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6" yWindow="312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субсидий'!$A$1:$BL$377</definedName>
  </definedNames>
  <calcPr calcId="125725"/>
</workbook>
</file>

<file path=xl/calcChain.xml><?xml version="1.0" encoding="utf-8"?>
<calcChain xmlns="http://schemas.openxmlformats.org/spreadsheetml/2006/main">
  <c r="AJ48" i="8"/>
  <c r="AJ49"/>
  <c r="AJ50"/>
  <c r="AJ51"/>
  <c r="AJ53"/>
  <c r="AJ54"/>
  <c r="AJ55"/>
  <c r="AJ56"/>
  <c r="AJ57"/>
  <c r="AJ58"/>
  <c r="AJ59"/>
  <c r="AJ60"/>
  <c r="AJ61"/>
  <c r="AJ62"/>
  <c r="AJ63"/>
  <c r="AJ64"/>
  <c r="AJ65"/>
  <c r="AJ67"/>
  <c r="AJ68"/>
  <c r="AJ69"/>
  <c r="AJ70"/>
  <c r="AJ71"/>
  <c r="AJ73"/>
  <c r="AJ74"/>
  <c r="AJ75"/>
  <c r="AJ76"/>
  <c r="AJ77"/>
  <c r="AJ78"/>
  <c r="AJ79"/>
  <c r="AJ80"/>
  <c r="AJ82"/>
  <c r="AJ83"/>
  <c r="AJ84"/>
  <c r="AJ85"/>
  <c r="AJ86"/>
  <c r="AJ87"/>
  <c r="AJ88"/>
  <c r="AJ89"/>
  <c r="AJ90"/>
  <c r="AJ92"/>
  <c r="AJ93"/>
  <c r="AJ94"/>
  <c r="AJ95"/>
  <c r="AJ96"/>
  <c r="AJ97"/>
  <c r="AJ98"/>
  <c r="AJ99"/>
  <c r="AJ100"/>
  <c r="AJ101"/>
  <c r="AJ102"/>
  <c r="AJ103"/>
  <c r="AJ104"/>
  <c r="AJ106"/>
  <c r="AJ107"/>
  <c r="AJ108"/>
  <c r="AJ109"/>
  <c r="AJ110"/>
  <c r="AJ111"/>
  <c r="AJ112"/>
  <c r="AJ113"/>
  <c r="AJ114"/>
  <c r="AJ115"/>
  <c r="AJ116"/>
  <c r="AJ117"/>
  <c r="AJ118"/>
  <c r="AJ119"/>
  <c r="AJ120"/>
  <c r="AJ122"/>
  <c r="AJ123"/>
  <c r="AJ124"/>
  <c r="AJ125"/>
  <c r="AJ126"/>
  <c r="AJ127"/>
  <c r="AJ128"/>
  <c r="AJ130"/>
  <c r="AJ131"/>
  <c r="AJ132"/>
  <c r="AJ133"/>
  <c r="AJ134"/>
  <c r="AJ135"/>
  <c r="AJ136"/>
  <c r="AJ137"/>
  <c r="AJ138"/>
  <c r="AJ140"/>
  <c r="AJ141"/>
  <c r="AJ142"/>
  <c r="AJ143"/>
  <c r="AJ144"/>
  <c r="AJ145"/>
  <c r="AJ147"/>
  <c r="AJ148"/>
  <c r="AJ149"/>
  <c r="AJ150"/>
  <c r="AJ151"/>
  <c r="AJ152"/>
  <c r="AJ153"/>
  <c r="AJ154"/>
  <c r="AJ155"/>
  <c r="AJ156"/>
  <c r="AJ157"/>
  <c r="AJ158"/>
  <c r="AJ160"/>
  <c r="AJ161"/>
  <c r="AJ162"/>
  <c r="AJ163"/>
  <c r="AJ164"/>
  <c r="AJ165"/>
  <c r="AJ166"/>
  <c r="AJ167"/>
  <c r="AJ168"/>
  <c r="AJ169"/>
  <c r="AJ170"/>
  <c r="AJ171"/>
  <c r="AJ172"/>
  <c r="AJ174"/>
  <c r="AJ175"/>
  <c r="AJ176"/>
  <c r="AJ177"/>
  <c r="AJ178"/>
  <c r="AJ179"/>
  <c r="AJ180"/>
  <c r="AJ181"/>
  <c r="AJ182"/>
  <c r="AJ183"/>
  <c r="AJ184"/>
  <c r="AJ186"/>
  <c r="AJ187"/>
  <c r="AJ188"/>
  <c r="AJ189"/>
  <c r="AJ190"/>
  <c r="AJ191"/>
  <c r="AJ192"/>
  <c r="AJ193"/>
  <c r="AJ194"/>
  <c r="AJ195"/>
  <c r="AJ196"/>
  <c r="AJ197"/>
  <c r="AJ198"/>
  <c r="AJ200"/>
  <c r="AJ201"/>
  <c r="AJ202"/>
  <c r="AJ203"/>
  <c r="AJ204"/>
  <c r="AJ205"/>
  <c r="AJ206"/>
  <c r="AJ207"/>
  <c r="AJ208"/>
  <c r="AJ209"/>
  <c r="AJ210"/>
  <c r="AJ211"/>
  <c r="AJ213"/>
  <c r="AJ214"/>
  <c r="AJ215"/>
  <c r="AJ216"/>
  <c r="AJ217"/>
  <c r="AJ218"/>
  <c r="AJ219"/>
  <c r="AJ220"/>
  <c r="AJ221"/>
  <c r="AJ222"/>
  <c r="AJ223"/>
  <c r="AJ224"/>
  <c r="AJ225"/>
  <c r="AJ227"/>
  <c r="AJ228"/>
  <c r="AJ229"/>
  <c r="AJ230"/>
  <c r="AJ231"/>
  <c r="AJ232"/>
  <c r="AJ233"/>
  <c r="AJ234"/>
  <c r="AJ235"/>
  <c r="AJ237"/>
  <c r="AJ238"/>
  <c r="AJ239"/>
  <c r="AJ240"/>
  <c r="AJ241"/>
  <c r="AJ242"/>
  <c r="AJ243"/>
  <c r="AJ244"/>
  <c r="AJ246"/>
  <c r="AJ247"/>
  <c r="AJ248"/>
  <c r="AJ249"/>
  <c r="AJ250"/>
  <c r="AJ251"/>
  <c r="AJ252"/>
  <c r="AJ253"/>
  <c r="AJ254"/>
  <c r="AJ255"/>
  <c r="AJ256"/>
  <c r="AJ257"/>
  <c r="AJ258"/>
  <c r="AJ259"/>
  <c r="AJ260"/>
  <c r="AJ262"/>
  <c r="AJ263"/>
  <c r="AJ264"/>
  <c r="AJ265"/>
  <c r="AJ266"/>
  <c r="AJ267"/>
  <c r="AJ268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3"/>
  <c r="AJ314"/>
  <c r="AJ315"/>
  <c r="AJ316"/>
  <c r="AJ317"/>
  <c r="AJ318"/>
  <c r="AJ319"/>
  <c r="AJ320"/>
  <c r="AJ321"/>
  <c r="AJ322"/>
  <c r="AJ323"/>
  <c r="AJ324"/>
  <c r="AJ325"/>
  <c r="AJ326"/>
  <c r="AJ327"/>
  <c r="AJ329"/>
  <c r="AJ330"/>
  <c r="AJ331"/>
  <c r="AJ332"/>
  <c r="AJ333"/>
  <c r="AJ334"/>
  <c r="AJ335"/>
  <c r="AJ336"/>
  <c r="AJ337"/>
  <c r="AJ338"/>
  <c r="AJ339"/>
  <c r="AJ341"/>
  <c r="AJ342"/>
  <c r="AJ343"/>
  <c r="AJ344"/>
  <c r="AJ345"/>
  <c r="AJ346"/>
  <c r="AJ347"/>
  <c r="AJ348"/>
  <c r="AJ349"/>
  <c r="AJ350"/>
  <c r="AJ351"/>
  <c r="AJ353"/>
  <c r="AJ354"/>
  <c r="AJ355"/>
  <c r="AJ356"/>
  <c r="AJ357"/>
  <c r="AJ358"/>
  <c r="AJ359"/>
  <c r="AJ360"/>
  <c r="AJ361"/>
  <c r="AJ362"/>
  <c r="AJ363"/>
  <c r="AJ365"/>
  <c r="AJ366"/>
  <c r="AJ367"/>
  <c r="AJ368"/>
  <c r="AJ369"/>
  <c r="AJ370"/>
  <c r="AJ371"/>
  <c r="AJ372"/>
  <c r="AJ373"/>
  <c r="AJ374"/>
  <c r="AJ375"/>
  <c r="AJ376"/>
  <c r="AJ47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18"/>
  <c r="AJ8"/>
  <c r="AJ9"/>
  <c r="AJ10"/>
  <c r="AJ11"/>
  <c r="AJ12"/>
  <c r="AJ13"/>
  <c r="AJ14"/>
  <c r="AJ15"/>
  <c r="AJ16"/>
  <c r="AJ7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18"/>
  <c r="AC18"/>
  <c r="BL376" i="7"/>
  <c r="BL375"/>
  <c r="BL374"/>
  <c r="BL373"/>
  <c r="BL372"/>
  <c r="BL371"/>
  <c r="BL370"/>
  <c r="BL369"/>
  <c r="BL368"/>
  <c r="BL367"/>
  <c r="BL366"/>
  <c r="BL365"/>
  <c r="BL363"/>
  <c r="BL362"/>
  <c r="BL361"/>
  <c r="BL360"/>
  <c r="BL359"/>
  <c r="BL358"/>
  <c r="BL357"/>
  <c r="BL356"/>
  <c r="BL355"/>
  <c r="BL354"/>
  <c r="BL353"/>
  <c r="BL351"/>
  <c r="BL350"/>
  <c r="BL349"/>
  <c r="BL348"/>
  <c r="BL347"/>
  <c r="BL346"/>
  <c r="BL345"/>
  <c r="BL344"/>
  <c r="BL343"/>
  <c r="BL342"/>
  <c r="BL341"/>
  <c r="BL339"/>
  <c r="BL338"/>
  <c r="BL337"/>
  <c r="BL336"/>
  <c r="BL335"/>
  <c r="BL334"/>
  <c r="BL333"/>
  <c r="BL332"/>
  <c r="BL331"/>
  <c r="BL330"/>
  <c r="BL329"/>
  <c r="BL327"/>
  <c r="BL326"/>
  <c r="BL325"/>
  <c r="BL324"/>
  <c r="BL323"/>
  <c r="BL322"/>
  <c r="BL321"/>
  <c r="BL320"/>
  <c r="BL319"/>
  <c r="BL318"/>
  <c r="BL317"/>
  <c r="BL316"/>
  <c r="BL315"/>
  <c r="BL314"/>
  <c r="BL313"/>
  <c r="BL311"/>
  <c r="BL310"/>
  <c r="BL309"/>
  <c r="BL308"/>
  <c r="BL307"/>
  <c r="BL306"/>
  <c r="BL305"/>
  <c r="BL304"/>
  <c r="BL303"/>
  <c r="BL302"/>
  <c r="BL301"/>
  <c r="BL300"/>
  <c r="BL299"/>
  <c r="BL298"/>
  <c r="BL297"/>
  <c r="BL296"/>
  <c r="BL295"/>
  <c r="BL294"/>
  <c r="BL293"/>
  <c r="BL292"/>
  <c r="BL291"/>
  <c r="BL290"/>
  <c r="BL289"/>
  <c r="BL288"/>
  <c r="BL286"/>
  <c r="BL285"/>
  <c r="BL284"/>
  <c r="BL283"/>
  <c r="BL282"/>
  <c r="BL281"/>
  <c r="BL280"/>
  <c r="BL279"/>
  <c r="BL278"/>
  <c r="BL277"/>
  <c r="BL276"/>
  <c r="BL275"/>
  <c r="BL274"/>
  <c r="BL273"/>
  <c r="BL272"/>
  <c r="BL271"/>
  <c r="BL270"/>
  <c r="BL268"/>
  <c r="BL267"/>
  <c r="BL266"/>
  <c r="BL265"/>
  <c r="BL264"/>
  <c r="BL263"/>
  <c r="BL262"/>
  <c r="BL260"/>
  <c r="BL259"/>
  <c r="BL258"/>
  <c r="BL257"/>
  <c r="BL256"/>
  <c r="BL255"/>
  <c r="BL254"/>
  <c r="BL253"/>
  <c r="BL252"/>
  <c r="BL251"/>
  <c r="BL250"/>
  <c r="BL249"/>
  <c r="BL248"/>
  <c r="BL247"/>
  <c r="BL246"/>
  <c r="BL244"/>
  <c r="BL243"/>
  <c r="BL242"/>
  <c r="BL241"/>
  <c r="BL240"/>
  <c r="BL239"/>
  <c r="BL238"/>
  <c r="BL237"/>
  <c r="BL235"/>
  <c r="BL234"/>
  <c r="BL233"/>
  <c r="BL232"/>
  <c r="BL231"/>
  <c r="BL230"/>
  <c r="BL229"/>
  <c r="BL228"/>
  <c r="BL227"/>
  <c r="BL225"/>
  <c r="BL224"/>
  <c r="BL223"/>
  <c r="BL222"/>
  <c r="BL221"/>
  <c r="BL220"/>
  <c r="BL219"/>
  <c r="BL218"/>
  <c r="BL217"/>
  <c r="BL216"/>
  <c r="BL215"/>
  <c r="BL214"/>
  <c r="BL213"/>
  <c r="BL211"/>
  <c r="BL210"/>
  <c r="BL209"/>
  <c r="BL208"/>
  <c r="BL207"/>
  <c r="BL206"/>
  <c r="BL205"/>
  <c r="BL204"/>
  <c r="BL203"/>
  <c r="BL202"/>
  <c r="BL201"/>
  <c r="BL200"/>
  <c r="BL198"/>
  <c r="BL197"/>
  <c r="BL196"/>
  <c r="BL195"/>
  <c r="BL194"/>
  <c r="BL193"/>
  <c r="BL192"/>
  <c r="BL191"/>
  <c r="BL190"/>
  <c r="BL189"/>
  <c r="BL188"/>
  <c r="BL187"/>
  <c r="BL186"/>
  <c r="BL184"/>
  <c r="BL183"/>
  <c r="BL182"/>
  <c r="BL181"/>
  <c r="BL180"/>
  <c r="BL179"/>
  <c r="BL178"/>
  <c r="BL177"/>
  <c r="BL176"/>
  <c r="BL175"/>
  <c r="BL174"/>
  <c r="BL172"/>
  <c r="BL171"/>
  <c r="BL170"/>
  <c r="BL169"/>
  <c r="BL168"/>
  <c r="BL167"/>
  <c r="BL166"/>
  <c r="BL165"/>
  <c r="BL164"/>
  <c r="BL163"/>
  <c r="BL162"/>
  <c r="BL161"/>
  <c r="BL160"/>
  <c r="BL158"/>
  <c r="BL157"/>
  <c r="BL156"/>
  <c r="BL155"/>
  <c r="BL154"/>
  <c r="BL153"/>
  <c r="BL152"/>
  <c r="BL151"/>
  <c r="BL150"/>
  <c r="BL149"/>
  <c r="BL148"/>
  <c r="BL147"/>
  <c r="BL145"/>
  <c r="BL144"/>
  <c r="BL143"/>
  <c r="BL142"/>
  <c r="BL141"/>
  <c r="BL140"/>
  <c r="BL138"/>
  <c r="BL137"/>
  <c r="BL136"/>
  <c r="BL135"/>
  <c r="BL134"/>
  <c r="BL133"/>
  <c r="BL132"/>
  <c r="BL131"/>
  <c r="BL130"/>
  <c r="BL128"/>
  <c r="BL127"/>
  <c r="BL126"/>
  <c r="BL125"/>
  <c r="BL124"/>
  <c r="BL123"/>
  <c r="BL122"/>
  <c r="BL120"/>
  <c r="BL119"/>
  <c r="BL118"/>
  <c r="BL117"/>
  <c r="BL116"/>
  <c r="BL115"/>
  <c r="BL114"/>
  <c r="BL113"/>
  <c r="BL112"/>
  <c r="BL111"/>
  <c r="BL110"/>
  <c r="BL109"/>
  <c r="BL108"/>
  <c r="BL107"/>
  <c r="BL106"/>
  <c r="BL104"/>
  <c r="BL103"/>
  <c r="BL102"/>
  <c r="BL101"/>
  <c r="BL100"/>
  <c r="BL99"/>
  <c r="BL98"/>
  <c r="BL97"/>
  <c r="BL96"/>
  <c r="BL95"/>
  <c r="BL94"/>
  <c r="BL93"/>
  <c r="BL92"/>
  <c r="BL90"/>
  <c r="BL89"/>
  <c r="BL88"/>
  <c r="BL87"/>
  <c r="BL86"/>
  <c r="BL85"/>
  <c r="BL84"/>
  <c r="BL83"/>
  <c r="BL82"/>
  <c r="BL80"/>
  <c r="BL79"/>
  <c r="BL78"/>
  <c r="BL77"/>
  <c r="BL76"/>
  <c r="BL75"/>
  <c r="BL74"/>
  <c r="BL73"/>
  <c r="BL71"/>
  <c r="BL70"/>
  <c r="BL69"/>
  <c r="BL68"/>
  <c r="BL67"/>
  <c r="BL65"/>
  <c r="BL64"/>
  <c r="BL63"/>
  <c r="BL62"/>
  <c r="BL61"/>
  <c r="BL60"/>
  <c r="BL59"/>
  <c r="BL58"/>
  <c r="BL57"/>
  <c r="BL56"/>
  <c r="BL55"/>
  <c r="BL54"/>
  <c r="BL53"/>
  <c r="BL51"/>
  <c r="BL50"/>
  <c r="BL49"/>
  <c r="BL48"/>
  <c r="BL47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6"/>
  <c r="BL15"/>
  <c r="BL14"/>
  <c r="BL13"/>
  <c r="BL12"/>
  <c r="BL11"/>
  <c r="BL10"/>
  <c r="BL9"/>
  <c r="BL8"/>
  <c r="BL7"/>
  <c r="BK315" l="1"/>
  <c r="BK367" l="1"/>
  <c r="BK342"/>
  <c r="BK230"/>
  <c r="BK215"/>
  <c r="BK213"/>
  <c r="BK201"/>
  <c r="BK127"/>
  <c r="BK120"/>
  <c r="BK116"/>
  <c r="BJ376" l="1"/>
  <c r="BJ375"/>
  <c r="BJ374"/>
  <c r="BJ373"/>
  <c r="BJ372"/>
  <c r="BJ371"/>
  <c r="BJ370"/>
  <c r="BJ369"/>
  <c r="BJ368"/>
  <c r="BJ367"/>
  <c r="BJ366"/>
  <c r="BJ365"/>
  <c r="BJ363"/>
  <c r="BJ362"/>
  <c r="BJ361"/>
  <c r="BJ360"/>
  <c r="BJ359"/>
  <c r="BJ358"/>
  <c r="BJ357"/>
  <c r="BJ356"/>
  <c r="BJ355"/>
  <c r="BJ354"/>
  <c r="BJ353"/>
  <c r="BJ351"/>
  <c r="BJ350"/>
  <c r="BJ349"/>
  <c r="BJ348"/>
  <c r="BJ347"/>
  <c r="BJ346"/>
  <c r="BJ345"/>
  <c r="BJ344"/>
  <c r="BJ343"/>
  <c r="BJ342"/>
  <c r="BJ341"/>
  <c r="BJ339"/>
  <c r="BJ338"/>
  <c r="BJ337"/>
  <c r="BJ336"/>
  <c r="BJ335"/>
  <c r="BJ334"/>
  <c r="BJ333"/>
  <c r="BJ332"/>
  <c r="BJ331"/>
  <c r="BJ330"/>
  <c r="BJ329"/>
  <c r="BJ327"/>
  <c r="BJ326"/>
  <c r="BJ325"/>
  <c r="BJ324"/>
  <c r="BJ323"/>
  <c r="BJ322"/>
  <c r="BJ321"/>
  <c r="BJ320"/>
  <c r="BJ319"/>
  <c r="BJ318"/>
  <c r="BJ317"/>
  <c r="BJ316"/>
  <c r="BJ315"/>
  <c r="BJ314"/>
  <c r="BJ313"/>
  <c r="BJ311"/>
  <c r="BJ310"/>
  <c r="BJ309"/>
  <c r="BJ308"/>
  <c r="BJ307"/>
  <c r="BJ306"/>
  <c r="BJ305"/>
  <c r="BJ304"/>
  <c r="BJ303"/>
  <c r="BJ302"/>
  <c r="BJ301"/>
  <c r="BJ300"/>
  <c r="BJ299"/>
  <c r="BJ298"/>
  <c r="BJ297"/>
  <c r="BJ296"/>
  <c r="BJ295"/>
  <c r="BJ294"/>
  <c r="BJ293"/>
  <c r="BJ292"/>
  <c r="BJ291"/>
  <c r="BJ290"/>
  <c r="BJ289"/>
  <c r="BJ288"/>
  <c r="BJ286"/>
  <c r="BJ285"/>
  <c r="BJ284"/>
  <c r="BJ283"/>
  <c r="BJ282"/>
  <c r="BJ281"/>
  <c r="BJ280"/>
  <c r="BJ279"/>
  <c r="BJ278"/>
  <c r="BJ277"/>
  <c r="BJ276"/>
  <c r="BJ275"/>
  <c r="BJ274"/>
  <c r="BJ273"/>
  <c r="BJ272"/>
  <c r="BJ271"/>
  <c r="BJ270"/>
  <c r="BJ268"/>
  <c r="BJ267"/>
  <c r="BJ266"/>
  <c r="BJ265"/>
  <c r="BJ264"/>
  <c r="BJ263"/>
  <c r="BJ262"/>
  <c r="BJ260"/>
  <c r="BJ259"/>
  <c r="BJ258"/>
  <c r="BJ257"/>
  <c r="BJ256"/>
  <c r="BJ255"/>
  <c r="BJ254"/>
  <c r="BJ253"/>
  <c r="BJ252"/>
  <c r="BJ251"/>
  <c r="BJ250"/>
  <c r="BJ249"/>
  <c r="BJ248"/>
  <c r="BJ247"/>
  <c r="BJ246"/>
  <c r="BJ244"/>
  <c r="BJ243"/>
  <c r="BJ242"/>
  <c r="BJ241"/>
  <c r="BJ240"/>
  <c r="BJ239"/>
  <c r="BJ238"/>
  <c r="BJ237"/>
  <c r="BJ235"/>
  <c r="BJ234"/>
  <c r="BJ233"/>
  <c r="BJ232"/>
  <c r="BJ231"/>
  <c r="BJ230"/>
  <c r="BJ229"/>
  <c r="BJ228"/>
  <c r="BJ227"/>
  <c r="BJ225"/>
  <c r="BJ224"/>
  <c r="BJ223"/>
  <c r="BJ222"/>
  <c r="BJ221"/>
  <c r="BJ220"/>
  <c r="BJ219"/>
  <c r="BJ218"/>
  <c r="BJ217"/>
  <c r="BJ216"/>
  <c r="BJ215"/>
  <c r="BJ214"/>
  <c r="BJ213"/>
  <c r="BJ211"/>
  <c r="BJ210"/>
  <c r="BJ209"/>
  <c r="BJ208"/>
  <c r="BJ207"/>
  <c r="BJ206"/>
  <c r="BJ205"/>
  <c r="BJ204"/>
  <c r="BJ203"/>
  <c r="BJ202"/>
  <c r="BJ201"/>
  <c r="BJ200"/>
  <c r="BJ198"/>
  <c r="BJ197"/>
  <c r="BJ196"/>
  <c r="BJ195"/>
  <c r="BJ194"/>
  <c r="BJ193"/>
  <c r="BJ192"/>
  <c r="BJ191"/>
  <c r="BJ190"/>
  <c r="BJ189"/>
  <c r="BJ188"/>
  <c r="BJ187"/>
  <c r="BJ186"/>
  <c r="BJ184"/>
  <c r="BJ183"/>
  <c r="BJ182"/>
  <c r="BJ181"/>
  <c r="BJ180"/>
  <c r="BJ179"/>
  <c r="BJ178"/>
  <c r="BJ177"/>
  <c r="BJ176"/>
  <c r="BJ175"/>
  <c r="BJ174"/>
  <c r="BJ172"/>
  <c r="BJ171"/>
  <c r="BJ170"/>
  <c r="BJ169"/>
  <c r="BJ168"/>
  <c r="BJ167"/>
  <c r="BJ166"/>
  <c r="BJ165"/>
  <c r="BJ164"/>
  <c r="BJ163"/>
  <c r="BJ162"/>
  <c r="BJ161"/>
  <c r="BJ160"/>
  <c r="BJ158"/>
  <c r="BJ157"/>
  <c r="BJ156"/>
  <c r="BJ155"/>
  <c r="BJ154"/>
  <c r="BJ153"/>
  <c r="BJ152"/>
  <c r="BJ151"/>
  <c r="BJ150"/>
  <c r="BJ149"/>
  <c r="BJ148"/>
  <c r="BJ147"/>
  <c r="BJ145"/>
  <c r="BJ144"/>
  <c r="BJ143"/>
  <c r="BJ142"/>
  <c r="BJ141"/>
  <c r="BJ140"/>
  <c r="BJ138"/>
  <c r="BJ137"/>
  <c r="BJ136"/>
  <c r="BJ135"/>
  <c r="BJ134"/>
  <c r="BJ133"/>
  <c r="BJ132"/>
  <c r="BJ131"/>
  <c r="BJ130"/>
  <c r="BJ128"/>
  <c r="BJ127"/>
  <c r="BJ126"/>
  <c r="BJ125"/>
  <c r="BJ124"/>
  <c r="BJ123"/>
  <c r="BJ122"/>
  <c r="BJ120"/>
  <c r="BJ119"/>
  <c r="BJ118"/>
  <c r="BJ117"/>
  <c r="BJ116"/>
  <c r="BJ115"/>
  <c r="BJ114"/>
  <c r="BJ113"/>
  <c r="BJ112"/>
  <c r="BJ111"/>
  <c r="BJ110"/>
  <c r="BJ109"/>
  <c r="BJ108"/>
  <c r="BJ107"/>
  <c r="BJ106"/>
  <c r="BJ104"/>
  <c r="BJ103"/>
  <c r="BJ102"/>
  <c r="BJ101"/>
  <c r="BJ100"/>
  <c r="BJ99"/>
  <c r="BJ98"/>
  <c r="BJ97"/>
  <c r="BJ96"/>
  <c r="BJ95"/>
  <c r="BJ94"/>
  <c r="BJ93"/>
  <c r="BJ92"/>
  <c r="BJ90"/>
  <c r="BJ89"/>
  <c r="BJ88"/>
  <c r="BJ87"/>
  <c r="BJ86"/>
  <c r="BJ85"/>
  <c r="BJ84"/>
  <c r="BJ83"/>
  <c r="BJ82"/>
  <c r="BJ80"/>
  <c r="BJ79"/>
  <c r="BJ78"/>
  <c r="BJ77"/>
  <c r="BJ76"/>
  <c r="BJ75"/>
  <c r="BJ74"/>
  <c r="BJ73"/>
  <c r="BJ71"/>
  <c r="BJ70"/>
  <c r="BJ69"/>
  <c r="BJ68"/>
  <c r="BJ67"/>
  <c r="BJ65"/>
  <c r="BJ64"/>
  <c r="BJ63"/>
  <c r="BJ62"/>
  <c r="BJ61"/>
  <c r="BJ60"/>
  <c r="BJ59"/>
  <c r="BJ58"/>
  <c r="BJ57"/>
  <c r="BJ56"/>
  <c r="BJ55"/>
  <c r="BJ54"/>
  <c r="BJ53"/>
  <c r="BJ51"/>
  <c r="BJ50"/>
  <c r="BJ49"/>
  <c r="BJ48"/>
  <c r="BJ47"/>
  <c r="BJ44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6"/>
  <c r="BJ15"/>
  <c r="BJ14"/>
  <c r="BJ13"/>
  <c r="BJ12"/>
  <c r="BJ11"/>
  <c r="BJ10"/>
  <c r="BJ9"/>
  <c r="BJ8"/>
  <c r="BJ7"/>
  <c r="BH376" l="1"/>
  <c r="BH375"/>
  <c r="BH374"/>
  <c r="BH373"/>
  <c r="BH372"/>
  <c r="BH371"/>
  <c r="BH370"/>
  <c r="BH369"/>
  <c r="BH368"/>
  <c r="BH367"/>
  <c r="BH366"/>
  <c r="BH365"/>
  <c r="BH363"/>
  <c r="BH362"/>
  <c r="BH361"/>
  <c r="BH360"/>
  <c r="BH359"/>
  <c r="BH358"/>
  <c r="BH357"/>
  <c r="BH356"/>
  <c r="BH355"/>
  <c r="BH354"/>
  <c r="BH353"/>
  <c r="BH351"/>
  <c r="BH350"/>
  <c r="BH349"/>
  <c r="BH348"/>
  <c r="BH347"/>
  <c r="BH346"/>
  <c r="BH345"/>
  <c r="BH344"/>
  <c r="BH343"/>
  <c r="BH342"/>
  <c r="BH341"/>
  <c r="BH339"/>
  <c r="BH338"/>
  <c r="BH337"/>
  <c r="BH336"/>
  <c r="BH335"/>
  <c r="BH334"/>
  <c r="BH333"/>
  <c r="BH332"/>
  <c r="BH331"/>
  <c r="BH330"/>
  <c r="BH329"/>
  <c r="BH327"/>
  <c r="BH326"/>
  <c r="BH325"/>
  <c r="BH324"/>
  <c r="BH323"/>
  <c r="BH322"/>
  <c r="BH321"/>
  <c r="BH320"/>
  <c r="BH319"/>
  <c r="BH318"/>
  <c r="BH317"/>
  <c r="BH316"/>
  <c r="BH315"/>
  <c r="BH314"/>
  <c r="BH313"/>
  <c r="BH311"/>
  <c r="BH310"/>
  <c r="BH309"/>
  <c r="BH308"/>
  <c r="BH307"/>
  <c r="BH306"/>
  <c r="BH305"/>
  <c r="BH304"/>
  <c r="BH303"/>
  <c r="BH302"/>
  <c r="BH301"/>
  <c r="BH300"/>
  <c r="BH299"/>
  <c r="BH298"/>
  <c r="BH297"/>
  <c r="BH296"/>
  <c r="BH295"/>
  <c r="BH294"/>
  <c r="BH293"/>
  <c r="BH292"/>
  <c r="BH291"/>
  <c r="BH290"/>
  <c r="BH289"/>
  <c r="BH288"/>
  <c r="BH286"/>
  <c r="BH285"/>
  <c r="BH284"/>
  <c r="BH283"/>
  <c r="BH282"/>
  <c r="BH281"/>
  <c r="BH280"/>
  <c r="BH279"/>
  <c r="BH278"/>
  <c r="BH277"/>
  <c r="BH276"/>
  <c r="BH275"/>
  <c r="BH274"/>
  <c r="BH273"/>
  <c r="BH272"/>
  <c r="BH271"/>
  <c r="BH270"/>
  <c r="BH268"/>
  <c r="BH267"/>
  <c r="BH266"/>
  <c r="BH265"/>
  <c r="BH264"/>
  <c r="BH263"/>
  <c r="BH262"/>
  <c r="BH260"/>
  <c r="BH259"/>
  <c r="BH258"/>
  <c r="BH257"/>
  <c r="BH256"/>
  <c r="BH255"/>
  <c r="BH254"/>
  <c r="BH253"/>
  <c r="BH252"/>
  <c r="BH251"/>
  <c r="BH250"/>
  <c r="BH249"/>
  <c r="BH248"/>
  <c r="BH247"/>
  <c r="BH246"/>
  <c r="BH244"/>
  <c r="BH243"/>
  <c r="BH242"/>
  <c r="BH241"/>
  <c r="BH240"/>
  <c r="BH239"/>
  <c r="BH238"/>
  <c r="BH237"/>
  <c r="BH235"/>
  <c r="BH234"/>
  <c r="BH233"/>
  <c r="BH232"/>
  <c r="BH231"/>
  <c r="BH230"/>
  <c r="BH229"/>
  <c r="BH228"/>
  <c r="BH227"/>
  <c r="BH225"/>
  <c r="BH224"/>
  <c r="BH223"/>
  <c r="BH222"/>
  <c r="BH221"/>
  <c r="BH220"/>
  <c r="BH219"/>
  <c r="BH218"/>
  <c r="BH217"/>
  <c r="BH216"/>
  <c r="BH215"/>
  <c r="BH214"/>
  <c r="BH213"/>
  <c r="BH211"/>
  <c r="BH210"/>
  <c r="BH209"/>
  <c r="BH208"/>
  <c r="BH207"/>
  <c r="BH206"/>
  <c r="BH205"/>
  <c r="BH204"/>
  <c r="BH203"/>
  <c r="BH202"/>
  <c r="BH201"/>
  <c r="BH200"/>
  <c r="BH198"/>
  <c r="BH197"/>
  <c r="BH196"/>
  <c r="BH195"/>
  <c r="BH194"/>
  <c r="BH193"/>
  <c r="BH192"/>
  <c r="BH191"/>
  <c r="BH190"/>
  <c r="BH189"/>
  <c r="BH188"/>
  <c r="BH187"/>
  <c r="BH186"/>
  <c r="BH184"/>
  <c r="BH183"/>
  <c r="BH182"/>
  <c r="BH181"/>
  <c r="BH180"/>
  <c r="BH179"/>
  <c r="BH178"/>
  <c r="BH177"/>
  <c r="BH176"/>
  <c r="BH175"/>
  <c r="BH174"/>
  <c r="BH172"/>
  <c r="BH171"/>
  <c r="BH170"/>
  <c r="BH169"/>
  <c r="BH168"/>
  <c r="BH167"/>
  <c r="BH166"/>
  <c r="BH165"/>
  <c r="BH164"/>
  <c r="BH163"/>
  <c r="BH162"/>
  <c r="BH161"/>
  <c r="BH160"/>
  <c r="BH158"/>
  <c r="BH157"/>
  <c r="BH156"/>
  <c r="BH155"/>
  <c r="BH154"/>
  <c r="BH153"/>
  <c r="BH152"/>
  <c r="BH151"/>
  <c r="BH150"/>
  <c r="BH149"/>
  <c r="BH148"/>
  <c r="BH147"/>
  <c r="BH145"/>
  <c r="BH144"/>
  <c r="BH143"/>
  <c r="BH142"/>
  <c r="BH141"/>
  <c r="BH140"/>
  <c r="BH138"/>
  <c r="BH137"/>
  <c r="BH136"/>
  <c r="BH135"/>
  <c r="BH134"/>
  <c r="BH133"/>
  <c r="BH132"/>
  <c r="BH131"/>
  <c r="BH130"/>
  <c r="BH128"/>
  <c r="BH127"/>
  <c r="BH126"/>
  <c r="BH125"/>
  <c r="BH124"/>
  <c r="BH123"/>
  <c r="BH122"/>
  <c r="BH120"/>
  <c r="BH119"/>
  <c r="BH118"/>
  <c r="BH117"/>
  <c r="BH116"/>
  <c r="BH115"/>
  <c r="BH114"/>
  <c r="BH113"/>
  <c r="BH112"/>
  <c r="BH111"/>
  <c r="BH110"/>
  <c r="BH109"/>
  <c r="BH108"/>
  <c r="BH107"/>
  <c r="BH106"/>
  <c r="BH104"/>
  <c r="BH103"/>
  <c r="BH102"/>
  <c r="BH101"/>
  <c r="BH100"/>
  <c r="BH99"/>
  <c r="BH98"/>
  <c r="BH97"/>
  <c r="BH96"/>
  <c r="BH95"/>
  <c r="BH94"/>
  <c r="BH93"/>
  <c r="BH92"/>
  <c r="BH90"/>
  <c r="BH89"/>
  <c r="BH88"/>
  <c r="BH87"/>
  <c r="BH86"/>
  <c r="BH85"/>
  <c r="BH84"/>
  <c r="BH83"/>
  <c r="BH82"/>
  <c r="BH80"/>
  <c r="BH79"/>
  <c r="BH78"/>
  <c r="BH77"/>
  <c r="BH76"/>
  <c r="BH75"/>
  <c r="BH74"/>
  <c r="BH73"/>
  <c r="BH71"/>
  <c r="BH70"/>
  <c r="BH69"/>
  <c r="BH68"/>
  <c r="BH67"/>
  <c r="BH65"/>
  <c r="BH64"/>
  <c r="BH63"/>
  <c r="BH62"/>
  <c r="BH61"/>
  <c r="BH60"/>
  <c r="BH59"/>
  <c r="BH58"/>
  <c r="BH57"/>
  <c r="BH56"/>
  <c r="BH55"/>
  <c r="BH54"/>
  <c r="BH53"/>
  <c r="BH51"/>
  <c r="BH50"/>
  <c r="BH49"/>
  <c r="BH48"/>
  <c r="BH47"/>
  <c r="BH44"/>
  <c r="BH43"/>
  <c r="BH42"/>
  <c r="BH41"/>
  <c r="BH40"/>
  <c r="BH39"/>
  <c r="BH38"/>
  <c r="BH37"/>
  <c r="BH36"/>
  <c r="BH35"/>
  <c r="BH34"/>
  <c r="BH33"/>
  <c r="BH32"/>
  <c r="BH31"/>
  <c r="BH30"/>
  <c r="BH29"/>
  <c r="BH28"/>
  <c r="BH27"/>
  <c r="BH26"/>
  <c r="BH25"/>
  <c r="BH24"/>
  <c r="BH23"/>
  <c r="BH22"/>
  <c r="BH21"/>
  <c r="BH20"/>
  <c r="BH19"/>
  <c r="BH18"/>
  <c r="BH16"/>
  <c r="BH15"/>
  <c r="BH14"/>
  <c r="BH13"/>
  <c r="BH12"/>
  <c r="BH11"/>
  <c r="BH10"/>
  <c r="BH9"/>
  <c r="BH8"/>
  <c r="BH7"/>
  <c r="BF376"/>
  <c r="BF375"/>
  <c r="BF374"/>
  <c r="BF373"/>
  <c r="BF372"/>
  <c r="BF371"/>
  <c r="BF370"/>
  <c r="BF369"/>
  <c r="BF368"/>
  <c r="BF367"/>
  <c r="BF366"/>
  <c r="BF365"/>
  <c r="BF363"/>
  <c r="BF362"/>
  <c r="BF361"/>
  <c r="BF360"/>
  <c r="BF359"/>
  <c r="BF358"/>
  <c r="BF357"/>
  <c r="BF356"/>
  <c r="BF355"/>
  <c r="BF354"/>
  <c r="BF353"/>
  <c r="BF351"/>
  <c r="BF350"/>
  <c r="BF349"/>
  <c r="BF348"/>
  <c r="BF347"/>
  <c r="BF346"/>
  <c r="BF345"/>
  <c r="BF344"/>
  <c r="BF343"/>
  <c r="BF342"/>
  <c r="BF341"/>
  <c r="BF339"/>
  <c r="BF338"/>
  <c r="BF337"/>
  <c r="BF336"/>
  <c r="BF335"/>
  <c r="BF334"/>
  <c r="BF333"/>
  <c r="BF332"/>
  <c r="BF331"/>
  <c r="BF330"/>
  <c r="BF329"/>
  <c r="BF327"/>
  <c r="BF326"/>
  <c r="BF325"/>
  <c r="BF324"/>
  <c r="BF323"/>
  <c r="BF322"/>
  <c r="BF321"/>
  <c r="BF320"/>
  <c r="BF319"/>
  <c r="BF318"/>
  <c r="BF317"/>
  <c r="BF316"/>
  <c r="BF315"/>
  <c r="BF314"/>
  <c r="BF313"/>
  <c r="BF311"/>
  <c r="BF310"/>
  <c r="BF309"/>
  <c r="BF308"/>
  <c r="BF307"/>
  <c r="BF306"/>
  <c r="BF305"/>
  <c r="BF304"/>
  <c r="BF303"/>
  <c r="BF302"/>
  <c r="BF301"/>
  <c r="BF300"/>
  <c r="BF299"/>
  <c r="BF298"/>
  <c r="BF297"/>
  <c r="BF296"/>
  <c r="BF295"/>
  <c r="BF294"/>
  <c r="BF293"/>
  <c r="BF292"/>
  <c r="BF291"/>
  <c r="BF290"/>
  <c r="BF289"/>
  <c r="BF288"/>
  <c r="BF286"/>
  <c r="BF285"/>
  <c r="BF284"/>
  <c r="BF283"/>
  <c r="BF282"/>
  <c r="BF281"/>
  <c r="BF280"/>
  <c r="BF279"/>
  <c r="BF278"/>
  <c r="BF277"/>
  <c r="BF276"/>
  <c r="BF275"/>
  <c r="BF274"/>
  <c r="BF273"/>
  <c r="BF272"/>
  <c r="BF271"/>
  <c r="BF270"/>
  <c r="BF268"/>
  <c r="BF267"/>
  <c r="BF266"/>
  <c r="BF265"/>
  <c r="BF264"/>
  <c r="BF263"/>
  <c r="BF262"/>
  <c r="BF260"/>
  <c r="BF259"/>
  <c r="BF258"/>
  <c r="BF257"/>
  <c r="BF256"/>
  <c r="BF255"/>
  <c r="BF254"/>
  <c r="BF253"/>
  <c r="BF252"/>
  <c r="BF251"/>
  <c r="BF250"/>
  <c r="BF249"/>
  <c r="BF248"/>
  <c r="BF247"/>
  <c r="BF246"/>
  <c r="BF244"/>
  <c r="BF243"/>
  <c r="BF242"/>
  <c r="BF241"/>
  <c r="BF240"/>
  <c r="BF239"/>
  <c r="BF238"/>
  <c r="BF237"/>
  <c r="BF235"/>
  <c r="BF234"/>
  <c r="BF233"/>
  <c r="BF232"/>
  <c r="BF231"/>
  <c r="BF230"/>
  <c r="BF229"/>
  <c r="BF228"/>
  <c r="BF227"/>
  <c r="BF225"/>
  <c r="BF224"/>
  <c r="BF223"/>
  <c r="BF222"/>
  <c r="BF221"/>
  <c r="BF220"/>
  <c r="BF219"/>
  <c r="BF218"/>
  <c r="BF217"/>
  <c r="BF216"/>
  <c r="BF215"/>
  <c r="BF214"/>
  <c r="BF213"/>
  <c r="BF211"/>
  <c r="BF210"/>
  <c r="BF209"/>
  <c r="BF208"/>
  <c r="BF207"/>
  <c r="BF206"/>
  <c r="BF205"/>
  <c r="BF204"/>
  <c r="BF203"/>
  <c r="BF202"/>
  <c r="BF201"/>
  <c r="BF200"/>
  <c r="BF198"/>
  <c r="BF197"/>
  <c r="BF196"/>
  <c r="BF195"/>
  <c r="BF194"/>
  <c r="BF193"/>
  <c r="BF192"/>
  <c r="BF191"/>
  <c r="BF190"/>
  <c r="BF189"/>
  <c r="BF188"/>
  <c r="BF187"/>
  <c r="BF186"/>
  <c r="BF184"/>
  <c r="BF183"/>
  <c r="BF182"/>
  <c r="BF181"/>
  <c r="BF180"/>
  <c r="BF179"/>
  <c r="BF178"/>
  <c r="BF177"/>
  <c r="BF176"/>
  <c r="BF175"/>
  <c r="BF174"/>
  <c r="BF172"/>
  <c r="BF171"/>
  <c r="BF170"/>
  <c r="BF169"/>
  <c r="BF168"/>
  <c r="BF167"/>
  <c r="BF166"/>
  <c r="BF165"/>
  <c r="BF164"/>
  <c r="BF163"/>
  <c r="BF162"/>
  <c r="BF161"/>
  <c r="BF160"/>
  <c r="BF158"/>
  <c r="BF157"/>
  <c r="BF156"/>
  <c r="BF155"/>
  <c r="BF154"/>
  <c r="BF153"/>
  <c r="BF152"/>
  <c r="BF151"/>
  <c r="BF150"/>
  <c r="BF149"/>
  <c r="BF148"/>
  <c r="BF147"/>
  <c r="BF145"/>
  <c r="BF144"/>
  <c r="BF143"/>
  <c r="BF142"/>
  <c r="BF141"/>
  <c r="BF140"/>
  <c r="BF138"/>
  <c r="BF137"/>
  <c r="BF136"/>
  <c r="BF135"/>
  <c r="BF134"/>
  <c r="BF133"/>
  <c r="BF132"/>
  <c r="BF131"/>
  <c r="BF130"/>
  <c r="BF128"/>
  <c r="BF127"/>
  <c r="BF126"/>
  <c r="BF125"/>
  <c r="BF124"/>
  <c r="BF123"/>
  <c r="BF122"/>
  <c r="BF120"/>
  <c r="BF119"/>
  <c r="BF118"/>
  <c r="BF117"/>
  <c r="BF116"/>
  <c r="BF115"/>
  <c r="BF114"/>
  <c r="BF113"/>
  <c r="BF112"/>
  <c r="BF111"/>
  <c r="BF110"/>
  <c r="BF109"/>
  <c r="BF108"/>
  <c r="BF107"/>
  <c r="BF106"/>
  <c r="BF104"/>
  <c r="BF103"/>
  <c r="BF102"/>
  <c r="BF101"/>
  <c r="BF100"/>
  <c r="BF99"/>
  <c r="BF98"/>
  <c r="BF97"/>
  <c r="BF96"/>
  <c r="BF95"/>
  <c r="BF94"/>
  <c r="BF93"/>
  <c r="BF92"/>
  <c r="BF90"/>
  <c r="BF89"/>
  <c r="BF88"/>
  <c r="BF87"/>
  <c r="BF86"/>
  <c r="BF85"/>
  <c r="BF84"/>
  <c r="BF83"/>
  <c r="BF82"/>
  <c r="BF80"/>
  <c r="BF79"/>
  <c r="BF78"/>
  <c r="BF77"/>
  <c r="BF76"/>
  <c r="BF75"/>
  <c r="BF74"/>
  <c r="BF73"/>
  <c r="BF71"/>
  <c r="BF70"/>
  <c r="BF69"/>
  <c r="BF68"/>
  <c r="BF67"/>
  <c r="BF65"/>
  <c r="BF64"/>
  <c r="BF63"/>
  <c r="BF62"/>
  <c r="BF61"/>
  <c r="BF60"/>
  <c r="BF59"/>
  <c r="BF58"/>
  <c r="BF57"/>
  <c r="BF56"/>
  <c r="BF55"/>
  <c r="BF54"/>
  <c r="BF53"/>
  <c r="BF51"/>
  <c r="BF50"/>
  <c r="BF49"/>
  <c r="BF48"/>
  <c r="BF47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6"/>
  <c r="BF15"/>
  <c r="BF14"/>
  <c r="BF13"/>
  <c r="BF12"/>
  <c r="BF11"/>
  <c r="BF10"/>
  <c r="BF9"/>
  <c r="BF8"/>
  <c r="BF7"/>
  <c r="AZ45"/>
  <c r="AZ377" s="1"/>
  <c r="BA45"/>
  <c r="BB45"/>
  <c r="BC45"/>
  <c r="BD45"/>
  <c r="BE45"/>
  <c r="AZ17"/>
  <c r="BA17"/>
  <c r="BA377" s="1"/>
  <c r="BB17"/>
  <c r="BB377" s="1"/>
  <c r="BC17"/>
  <c r="BC377" s="1"/>
  <c r="BD17"/>
  <c r="BD377" s="1"/>
  <c r="BE17"/>
  <c r="BE377" s="1"/>
  <c r="AZ6"/>
  <c r="BA6"/>
  <c r="BB6"/>
  <c r="BC6"/>
  <c r="BD6"/>
  <c r="BE6"/>
  <c r="AX376"/>
  <c r="AX375"/>
  <c r="AX374"/>
  <c r="AX373"/>
  <c r="AX372"/>
  <c r="AX371"/>
  <c r="AX370"/>
  <c r="AX369"/>
  <c r="AX368"/>
  <c r="AX367"/>
  <c r="AX366"/>
  <c r="AX365"/>
  <c r="AX363"/>
  <c r="AX362"/>
  <c r="AX361"/>
  <c r="AX360"/>
  <c r="AX359"/>
  <c r="AX358"/>
  <c r="AX357"/>
  <c r="AX356"/>
  <c r="AX355"/>
  <c r="AX354"/>
  <c r="AX353"/>
  <c r="AX351"/>
  <c r="AX350"/>
  <c r="AX349"/>
  <c r="AX348"/>
  <c r="AX347"/>
  <c r="AX346"/>
  <c r="AX345"/>
  <c r="AX344"/>
  <c r="AX343"/>
  <c r="AX342"/>
  <c r="AX341"/>
  <c r="AX339"/>
  <c r="AX338"/>
  <c r="AX337"/>
  <c r="AX336"/>
  <c r="AX335"/>
  <c r="AX334"/>
  <c r="AX333"/>
  <c r="AX332"/>
  <c r="AX331"/>
  <c r="AX330"/>
  <c r="AX329"/>
  <c r="AX327"/>
  <c r="AX326"/>
  <c r="AX325"/>
  <c r="AX324"/>
  <c r="AX323"/>
  <c r="AX322"/>
  <c r="AX321"/>
  <c r="AX320"/>
  <c r="AX319"/>
  <c r="AX318"/>
  <c r="AX317"/>
  <c r="AX316"/>
  <c r="AX315"/>
  <c r="AX314"/>
  <c r="AX313"/>
  <c r="AX311"/>
  <c r="AX310"/>
  <c r="AX309"/>
  <c r="AX308"/>
  <c r="AX307"/>
  <c r="AX306"/>
  <c r="AX305"/>
  <c r="AX304"/>
  <c r="AX303"/>
  <c r="AX302"/>
  <c r="AX301"/>
  <c r="AX300"/>
  <c r="AX299"/>
  <c r="AX298"/>
  <c r="AX297"/>
  <c r="AX296"/>
  <c r="AX295"/>
  <c r="AX294"/>
  <c r="AX293"/>
  <c r="AX292"/>
  <c r="AX291"/>
  <c r="AX290"/>
  <c r="AX289"/>
  <c r="AX288"/>
  <c r="AX286"/>
  <c r="AX285"/>
  <c r="AX284"/>
  <c r="AX283"/>
  <c r="AX282"/>
  <c r="AX281"/>
  <c r="AX280"/>
  <c r="AX279"/>
  <c r="AX278"/>
  <c r="AX277"/>
  <c r="AX276"/>
  <c r="AX275"/>
  <c r="AX274"/>
  <c r="AX273"/>
  <c r="AX272"/>
  <c r="AX271"/>
  <c r="AX270"/>
  <c r="AX268"/>
  <c r="AX267"/>
  <c r="AX266"/>
  <c r="AX265"/>
  <c r="AX264"/>
  <c r="AX263"/>
  <c r="AX262"/>
  <c r="AX260"/>
  <c r="AX259"/>
  <c r="AX258"/>
  <c r="AX257"/>
  <c r="AX256"/>
  <c r="AX255"/>
  <c r="AX254"/>
  <c r="AX253"/>
  <c r="AX252"/>
  <c r="AX251"/>
  <c r="AX250"/>
  <c r="AX249"/>
  <c r="AX248"/>
  <c r="AX247"/>
  <c r="AX246"/>
  <c r="AX244"/>
  <c r="AX243"/>
  <c r="AX242"/>
  <c r="AX241"/>
  <c r="AX240"/>
  <c r="AX239"/>
  <c r="AX238"/>
  <c r="AX237"/>
  <c r="AX235"/>
  <c r="AX234"/>
  <c r="AX233"/>
  <c r="AX232"/>
  <c r="AX231"/>
  <c r="AX230"/>
  <c r="AX229"/>
  <c r="AX228"/>
  <c r="AX227"/>
  <c r="AX225"/>
  <c r="AX224"/>
  <c r="AX223"/>
  <c r="AX222"/>
  <c r="AX221"/>
  <c r="AX220"/>
  <c r="AX219"/>
  <c r="AX218"/>
  <c r="AX217"/>
  <c r="AX216"/>
  <c r="AX215"/>
  <c r="AX214"/>
  <c r="AX213"/>
  <c r="AX211"/>
  <c r="AX210"/>
  <c r="AX209"/>
  <c r="AX208"/>
  <c r="AX207"/>
  <c r="AX206"/>
  <c r="AX205"/>
  <c r="AX204"/>
  <c r="AX203"/>
  <c r="AX202"/>
  <c r="AX201"/>
  <c r="AX200"/>
  <c r="AX198"/>
  <c r="AX197"/>
  <c r="AX196"/>
  <c r="AX195"/>
  <c r="AX194"/>
  <c r="AX193"/>
  <c r="AX192"/>
  <c r="AX191"/>
  <c r="AX190"/>
  <c r="AX189"/>
  <c r="AX188"/>
  <c r="AX187"/>
  <c r="AX186"/>
  <c r="AX184"/>
  <c r="AX183"/>
  <c r="AX182"/>
  <c r="AX181"/>
  <c r="AX180"/>
  <c r="AX179"/>
  <c r="AX178"/>
  <c r="AX177"/>
  <c r="AX176"/>
  <c r="AX175"/>
  <c r="AX174"/>
  <c r="AX172"/>
  <c r="AX171"/>
  <c r="AX170"/>
  <c r="AX169"/>
  <c r="AX168"/>
  <c r="AX167"/>
  <c r="AX166"/>
  <c r="AX165"/>
  <c r="AX164"/>
  <c r="AX163"/>
  <c r="AX162"/>
  <c r="AX161"/>
  <c r="AX160"/>
  <c r="AX158"/>
  <c r="AX157"/>
  <c r="AX156"/>
  <c r="AX155"/>
  <c r="AX154"/>
  <c r="AX153"/>
  <c r="AX152"/>
  <c r="AX151"/>
  <c r="AX150"/>
  <c r="AX149"/>
  <c r="AX148"/>
  <c r="AX147"/>
  <c r="AX145"/>
  <c r="AX144"/>
  <c r="AX143"/>
  <c r="AX142"/>
  <c r="AX141"/>
  <c r="AX140"/>
  <c r="AX138"/>
  <c r="AX137"/>
  <c r="AX136"/>
  <c r="AX135"/>
  <c r="AX134"/>
  <c r="AX133"/>
  <c r="AX132"/>
  <c r="AX131"/>
  <c r="AX130"/>
  <c r="AX128"/>
  <c r="AX127"/>
  <c r="AX126"/>
  <c r="AX125"/>
  <c r="AX124"/>
  <c r="AX123"/>
  <c r="AX122"/>
  <c r="AX120"/>
  <c r="AX119"/>
  <c r="AX118"/>
  <c r="AX117"/>
  <c r="AX116"/>
  <c r="AX115"/>
  <c r="AX114"/>
  <c r="AX113"/>
  <c r="AX112"/>
  <c r="AX111"/>
  <c r="AX110"/>
  <c r="AX109"/>
  <c r="AX108"/>
  <c r="AX107"/>
  <c r="AX106"/>
  <c r="AX104"/>
  <c r="AX103"/>
  <c r="AX102"/>
  <c r="AX101"/>
  <c r="AX100"/>
  <c r="AX99"/>
  <c r="AX98"/>
  <c r="AX97"/>
  <c r="AX96"/>
  <c r="AX95"/>
  <c r="AX94"/>
  <c r="AX93"/>
  <c r="AX92"/>
  <c r="AX90"/>
  <c r="AX89"/>
  <c r="AX88"/>
  <c r="AX87"/>
  <c r="AX86"/>
  <c r="AX85"/>
  <c r="AX84"/>
  <c r="AX83"/>
  <c r="AX82"/>
  <c r="AX80"/>
  <c r="AX79"/>
  <c r="AX78"/>
  <c r="AX77"/>
  <c r="AX76"/>
  <c r="AX75"/>
  <c r="AX74"/>
  <c r="AX73"/>
  <c r="AX71"/>
  <c r="AX70"/>
  <c r="AX69"/>
  <c r="AX68"/>
  <c r="AX67"/>
  <c r="AX65"/>
  <c r="AX64"/>
  <c r="AX63"/>
  <c r="AX62"/>
  <c r="AX61"/>
  <c r="AX60"/>
  <c r="AX59"/>
  <c r="AX58"/>
  <c r="AX57"/>
  <c r="AX56"/>
  <c r="AX55"/>
  <c r="AX54"/>
  <c r="AX53"/>
  <c r="AX51"/>
  <c r="AX50"/>
  <c r="AX49"/>
  <c r="AX48"/>
  <c r="AX47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6"/>
  <c r="AX15"/>
  <c r="AX14"/>
  <c r="AX13"/>
  <c r="AX12"/>
  <c r="AX11"/>
  <c r="AX10"/>
  <c r="AX9"/>
  <c r="AX8"/>
  <c r="AX7"/>
  <c r="AW376"/>
  <c r="AW375"/>
  <c r="AW374"/>
  <c r="AW373"/>
  <c r="AW372"/>
  <c r="AW371"/>
  <c r="AW370"/>
  <c r="AW369"/>
  <c r="AW368"/>
  <c r="AW367"/>
  <c r="AW366"/>
  <c r="AW365"/>
  <c r="AW363"/>
  <c r="AW362"/>
  <c r="AW361"/>
  <c r="AW360"/>
  <c r="AW359"/>
  <c r="AW358"/>
  <c r="AW357"/>
  <c r="AW356"/>
  <c r="AW355"/>
  <c r="AW354"/>
  <c r="AW353"/>
  <c r="AW351"/>
  <c r="AW350"/>
  <c r="AW349"/>
  <c r="AW348"/>
  <c r="AW347"/>
  <c r="AW346"/>
  <c r="AW345"/>
  <c r="AW344"/>
  <c r="AW343"/>
  <c r="AW342"/>
  <c r="AW341"/>
  <c r="AW339"/>
  <c r="AW338"/>
  <c r="AW337"/>
  <c r="AW336"/>
  <c r="AW335"/>
  <c r="AW334"/>
  <c r="AW333"/>
  <c r="AW332"/>
  <c r="AW331"/>
  <c r="AW330"/>
  <c r="AW329"/>
  <c r="AW327"/>
  <c r="AW326"/>
  <c r="AW325"/>
  <c r="AW324"/>
  <c r="AW323"/>
  <c r="AW322"/>
  <c r="AW321"/>
  <c r="AW320"/>
  <c r="AW319"/>
  <c r="AW318"/>
  <c r="AW317"/>
  <c r="AW316"/>
  <c r="AW315"/>
  <c r="AW314"/>
  <c r="AW313"/>
  <c r="AW311"/>
  <c r="AW310"/>
  <c r="AW309"/>
  <c r="AW308"/>
  <c r="AW307"/>
  <c r="AW306"/>
  <c r="AW305"/>
  <c r="AW304"/>
  <c r="AW303"/>
  <c r="AW302"/>
  <c r="AW301"/>
  <c r="AW300"/>
  <c r="AW299"/>
  <c r="AW298"/>
  <c r="AW297"/>
  <c r="AW296"/>
  <c r="AW295"/>
  <c r="AW294"/>
  <c r="AW293"/>
  <c r="AW292"/>
  <c r="AW291"/>
  <c r="AW290"/>
  <c r="AW289"/>
  <c r="AW288"/>
  <c r="AW286"/>
  <c r="AW285"/>
  <c r="AW284"/>
  <c r="AW283"/>
  <c r="AW282"/>
  <c r="AW281"/>
  <c r="AW280"/>
  <c r="AW279"/>
  <c r="AW278"/>
  <c r="AW277"/>
  <c r="AW276"/>
  <c r="AW275"/>
  <c r="AW274"/>
  <c r="AW273"/>
  <c r="AW272"/>
  <c r="AW271"/>
  <c r="AW270"/>
  <c r="AW268"/>
  <c r="AW267"/>
  <c r="AW266"/>
  <c r="AW265"/>
  <c r="AW264"/>
  <c r="AW263"/>
  <c r="AW262"/>
  <c r="AW260"/>
  <c r="AW259"/>
  <c r="AW258"/>
  <c r="AW257"/>
  <c r="AW256"/>
  <c r="AW255"/>
  <c r="AW254"/>
  <c r="AW253"/>
  <c r="AW252"/>
  <c r="AW251"/>
  <c r="AW250"/>
  <c r="AW249"/>
  <c r="AW248"/>
  <c r="AW247"/>
  <c r="AW246"/>
  <c r="AW244"/>
  <c r="AW243"/>
  <c r="AW242"/>
  <c r="AW241"/>
  <c r="AW240"/>
  <c r="AW239"/>
  <c r="AW238"/>
  <c r="AW237"/>
  <c r="AW235"/>
  <c r="AW234"/>
  <c r="AW233"/>
  <c r="AW232"/>
  <c r="AW231"/>
  <c r="AW230"/>
  <c r="AW229"/>
  <c r="AW228"/>
  <c r="AW227"/>
  <c r="AW225"/>
  <c r="AW224"/>
  <c r="AW223"/>
  <c r="AW222"/>
  <c r="AW221"/>
  <c r="AW220"/>
  <c r="AW219"/>
  <c r="AW218"/>
  <c r="AW217"/>
  <c r="AW216"/>
  <c r="AW215"/>
  <c r="AW214"/>
  <c r="AW213"/>
  <c r="AW211"/>
  <c r="AW210"/>
  <c r="AW209"/>
  <c r="AW208"/>
  <c r="AW207"/>
  <c r="AW206"/>
  <c r="AW205"/>
  <c r="AW204"/>
  <c r="AW203"/>
  <c r="AW202"/>
  <c r="AW201"/>
  <c r="AW200"/>
  <c r="AW198"/>
  <c r="AW197"/>
  <c r="AW196"/>
  <c r="AW195"/>
  <c r="AW194"/>
  <c r="AW193"/>
  <c r="AW192"/>
  <c r="AW191"/>
  <c r="AW190"/>
  <c r="AW189"/>
  <c r="AW188"/>
  <c r="AW187"/>
  <c r="AW186"/>
  <c r="AW184"/>
  <c r="AW183"/>
  <c r="AW182"/>
  <c r="AW181"/>
  <c r="AW180"/>
  <c r="AW179"/>
  <c r="AW178"/>
  <c r="AW177"/>
  <c r="AW176"/>
  <c r="AW175"/>
  <c r="AW174"/>
  <c r="AW172"/>
  <c r="AW171"/>
  <c r="AW170"/>
  <c r="AW169"/>
  <c r="AW168"/>
  <c r="AW167"/>
  <c r="AW166"/>
  <c r="AW165"/>
  <c r="AW164"/>
  <c r="AW163"/>
  <c r="AW162"/>
  <c r="AW161"/>
  <c r="AW160"/>
  <c r="AW158"/>
  <c r="AW157"/>
  <c r="AW156"/>
  <c r="AW155"/>
  <c r="AW154"/>
  <c r="AW153"/>
  <c r="AW152"/>
  <c r="AW151"/>
  <c r="AW150"/>
  <c r="AW149"/>
  <c r="AW148"/>
  <c r="AW147"/>
  <c r="AW145"/>
  <c r="AW144"/>
  <c r="AW143"/>
  <c r="AW142"/>
  <c r="AW141"/>
  <c r="AW140"/>
  <c r="AW138"/>
  <c r="AW137"/>
  <c r="AW136"/>
  <c r="AW135"/>
  <c r="AW134"/>
  <c r="AW133"/>
  <c r="AW132"/>
  <c r="AW131"/>
  <c r="AW130"/>
  <c r="AW128"/>
  <c r="AW127"/>
  <c r="AW126"/>
  <c r="AW125"/>
  <c r="AW124"/>
  <c r="AW123"/>
  <c r="AW122"/>
  <c r="AW120"/>
  <c r="AW119"/>
  <c r="AW118"/>
  <c r="AW117"/>
  <c r="AW116"/>
  <c r="AW115"/>
  <c r="AW114"/>
  <c r="AW113"/>
  <c r="AW112"/>
  <c r="AW111"/>
  <c r="AW110"/>
  <c r="AW109"/>
  <c r="AW108"/>
  <c r="AW107"/>
  <c r="AW106"/>
  <c r="AW104"/>
  <c r="AW103"/>
  <c r="AW102"/>
  <c r="AW101"/>
  <c r="AW100"/>
  <c r="AW99"/>
  <c r="AW98"/>
  <c r="AW97"/>
  <c r="AW96"/>
  <c r="AW95"/>
  <c r="AW94"/>
  <c r="AW93"/>
  <c r="AW92"/>
  <c r="AW90"/>
  <c r="AW89"/>
  <c r="AW88"/>
  <c r="AW87"/>
  <c r="AW86"/>
  <c r="AW85"/>
  <c r="AW84"/>
  <c r="AW83"/>
  <c r="AW82"/>
  <c r="AW80"/>
  <c r="AW79"/>
  <c r="AW78"/>
  <c r="AW77"/>
  <c r="AW76"/>
  <c r="AW75"/>
  <c r="AW74"/>
  <c r="AW73"/>
  <c r="AW71"/>
  <c r="AW70"/>
  <c r="AW69"/>
  <c r="AW68"/>
  <c r="AW67"/>
  <c r="AW65"/>
  <c r="AW64"/>
  <c r="AW63"/>
  <c r="AW62"/>
  <c r="AW61"/>
  <c r="AW60"/>
  <c r="AW59"/>
  <c r="AW58"/>
  <c r="AW57"/>
  <c r="AW56"/>
  <c r="AW55"/>
  <c r="AW54"/>
  <c r="AW53"/>
  <c r="AW51"/>
  <c r="AW50"/>
  <c r="AW49"/>
  <c r="AW48"/>
  <c r="AW47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6"/>
  <c r="AW15"/>
  <c r="AW14"/>
  <c r="AW13"/>
  <c r="AW12"/>
  <c r="AW11"/>
  <c r="AW10"/>
  <c r="AW9"/>
  <c r="AW8"/>
  <c r="AW7"/>
  <c r="AV376"/>
  <c r="AV375"/>
  <c r="AV374"/>
  <c r="AV373"/>
  <c r="AV372"/>
  <c r="AV371"/>
  <c r="AV370"/>
  <c r="AV369"/>
  <c r="AV368"/>
  <c r="AV367"/>
  <c r="AV366"/>
  <c r="AV365"/>
  <c r="AV363"/>
  <c r="AV362"/>
  <c r="AV361"/>
  <c r="AV360"/>
  <c r="AV359"/>
  <c r="AV358"/>
  <c r="AV357"/>
  <c r="AV356"/>
  <c r="AV355"/>
  <c r="AV354"/>
  <c r="AV353"/>
  <c r="AV351"/>
  <c r="AV350"/>
  <c r="AV349"/>
  <c r="AV348"/>
  <c r="AV347"/>
  <c r="AV346"/>
  <c r="AV345"/>
  <c r="AV344"/>
  <c r="AV343"/>
  <c r="AV342"/>
  <c r="AV341"/>
  <c r="AV339"/>
  <c r="AV338"/>
  <c r="AV337"/>
  <c r="AV336"/>
  <c r="AV335"/>
  <c r="AV334"/>
  <c r="AV333"/>
  <c r="AV332"/>
  <c r="AV331"/>
  <c r="AV330"/>
  <c r="AV329"/>
  <c r="AV327"/>
  <c r="AV326"/>
  <c r="AV325"/>
  <c r="AV324"/>
  <c r="AV323"/>
  <c r="AV322"/>
  <c r="AV321"/>
  <c r="AV320"/>
  <c r="AV319"/>
  <c r="AV318"/>
  <c r="AV317"/>
  <c r="AV316"/>
  <c r="AV315"/>
  <c r="AV314"/>
  <c r="AV313"/>
  <c r="AV311"/>
  <c r="AV310"/>
  <c r="AV309"/>
  <c r="AV308"/>
  <c r="AV307"/>
  <c r="AV306"/>
  <c r="AV305"/>
  <c r="AV304"/>
  <c r="AV303"/>
  <c r="AV302"/>
  <c r="AV301"/>
  <c r="AV300"/>
  <c r="AV299"/>
  <c r="AV298"/>
  <c r="AV297"/>
  <c r="AV296"/>
  <c r="AV295"/>
  <c r="AV294"/>
  <c r="AV293"/>
  <c r="AV292"/>
  <c r="AV291"/>
  <c r="AV290"/>
  <c r="AV289"/>
  <c r="AV288"/>
  <c r="AV286"/>
  <c r="AV285"/>
  <c r="AV284"/>
  <c r="AV283"/>
  <c r="AV282"/>
  <c r="AV281"/>
  <c r="AV280"/>
  <c r="AV279"/>
  <c r="AV278"/>
  <c r="AV277"/>
  <c r="AV276"/>
  <c r="AV275"/>
  <c r="AV274"/>
  <c r="AV273"/>
  <c r="AV272"/>
  <c r="AV271"/>
  <c r="AV270"/>
  <c r="AV268"/>
  <c r="AV267"/>
  <c r="AV266"/>
  <c r="AV265"/>
  <c r="AV264"/>
  <c r="AV263"/>
  <c r="AV262"/>
  <c r="AV260"/>
  <c r="AV259"/>
  <c r="AV258"/>
  <c r="AV257"/>
  <c r="AV256"/>
  <c r="AV255"/>
  <c r="AV254"/>
  <c r="AV253"/>
  <c r="AV252"/>
  <c r="AV251"/>
  <c r="AV250"/>
  <c r="AV249"/>
  <c r="AV248"/>
  <c r="AV247"/>
  <c r="AV246"/>
  <c r="AV244"/>
  <c r="AV243"/>
  <c r="AV242"/>
  <c r="AV241"/>
  <c r="AV240"/>
  <c r="AV239"/>
  <c r="AV238"/>
  <c r="AV237"/>
  <c r="AV235"/>
  <c r="AV234"/>
  <c r="AV233"/>
  <c r="AV232"/>
  <c r="AV231"/>
  <c r="AV230"/>
  <c r="AV229"/>
  <c r="AV228"/>
  <c r="AV227"/>
  <c r="AV225"/>
  <c r="AV224"/>
  <c r="AV223"/>
  <c r="AV222"/>
  <c r="AV221"/>
  <c r="AV220"/>
  <c r="AV219"/>
  <c r="AV218"/>
  <c r="AV217"/>
  <c r="AV216"/>
  <c r="AV215"/>
  <c r="AV214"/>
  <c r="AV213"/>
  <c r="AV211"/>
  <c r="AV210"/>
  <c r="AV209"/>
  <c r="AV208"/>
  <c r="AV207"/>
  <c r="AV206"/>
  <c r="AV205"/>
  <c r="AV204"/>
  <c r="AV203"/>
  <c r="AV202"/>
  <c r="AV201"/>
  <c r="AV200"/>
  <c r="AV198"/>
  <c r="AV197"/>
  <c r="AV196"/>
  <c r="AV195"/>
  <c r="AV194"/>
  <c r="AV193"/>
  <c r="AV192"/>
  <c r="AV191"/>
  <c r="AV190"/>
  <c r="AV189"/>
  <c r="AV188"/>
  <c r="AV187"/>
  <c r="AV186"/>
  <c r="AV184"/>
  <c r="AV183"/>
  <c r="AV182"/>
  <c r="AV181"/>
  <c r="AV180"/>
  <c r="AV179"/>
  <c r="AV178"/>
  <c r="AV177"/>
  <c r="AV176"/>
  <c r="AV175"/>
  <c r="AV174"/>
  <c r="AV172"/>
  <c r="AV171"/>
  <c r="AV170"/>
  <c r="AV169"/>
  <c r="AV168"/>
  <c r="AV167"/>
  <c r="AV166"/>
  <c r="AV165"/>
  <c r="AV164"/>
  <c r="AV163"/>
  <c r="AV162"/>
  <c r="AV161"/>
  <c r="AV160"/>
  <c r="AV158"/>
  <c r="AV157"/>
  <c r="AV156"/>
  <c r="AV155"/>
  <c r="AV154"/>
  <c r="AV153"/>
  <c r="AV152"/>
  <c r="AV151"/>
  <c r="AV150"/>
  <c r="AV149"/>
  <c r="AV148"/>
  <c r="AV147"/>
  <c r="AV145"/>
  <c r="AV144"/>
  <c r="AV143"/>
  <c r="AV142"/>
  <c r="AV141"/>
  <c r="AV140"/>
  <c r="AV138"/>
  <c r="AV137"/>
  <c r="AV136"/>
  <c r="AV135"/>
  <c r="AV134"/>
  <c r="AV133"/>
  <c r="AV132"/>
  <c r="AV131"/>
  <c r="AV130"/>
  <c r="AV128"/>
  <c r="AV127"/>
  <c r="AV126"/>
  <c r="AV125"/>
  <c r="AV124"/>
  <c r="AV123"/>
  <c r="AV122"/>
  <c r="AV120"/>
  <c r="AV119"/>
  <c r="AV118"/>
  <c r="AV117"/>
  <c r="AV116"/>
  <c r="AV115"/>
  <c r="AV114"/>
  <c r="AV113"/>
  <c r="AV112"/>
  <c r="AV111"/>
  <c r="AV110"/>
  <c r="AV109"/>
  <c r="AV108"/>
  <c r="AV107"/>
  <c r="AV106"/>
  <c r="AV104"/>
  <c r="AV103"/>
  <c r="AV102"/>
  <c r="AV101"/>
  <c r="AV100"/>
  <c r="AV99"/>
  <c r="AV98"/>
  <c r="AV97"/>
  <c r="AV96"/>
  <c r="AV95"/>
  <c r="AV94"/>
  <c r="AV93"/>
  <c r="AV92"/>
  <c r="AV90"/>
  <c r="AV89"/>
  <c r="AV88"/>
  <c r="AV87"/>
  <c r="AV86"/>
  <c r="AV85"/>
  <c r="AV84"/>
  <c r="AV83"/>
  <c r="AV82"/>
  <c r="AV80"/>
  <c r="AV79"/>
  <c r="AV78"/>
  <c r="AV77"/>
  <c r="AV76"/>
  <c r="AV75"/>
  <c r="AV74"/>
  <c r="AV73"/>
  <c r="AV71"/>
  <c r="AV70"/>
  <c r="AV69"/>
  <c r="AV68"/>
  <c r="AV67"/>
  <c r="AV65"/>
  <c r="AV64"/>
  <c r="AV63"/>
  <c r="AV62"/>
  <c r="AV61"/>
  <c r="AV60"/>
  <c r="AV59"/>
  <c r="AV58"/>
  <c r="AV57"/>
  <c r="AV56"/>
  <c r="AV55"/>
  <c r="AV54"/>
  <c r="AV53"/>
  <c r="AV51"/>
  <c r="AV50"/>
  <c r="AV49"/>
  <c r="AV48"/>
  <c r="AV47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6"/>
  <c r="AV15"/>
  <c r="AV14"/>
  <c r="AV13"/>
  <c r="AV12"/>
  <c r="AV11"/>
  <c r="AV10"/>
  <c r="AV9"/>
  <c r="AV8"/>
  <c r="AV7"/>
  <c r="AT48"/>
  <c r="AT49"/>
  <c r="AT50"/>
  <c r="AT51"/>
  <c r="AT53"/>
  <c r="AT54"/>
  <c r="AT55"/>
  <c r="AT56"/>
  <c r="AT57"/>
  <c r="AT58"/>
  <c r="AT59"/>
  <c r="AT60"/>
  <c r="AT61"/>
  <c r="AT62"/>
  <c r="AT63"/>
  <c r="AT64"/>
  <c r="AT65"/>
  <c r="AT67"/>
  <c r="AT68"/>
  <c r="AT69"/>
  <c r="AT70"/>
  <c r="AT71"/>
  <c r="AT73"/>
  <c r="AT74"/>
  <c r="AT75"/>
  <c r="AT76"/>
  <c r="AT77"/>
  <c r="AT78"/>
  <c r="AT79"/>
  <c r="AT80"/>
  <c r="AT82"/>
  <c r="AT83"/>
  <c r="AT84"/>
  <c r="AT85"/>
  <c r="AT86"/>
  <c r="AT87"/>
  <c r="AT88"/>
  <c r="AT89"/>
  <c r="AT90"/>
  <c r="AT92"/>
  <c r="AT93"/>
  <c r="AT94"/>
  <c r="AT95"/>
  <c r="AT96"/>
  <c r="AT97"/>
  <c r="AT98"/>
  <c r="AT99"/>
  <c r="AT100"/>
  <c r="AT101"/>
  <c r="AT102"/>
  <c r="AT103"/>
  <c r="AT104"/>
  <c r="AT106"/>
  <c r="AT107"/>
  <c r="AT108"/>
  <c r="AT109"/>
  <c r="AT110"/>
  <c r="AT111"/>
  <c r="AT112"/>
  <c r="AT113"/>
  <c r="AT114"/>
  <c r="AT115"/>
  <c r="AT116"/>
  <c r="AT117"/>
  <c r="AT118"/>
  <c r="AT119"/>
  <c r="AT120"/>
  <c r="AT122"/>
  <c r="AT123"/>
  <c r="AT124"/>
  <c r="AT125"/>
  <c r="AT126"/>
  <c r="AT127"/>
  <c r="AT128"/>
  <c r="AT130"/>
  <c r="AT131"/>
  <c r="AT132"/>
  <c r="AT133"/>
  <c r="AT134"/>
  <c r="AT135"/>
  <c r="AT136"/>
  <c r="AT137"/>
  <c r="AT138"/>
  <c r="AT140"/>
  <c r="AT141"/>
  <c r="AT142"/>
  <c r="AT143"/>
  <c r="AT144"/>
  <c r="AT145"/>
  <c r="AT147"/>
  <c r="AT148"/>
  <c r="AT149"/>
  <c r="AT150"/>
  <c r="AT151"/>
  <c r="AT152"/>
  <c r="AT153"/>
  <c r="AT154"/>
  <c r="AT155"/>
  <c r="AT156"/>
  <c r="AT157"/>
  <c r="AT158"/>
  <c r="AT160"/>
  <c r="AT161"/>
  <c r="AT162"/>
  <c r="AT163"/>
  <c r="AT164"/>
  <c r="AT165"/>
  <c r="AT166"/>
  <c r="AT167"/>
  <c r="AT168"/>
  <c r="AT169"/>
  <c r="AT170"/>
  <c r="AT171"/>
  <c r="AT172"/>
  <c r="AT174"/>
  <c r="AT175"/>
  <c r="AT176"/>
  <c r="AT177"/>
  <c r="AT178"/>
  <c r="AT179"/>
  <c r="AT180"/>
  <c r="AT181"/>
  <c r="AT182"/>
  <c r="AT183"/>
  <c r="AT184"/>
  <c r="AT186"/>
  <c r="AT187"/>
  <c r="AT188"/>
  <c r="AT189"/>
  <c r="AT190"/>
  <c r="AT191"/>
  <c r="AT192"/>
  <c r="AT193"/>
  <c r="AT194"/>
  <c r="AT195"/>
  <c r="AT196"/>
  <c r="AT197"/>
  <c r="AT198"/>
  <c r="AT200"/>
  <c r="AT201"/>
  <c r="AT202"/>
  <c r="AT203"/>
  <c r="AT204"/>
  <c r="AT205"/>
  <c r="AT206"/>
  <c r="AT207"/>
  <c r="AT208"/>
  <c r="AT209"/>
  <c r="AT210"/>
  <c r="AT211"/>
  <c r="AT213"/>
  <c r="AT214"/>
  <c r="AT215"/>
  <c r="AT216"/>
  <c r="AT217"/>
  <c r="AT218"/>
  <c r="AT219"/>
  <c r="AT220"/>
  <c r="AT221"/>
  <c r="AT222"/>
  <c r="AT223"/>
  <c r="AT224"/>
  <c r="AT225"/>
  <c r="AT227"/>
  <c r="AT228"/>
  <c r="AT229"/>
  <c r="AT230"/>
  <c r="AT231"/>
  <c r="AT232"/>
  <c r="AT233"/>
  <c r="AT234"/>
  <c r="AT235"/>
  <c r="AT237"/>
  <c r="AT238"/>
  <c r="AT239"/>
  <c r="AT240"/>
  <c r="AT241"/>
  <c r="AT242"/>
  <c r="AT243"/>
  <c r="AT244"/>
  <c r="AT246"/>
  <c r="AT247"/>
  <c r="AT248"/>
  <c r="AT249"/>
  <c r="AT250"/>
  <c r="AT251"/>
  <c r="AT252"/>
  <c r="AT253"/>
  <c r="AT254"/>
  <c r="AT255"/>
  <c r="AT256"/>
  <c r="AT257"/>
  <c r="AT258"/>
  <c r="AT259"/>
  <c r="AT260"/>
  <c r="AT262"/>
  <c r="AT263"/>
  <c r="AT264"/>
  <c r="AT265"/>
  <c r="AT266"/>
  <c r="AT267"/>
  <c r="AT268"/>
  <c r="AT270"/>
  <c r="AT271"/>
  <c r="AT272"/>
  <c r="AT273"/>
  <c r="AT274"/>
  <c r="AT275"/>
  <c r="AT276"/>
  <c r="AT277"/>
  <c r="AT278"/>
  <c r="AT279"/>
  <c r="AT280"/>
  <c r="AT281"/>
  <c r="AT282"/>
  <c r="AT283"/>
  <c r="AT284"/>
  <c r="AT285"/>
  <c r="AT286"/>
  <c r="AT288"/>
  <c r="AT289"/>
  <c r="AT290"/>
  <c r="AT291"/>
  <c r="AT292"/>
  <c r="AT293"/>
  <c r="AT294"/>
  <c r="AT295"/>
  <c r="AT296"/>
  <c r="AT297"/>
  <c r="AT298"/>
  <c r="AT299"/>
  <c r="AT300"/>
  <c r="AT301"/>
  <c r="AT302"/>
  <c r="AT303"/>
  <c r="AT304"/>
  <c r="AT305"/>
  <c r="AT306"/>
  <c r="AT307"/>
  <c r="AT308"/>
  <c r="AT309"/>
  <c r="AT310"/>
  <c r="AT311"/>
  <c r="AT313"/>
  <c r="AT314"/>
  <c r="AT315"/>
  <c r="AT316"/>
  <c r="AT317"/>
  <c r="AT318"/>
  <c r="AT319"/>
  <c r="AT320"/>
  <c r="AT321"/>
  <c r="AT322"/>
  <c r="AT323"/>
  <c r="AT324"/>
  <c r="AT325"/>
  <c r="AT326"/>
  <c r="AT327"/>
  <c r="AT329"/>
  <c r="AT330"/>
  <c r="AT331"/>
  <c r="AT332"/>
  <c r="AT333"/>
  <c r="AT334"/>
  <c r="AT335"/>
  <c r="AT336"/>
  <c r="AT337"/>
  <c r="AT338"/>
  <c r="AT339"/>
  <c r="AT341"/>
  <c r="AT342"/>
  <c r="AT343"/>
  <c r="AT344"/>
  <c r="AT345"/>
  <c r="AT346"/>
  <c r="AT347"/>
  <c r="AT348"/>
  <c r="AT349"/>
  <c r="AT350"/>
  <c r="AT351"/>
  <c r="AT353"/>
  <c r="AT354"/>
  <c r="AT355"/>
  <c r="AT356"/>
  <c r="AT357"/>
  <c r="AT358"/>
  <c r="AT359"/>
  <c r="AT360"/>
  <c r="AT361"/>
  <c r="AT362"/>
  <c r="AT363"/>
  <c r="AT365"/>
  <c r="AT366"/>
  <c r="AT367"/>
  <c r="AT368"/>
  <c r="AT369"/>
  <c r="AT370"/>
  <c r="AT371"/>
  <c r="AT372"/>
  <c r="AT373"/>
  <c r="AT374"/>
  <c r="AT375"/>
  <c r="AT376"/>
  <c r="AT47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18"/>
  <c r="AT8"/>
  <c r="AT9"/>
  <c r="AT10"/>
  <c r="AT11"/>
  <c r="AT12"/>
  <c r="AT13"/>
  <c r="AT14"/>
  <c r="AT15"/>
  <c r="AT16"/>
  <c r="AT7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18"/>
  <c r="AR377"/>
  <c r="AR17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18"/>
  <c r="AN377"/>
  <c r="AN17"/>
  <c r="AJ376"/>
  <c r="AJ375"/>
  <c r="AJ374"/>
  <c r="AJ373"/>
  <c r="AJ372"/>
  <c r="AJ371"/>
  <c r="AJ370"/>
  <c r="AJ369"/>
  <c r="AJ368"/>
  <c r="AJ367"/>
  <c r="AJ366"/>
  <c r="AJ365"/>
  <c r="AJ363"/>
  <c r="AJ362"/>
  <c r="AJ361"/>
  <c r="AJ360"/>
  <c r="AJ359"/>
  <c r="AJ358"/>
  <c r="AJ357"/>
  <c r="AJ356"/>
  <c r="AJ355"/>
  <c r="AJ354"/>
  <c r="AJ353"/>
  <c r="AJ351"/>
  <c r="AJ350"/>
  <c r="AJ349"/>
  <c r="AJ348"/>
  <c r="AJ347"/>
  <c r="AJ346"/>
  <c r="AJ345"/>
  <c r="AJ344"/>
  <c r="AJ343"/>
  <c r="AJ342"/>
  <c r="AJ341"/>
  <c r="AJ339"/>
  <c r="AJ338"/>
  <c r="AJ337"/>
  <c r="AJ336"/>
  <c r="AJ335"/>
  <c r="AJ334"/>
  <c r="AJ333"/>
  <c r="AJ332"/>
  <c r="AJ331"/>
  <c r="AJ330"/>
  <c r="AJ329"/>
  <c r="AJ327"/>
  <c r="AJ326"/>
  <c r="AJ325"/>
  <c r="AJ324"/>
  <c r="AJ323"/>
  <c r="AJ322"/>
  <c r="AJ321"/>
  <c r="AJ320"/>
  <c r="AJ319"/>
  <c r="AJ318"/>
  <c r="AJ317"/>
  <c r="AJ316"/>
  <c r="AJ315"/>
  <c r="AJ314"/>
  <c r="AJ313"/>
  <c r="AJ311"/>
  <c r="AJ310"/>
  <c r="AJ309"/>
  <c r="AJ308"/>
  <c r="AJ307"/>
  <c r="AJ306"/>
  <c r="AJ305"/>
  <c r="AJ304"/>
  <c r="AJ303"/>
  <c r="AJ302"/>
  <c r="AJ301"/>
  <c r="AJ300"/>
  <c r="AJ299"/>
  <c r="AJ298"/>
  <c r="AJ297"/>
  <c r="AJ296"/>
  <c r="AJ295"/>
  <c r="AJ294"/>
  <c r="AJ293"/>
  <c r="AJ292"/>
  <c r="AJ291"/>
  <c r="AJ290"/>
  <c r="AJ289"/>
  <c r="AJ288"/>
  <c r="AJ286"/>
  <c r="AJ285"/>
  <c r="AJ284"/>
  <c r="AJ283"/>
  <c r="AJ282"/>
  <c r="AJ281"/>
  <c r="AJ280"/>
  <c r="AJ279"/>
  <c r="AJ278"/>
  <c r="AJ277"/>
  <c r="AJ276"/>
  <c r="AJ275"/>
  <c r="AJ274"/>
  <c r="AJ273"/>
  <c r="AJ272"/>
  <c r="AJ271"/>
  <c r="AJ270"/>
  <c r="AJ268"/>
  <c r="AJ267"/>
  <c r="AJ266"/>
  <c r="AJ265"/>
  <c r="AJ264"/>
  <c r="AJ263"/>
  <c r="AJ262"/>
  <c r="AJ260"/>
  <c r="AJ259"/>
  <c r="AJ258"/>
  <c r="AJ257"/>
  <c r="AJ256"/>
  <c r="AJ255"/>
  <c r="AJ254"/>
  <c r="AJ253"/>
  <c r="AJ252"/>
  <c r="AJ251"/>
  <c r="AJ250"/>
  <c r="AJ249"/>
  <c r="AJ248"/>
  <c r="AJ247"/>
  <c r="AJ246"/>
  <c r="AJ244"/>
  <c r="AJ243"/>
  <c r="AJ242"/>
  <c r="AJ241"/>
  <c r="AJ240"/>
  <c r="AJ239"/>
  <c r="AJ238"/>
  <c r="AJ237"/>
  <c r="AJ235"/>
  <c r="AJ234"/>
  <c r="AJ233"/>
  <c r="AJ232"/>
  <c r="AJ231"/>
  <c r="AJ230"/>
  <c r="AJ229"/>
  <c r="AJ228"/>
  <c r="AJ227"/>
  <c r="AJ225"/>
  <c r="AJ224"/>
  <c r="AJ223"/>
  <c r="AJ222"/>
  <c r="AJ221"/>
  <c r="AJ220"/>
  <c r="AJ219"/>
  <c r="AJ218"/>
  <c r="AJ217"/>
  <c r="AJ216"/>
  <c r="AJ215"/>
  <c r="AJ214"/>
  <c r="AJ213"/>
  <c r="AJ211"/>
  <c r="AJ210"/>
  <c r="AJ209"/>
  <c r="AJ208"/>
  <c r="AJ207"/>
  <c r="AJ206"/>
  <c r="AJ205"/>
  <c r="AJ204"/>
  <c r="AJ203"/>
  <c r="AJ202"/>
  <c r="AJ201"/>
  <c r="AJ200"/>
  <c r="AJ198"/>
  <c r="AJ197"/>
  <c r="AJ196"/>
  <c r="AJ195"/>
  <c r="AJ194"/>
  <c r="AJ193"/>
  <c r="AJ192"/>
  <c r="AJ191"/>
  <c r="AJ190"/>
  <c r="AJ189"/>
  <c r="AJ188"/>
  <c r="AJ187"/>
  <c r="AJ186"/>
  <c r="AJ184"/>
  <c r="AJ183"/>
  <c r="AJ182"/>
  <c r="AJ181"/>
  <c r="AJ180"/>
  <c r="AJ179"/>
  <c r="AJ178"/>
  <c r="AJ177"/>
  <c r="AJ176"/>
  <c r="AJ175"/>
  <c r="AJ174"/>
  <c r="AJ172"/>
  <c r="AJ171"/>
  <c r="AJ170"/>
  <c r="AJ169"/>
  <c r="AJ168"/>
  <c r="AJ167"/>
  <c r="AJ166"/>
  <c r="AJ165"/>
  <c r="AJ164"/>
  <c r="AJ163"/>
  <c r="AJ162"/>
  <c r="AJ161"/>
  <c r="AJ160"/>
  <c r="AJ158"/>
  <c r="AJ157"/>
  <c r="AJ156"/>
  <c r="AJ155"/>
  <c r="AJ154"/>
  <c r="AJ153"/>
  <c r="AJ152"/>
  <c r="AJ151"/>
  <c r="AJ150"/>
  <c r="AJ149"/>
  <c r="AJ148"/>
  <c r="AJ147"/>
  <c r="AJ145"/>
  <c r="AJ144"/>
  <c r="AJ143"/>
  <c r="AJ142"/>
  <c r="AJ141"/>
  <c r="AJ140"/>
  <c r="AJ138"/>
  <c r="AJ137"/>
  <c r="AJ136"/>
  <c r="AJ135"/>
  <c r="AJ134"/>
  <c r="AJ133"/>
  <c r="AJ132"/>
  <c r="AJ131"/>
  <c r="AJ130"/>
  <c r="AJ128"/>
  <c r="AJ127"/>
  <c r="AJ126"/>
  <c r="AJ125"/>
  <c r="AJ124"/>
  <c r="AJ123"/>
  <c r="AJ122"/>
  <c r="AJ120"/>
  <c r="AJ119"/>
  <c r="AJ118"/>
  <c r="AJ117"/>
  <c r="AJ116"/>
  <c r="AJ115"/>
  <c r="AJ114"/>
  <c r="AJ113"/>
  <c r="AJ112"/>
  <c r="AJ111"/>
  <c r="AJ110"/>
  <c r="AJ109"/>
  <c r="AJ108"/>
  <c r="AJ107"/>
  <c r="AJ106"/>
  <c r="AJ104"/>
  <c r="AJ103"/>
  <c r="AJ102"/>
  <c r="AJ101"/>
  <c r="AJ100"/>
  <c r="AJ99"/>
  <c r="AJ98"/>
  <c r="AJ97"/>
  <c r="AJ96"/>
  <c r="AJ95"/>
  <c r="AJ94"/>
  <c r="AJ93"/>
  <c r="AJ92"/>
  <c r="AJ90"/>
  <c r="AJ89"/>
  <c r="AJ88"/>
  <c r="AJ87"/>
  <c r="AJ86"/>
  <c r="AJ85"/>
  <c r="AJ84"/>
  <c r="AJ83"/>
  <c r="AJ82"/>
  <c r="AJ80"/>
  <c r="AJ79"/>
  <c r="AJ78"/>
  <c r="AJ77"/>
  <c r="AJ76"/>
  <c r="AJ75"/>
  <c r="AJ74"/>
  <c r="AJ73"/>
  <c r="AJ71"/>
  <c r="AJ70"/>
  <c r="AJ69"/>
  <c r="AJ68"/>
  <c r="AJ67"/>
  <c r="AJ65"/>
  <c r="AJ64"/>
  <c r="AJ63"/>
  <c r="AJ62"/>
  <c r="AJ61"/>
  <c r="AJ60"/>
  <c r="AJ59"/>
  <c r="AJ58"/>
  <c r="AJ57"/>
  <c r="AJ56"/>
  <c r="AJ55"/>
  <c r="AJ54"/>
  <c r="AJ53"/>
  <c r="AJ51"/>
  <c r="AJ50"/>
  <c r="AJ49"/>
  <c r="AJ48"/>
  <c r="AJ47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377"/>
  <c r="X376"/>
  <c r="X375"/>
  <c r="X374"/>
  <c r="X373"/>
  <c r="X372"/>
  <c r="X371"/>
  <c r="X370"/>
  <c r="X369"/>
  <c r="X368"/>
  <c r="X367"/>
  <c r="X366"/>
  <c r="X365"/>
  <c r="X363"/>
  <c r="X362"/>
  <c r="X361"/>
  <c r="X360"/>
  <c r="X359"/>
  <c r="X358"/>
  <c r="X357"/>
  <c r="X356"/>
  <c r="X355"/>
  <c r="X354"/>
  <c r="X353"/>
  <c r="X351"/>
  <c r="X350"/>
  <c r="X349"/>
  <c r="X348"/>
  <c r="X347"/>
  <c r="X346"/>
  <c r="X345"/>
  <c r="X344"/>
  <c r="X343"/>
  <c r="X342"/>
  <c r="X341"/>
  <c r="X339"/>
  <c r="X338"/>
  <c r="X337"/>
  <c r="X336"/>
  <c r="X335"/>
  <c r="X334"/>
  <c r="X333"/>
  <c r="X332"/>
  <c r="X331"/>
  <c r="X330"/>
  <c r="X329"/>
  <c r="X327"/>
  <c r="X326"/>
  <c r="X325"/>
  <c r="X324"/>
  <c r="X323"/>
  <c r="X322"/>
  <c r="X321"/>
  <c r="X320"/>
  <c r="X319"/>
  <c r="X318"/>
  <c r="X317"/>
  <c r="X316"/>
  <c r="X315"/>
  <c r="X314"/>
  <c r="X313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8"/>
  <c r="X267"/>
  <c r="X266"/>
  <c r="X265"/>
  <c r="X264"/>
  <c r="X263"/>
  <c r="X262"/>
  <c r="X260"/>
  <c r="X259"/>
  <c r="X258"/>
  <c r="X257"/>
  <c r="X256"/>
  <c r="X255"/>
  <c r="X254"/>
  <c r="X253"/>
  <c r="X252"/>
  <c r="X251"/>
  <c r="X250"/>
  <c r="X249"/>
  <c r="X248"/>
  <c r="X247"/>
  <c r="X246"/>
  <c r="X244"/>
  <c r="X243"/>
  <c r="X242"/>
  <c r="X241"/>
  <c r="X240"/>
  <c r="X239"/>
  <c r="X238"/>
  <c r="X237"/>
  <c r="X235"/>
  <c r="X234"/>
  <c r="X233"/>
  <c r="X232"/>
  <c r="X231"/>
  <c r="X230"/>
  <c r="X229"/>
  <c r="X228"/>
  <c r="X227"/>
  <c r="X225"/>
  <c r="X224"/>
  <c r="X223"/>
  <c r="X222"/>
  <c r="X221"/>
  <c r="X220"/>
  <c r="X219"/>
  <c r="X218"/>
  <c r="X217"/>
  <c r="X216"/>
  <c r="X215"/>
  <c r="X214"/>
  <c r="X213"/>
  <c r="X211"/>
  <c r="X210"/>
  <c r="X209"/>
  <c r="X208"/>
  <c r="X207"/>
  <c r="X206"/>
  <c r="X205"/>
  <c r="X204"/>
  <c r="X203"/>
  <c r="X202"/>
  <c r="X201"/>
  <c r="X200"/>
  <c r="X198"/>
  <c r="X197"/>
  <c r="X196"/>
  <c r="X195"/>
  <c r="X194"/>
  <c r="X193"/>
  <c r="X192"/>
  <c r="X191"/>
  <c r="X190"/>
  <c r="X189"/>
  <c r="X188"/>
  <c r="X187"/>
  <c r="X186"/>
  <c r="X184"/>
  <c r="X183"/>
  <c r="X182"/>
  <c r="X181"/>
  <c r="X180"/>
  <c r="X179"/>
  <c r="X178"/>
  <c r="X177"/>
  <c r="X176"/>
  <c r="X175"/>
  <c r="X174"/>
  <c r="X172"/>
  <c r="X171"/>
  <c r="X170"/>
  <c r="X169"/>
  <c r="X168"/>
  <c r="X167"/>
  <c r="X166"/>
  <c r="X165"/>
  <c r="X164"/>
  <c r="X163"/>
  <c r="X162"/>
  <c r="X161"/>
  <c r="X160"/>
  <c r="X158"/>
  <c r="X157"/>
  <c r="X156"/>
  <c r="X155"/>
  <c r="X154"/>
  <c r="X153"/>
  <c r="X152"/>
  <c r="X151"/>
  <c r="X150"/>
  <c r="X149"/>
  <c r="X148"/>
  <c r="X147"/>
  <c r="X145"/>
  <c r="X144"/>
  <c r="X143"/>
  <c r="X142"/>
  <c r="X141"/>
  <c r="X140"/>
  <c r="X138"/>
  <c r="X137"/>
  <c r="X136"/>
  <c r="X135"/>
  <c r="X134"/>
  <c r="X133"/>
  <c r="X132"/>
  <c r="X131"/>
  <c r="X130"/>
  <c r="X128"/>
  <c r="X127"/>
  <c r="X126"/>
  <c r="X125"/>
  <c r="X124"/>
  <c r="X123"/>
  <c r="X122"/>
  <c r="X120"/>
  <c r="X119"/>
  <c r="X118"/>
  <c r="X117"/>
  <c r="X116"/>
  <c r="X115"/>
  <c r="X114"/>
  <c r="X113"/>
  <c r="X112"/>
  <c r="X111"/>
  <c r="X110"/>
  <c r="X109"/>
  <c r="X108"/>
  <c r="X107"/>
  <c r="X106"/>
  <c r="X104"/>
  <c r="X103"/>
  <c r="X102"/>
  <c r="X101"/>
  <c r="X100"/>
  <c r="X99"/>
  <c r="X98"/>
  <c r="X97"/>
  <c r="X96"/>
  <c r="X95"/>
  <c r="X94"/>
  <c r="X93"/>
  <c r="X92"/>
  <c r="X90"/>
  <c r="X89"/>
  <c r="X88"/>
  <c r="X87"/>
  <c r="X86"/>
  <c r="X85"/>
  <c r="X84"/>
  <c r="X83"/>
  <c r="X82"/>
  <c r="X80"/>
  <c r="X79"/>
  <c r="X78"/>
  <c r="X77"/>
  <c r="X76"/>
  <c r="X75"/>
  <c r="X74"/>
  <c r="X73"/>
  <c r="X71"/>
  <c r="X70"/>
  <c r="X69"/>
  <c r="X68"/>
  <c r="X67"/>
  <c r="X65"/>
  <c r="X64"/>
  <c r="X63"/>
  <c r="X62"/>
  <c r="X61"/>
  <c r="X60"/>
  <c r="X59"/>
  <c r="X58"/>
  <c r="X57"/>
  <c r="X56"/>
  <c r="X55"/>
  <c r="X54"/>
  <c r="X53"/>
  <c r="X51"/>
  <c r="X50"/>
  <c r="X49"/>
  <c r="X48"/>
  <c r="X47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377"/>
  <c r="T376"/>
  <c r="T375"/>
  <c r="T374"/>
  <c r="T373"/>
  <c r="T372"/>
  <c r="T371"/>
  <c r="T370"/>
  <c r="T369"/>
  <c r="T368"/>
  <c r="T367"/>
  <c r="T366"/>
  <c r="T365"/>
  <c r="T363"/>
  <c r="T362"/>
  <c r="T361"/>
  <c r="T360"/>
  <c r="T359"/>
  <c r="T358"/>
  <c r="T357"/>
  <c r="T356"/>
  <c r="T355"/>
  <c r="T354"/>
  <c r="T353"/>
  <c r="T351"/>
  <c r="T350"/>
  <c r="T349"/>
  <c r="T348"/>
  <c r="T347"/>
  <c r="T346"/>
  <c r="T345"/>
  <c r="T344"/>
  <c r="T343"/>
  <c r="T342"/>
  <c r="T341"/>
  <c r="T339"/>
  <c r="T338"/>
  <c r="T337"/>
  <c r="T336"/>
  <c r="T335"/>
  <c r="T334"/>
  <c r="T333"/>
  <c r="T332"/>
  <c r="T331"/>
  <c r="T330"/>
  <c r="T329"/>
  <c r="T327"/>
  <c r="T326"/>
  <c r="T325"/>
  <c r="T324"/>
  <c r="T323"/>
  <c r="T322"/>
  <c r="T321"/>
  <c r="T320"/>
  <c r="T319"/>
  <c r="T318"/>
  <c r="T317"/>
  <c r="T316"/>
  <c r="T315"/>
  <c r="T314"/>
  <c r="T313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8"/>
  <c r="T267"/>
  <c r="T266"/>
  <c r="T265"/>
  <c r="T264"/>
  <c r="T263"/>
  <c r="T262"/>
  <c r="T260"/>
  <c r="T259"/>
  <c r="T258"/>
  <c r="T257"/>
  <c r="T256"/>
  <c r="T255"/>
  <c r="T254"/>
  <c r="T253"/>
  <c r="T252"/>
  <c r="T251"/>
  <c r="T250"/>
  <c r="T249"/>
  <c r="T248"/>
  <c r="T247"/>
  <c r="T246"/>
  <c r="T244"/>
  <c r="T243"/>
  <c r="T242"/>
  <c r="T241"/>
  <c r="T240"/>
  <c r="T239"/>
  <c r="T238"/>
  <c r="T237"/>
  <c r="T235"/>
  <c r="T234"/>
  <c r="T233"/>
  <c r="T232"/>
  <c r="T231"/>
  <c r="T230"/>
  <c r="T229"/>
  <c r="T228"/>
  <c r="T227"/>
  <c r="T225"/>
  <c r="T224"/>
  <c r="T223"/>
  <c r="T222"/>
  <c r="T221"/>
  <c r="T220"/>
  <c r="T219"/>
  <c r="T218"/>
  <c r="T217"/>
  <c r="T216"/>
  <c r="T215"/>
  <c r="T214"/>
  <c r="T213"/>
  <c r="T211"/>
  <c r="T210"/>
  <c r="T209"/>
  <c r="T208"/>
  <c r="T207"/>
  <c r="T206"/>
  <c r="T205"/>
  <c r="T204"/>
  <c r="T203"/>
  <c r="T202"/>
  <c r="T201"/>
  <c r="T200"/>
  <c r="T198"/>
  <c r="T197"/>
  <c r="T196"/>
  <c r="T195"/>
  <c r="T194"/>
  <c r="T193"/>
  <c r="T192"/>
  <c r="T191"/>
  <c r="T190"/>
  <c r="T189"/>
  <c r="T188"/>
  <c r="T187"/>
  <c r="T186"/>
  <c r="T184"/>
  <c r="T183"/>
  <c r="T182"/>
  <c r="T181"/>
  <c r="T180"/>
  <c r="T179"/>
  <c r="T178"/>
  <c r="T177"/>
  <c r="T176"/>
  <c r="T175"/>
  <c r="T174"/>
  <c r="T172"/>
  <c r="T171"/>
  <c r="T170"/>
  <c r="T169"/>
  <c r="T168"/>
  <c r="T167"/>
  <c r="T166"/>
  <c r="T165"/>
  <c r="T164"/>
  <c r="T163"/>
  <c r="T162"/>
  <c r="T161"/>
  <c r="T160"/>
  <c r="T158"/>
  <c r="T157"/>
  <c r="T156"/>
  <c r="T155"/>
  <c r="T154"/>
  <c r="T153"/>
  <c r="T152"/>
  <c r="T151"/>
  <c r="T150"/>
  <c r="T149"/>
  <c r="T148"/>
  <c r="T147"/>
  <c r="T145"/>
  <c r="T144"/>
  <c r="T143"/>
  <c r="T142"/>
  <c r="T141"/>
  <c r="T140"/>
  <c r="T138"/>
  <c r="T137"/>
  <c r="T136"/>
  <c r="T135"/>
  <c r="T134"/>
  <c r="T133"/>
  <c r="T132"/>
  <c r="T131"/>
  <c r="T130"/>
  <c r="T128"/>
  <c r="T127"/>
  <c r="T126"/>
  <c r="T125"/>
  <c r="T124"/>
  <c r="T123"/>
  <c r="T122"/>
  <c r="T120"/>
  <c r="T119"/>
  <c r="T118"/>
  <c r="T117"/>
  <c r="T116"/>
  <c r="T115"/>
  <c r="T114"/>
  <c r="T113"/>
  <c r="T112"/>
  <c r="T111"/>
  <c r="T110"/>
  <c r="T109"/>
  <c r="T108"/>
  <c r="T107"/>
  <c r="T106"/>
  <c r="T104"/>
  <c r="T103"/>
  <c r="T102"/>
  <c r="T101"/>
  <c r="T100"/>
  <c r="T99"/>
  <c r="T98"/>
  <c r="T97"/>
  <c r="T96"/>
  <c r="T95"/>
  <c r="T94"/>
  <c r="T93"/>
  <c r="T92"/>
  <c r="T90"/>
  <c r="T89"/>
  <c r="T88"/>
  <c r="T87"/>
  <c r="T86"/>
  <c r="T85"/>
  <c r="T84"/>
  <c r="T83"/>
  <c r="T82"/>
  <c r="T80"/>
  <c r="T79"/>
  <c r="T78"/>
  <c r="T77"/>
  <c r="T76"/>
  <c r="T75"/>
  <c r="T74"/>
  <c r="T73"/>
  <c r="T71"/>
  <c r="T70"/>
  <c r="T69"/>
  <c r="T68"/>
  <c r="T67"/>
  <c r="T65"/>
  <c r="T64"/>
  <c r="T63"/>
  <c r="T62"/>
  <c r="T61"/>
  <c r="T60"/>
  <c r="T59"/>
  <c r="T58"/>
  <c r="T57"/>
  <c r="T56"/>
  <c r="T55"/>
  <c r="T54"/>
  <c r="T53"/>
  <c r="T51"/>
  <c r="T50"/>
  <c r="T49"/>
  <c r="T48"/>
  <c r="T47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377"/>
  <c r="P376"/>
  <c r="P375"/>
  <c r="P374"/>
  <c r="P373"/>
  <c r="P372"/>
  <c r="P371"/>
  <c r="P370"/>
  <c r="P369"/>
  <c r="P368"/>
  <c r="P367"/>
  <c r="P366"/>
  <c r="P365"/>
  <c r="P363"/>
  <c r="P362"/>
  <c r="P361"/>
  <c r="P360"/>
  <c r="P359"/>
  <c r="P358"/>
  <c r="P357"/>
  <c r="P356"/>
  <c r="P355"/>
  <c r="P354"/>
  <c r="P353"/>
  <c r="P351"/>
  <c r="P350"/>
  <c r="P349"/>
  <c r="P348"/>
  <c r="P347"/>
  <c r="P346"/>
  <c r="P345"/>
  <c r="P344"/>
  <c r="P343"/>
  <c r="P342"/>
  <c r="P341"/>
  <c r="P339"/>
  <c r="P338"/>
  <c r="P337"/>
  <c r="P336"/>
  <c r="P335"/>
  <c r="P334"/>
  <c r="P333"/>
  <c r="P332"/>
  <c r="P331"/>
  <c r="P330"/>
  <c r="P329"/>
  <c r="P327"/>
  <c r="P326"/>
  <c r="P325"/>
  <c r="P324"/>
  <c r="P323"/>
  <c r="P322"/>
  <c r="P321"/>
  <c r="P320"/>
  <c r="P319"/>
  <c r="P318"/>
  <c r="P317"/>
  <c r="P316"/>
  <c r="P315"/>
  <c r="P314"/>
  <c r="P313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8"/>
  <c r="P267"/>
  <c r="P266"/>
  <c r="P265"/>
  <c r="P264"/>
  <c r="P263"/>
  <c r="P262"/>
  <c r="P260"/>
  <c r="P259"/>
  <c r="P258"/>
  <c r="P257"/>
  <c r="P256"/>
  <c r="P255"/>
  <c r="P254"/>
  <c r="P253"/>
  <c r="P252"/>
  <c r="P251"/>
  <c r="P250"/>
  <c r="P249"/>
  <c r="P248"/>
  <c r="P247"/>
  <c r="P246"/>
  <c r="P244"/>
  <c r="P243"/>
  <c r="P242"/>
  <c r="P241"/>
  <c r="P240"/>
  <c r="P239"/>
  <c r="P238"/>
  <c r="P237"/>
  <c r="P235"/>
  <c r="P234"/>
  <c r="P233"/>
  <c r="P232"/>
  <c r="P231"/>
  <c r="P230"/>
  <c r="P229"/>
  <c r="P228"/>
  <c r="P227"/>
  <c r="P225"/>
  <c r="P224"/>
  <c r="P223"/>
  <c r="P222"/>
  <c r="P221"/>
  <c r="P220"/>
  <c r="P219"/>
  <c r="P218"/>
  <c r="P217"/>
  <c r="P216"/>
  <c r="P215"/>
  <c r="P214"/>
  <c r="P213"/>
  <c r="P211"/>
  <c r="P210"/>
  <c r="P209"/>
  <c r="P208"/>
  <c r="P207"/>
  <c r="P206"/>
  <c r="P205"/>
  <c r="P204"/>
  <c r="P203"/>
  <c r="P202"/>
  <c r="P201"/>
  <c r="P200"/>
  <c r="P198"/>
  <c r="P197"/>
  <c r="P196"/>
  <c r="P195"/>
  <c r="P194"/>
  <c r="P193"/>
  <c r="P192"/>
  <c r="P191"/>
  <c r="P190"/>
  <c r="P189"/>
  <c r="P188"/>
  <c r="P187"/>
  <c r="P186"/>
  <c r="P184"/>
  <c r="P183"/>
  <c r="P182"/>
  <c r="P181"/>
  <c r="P180"/>
  <c r="P179"/>
  <c r="P178"/>
  <c r="P177"/>
  <c r="P176"/>
  <c r="P175"/>
  <c r="P174"/>
  <c r="P172"/>
  <c r="P171"/>
  <c r="P170"/>
  <c r="P169"/>
  <c r="P168"/>
  <c r="P167"/>
  <c r="P166"/>
  <c r="P165"/>
  <c r="P164"/>
  <c r="P163"/>
  <c r="P162"/>
  <c r="P161"/>
  <c r="P160"/>
  <c r="P158"/>
  <c r="P157"/>
  <c r="P156"/>
  <c r="P155"/>
  <c r="P154"/>
  <c r="P153"/>
  <c r="P152"/>
  <c r="P151"/>
  <c r="P150"/>
  <c r="P149"/>
  <c r="P148"/>
  <c r="P147"/>
  <c r="P145"/>
  <c r="P144"/>
  <c r="P143"/>
  <c r="P142"/>
  <c r="P141"/>
  <c r="P140"/>
  <c r="P138"/>
  <c r="P137"/>
  <c r="P136"/>
  <c r="P135"/>
  <c r="P134"/>
  <c r="P133"/>
  <c r="P132"/>
  <c r="P131"/>
  <c r="P130"/>
  <c r="P128"/>
  <c r="P127"/>
  <c r="P126"/>
  <c r="P125"/>
  <c r="P124"/>
  <c r="P123"/>
  <c r="P122"/>
  <c r="P120"/>
  <c r="P119"/>
  <c r="P118"/>
  <c r="P117"/>
  <c r="P116"/>
  <c r="P115"/>
  <c r="P114"/>
  <c r="P113"/>
  <c r="P112"/>
  <c r="P111"/>
  <c r="P110"/>
  <c r="P109"/>
  <c r="P108"/>
  <c r="P107"/>
  <c r="P106"/>
  <c r="P104"/>
  <c r="P103"/>
  <c r="P102"/>
  <c r="P101"/>
  <c r="P100"/>
  <c r="P99"/>
  <c r="P98"/>
  <c r="P97"/>
  <c r="P96"/>
  <c r="P95"/>
  <c r="P94"/>
  <c r="P93"/>
  <c r="P92"/>
  <c r="P90"/>
  <c r="P89"/>
  <c r="P88"/>
  <c r="P87"/>
  <c r="P86"/>
  <c r="P85"/>
  <c r="P84"/>
  <c r="P83"/>
  <c r="P82"/>
  <c r="P80"/>
  <c r="P79"/>
  <c r="P78"/>
  <c r="P77"/>
  <c r="P76"/>
  <c r="P75"/>
  <c r="P74"/>
  <c r="P73"/>
  <c r="P71"/>
  <c r="P70"/>
  <c r="P69"/>
  <c r="P68"/>
  <c r="P67"/>
  <c r="P65"/>
  <c r="P64"/>
  <c r="P63"/>
  <c r="P62"/>
  <c r="P61"/>
  <c r="P60"/>
  <c r="P59"/>
  <c r="P58"/>
  <c r="P57"/>
  <c r="P56"/>
  <c r="P55"/>
  <c r="P54"/>
  <c r="P53"/>
  <c r="P51"/>
  <c r="P50"/>
  <c r="P49"/>
  <c r="P48"/>
  <c r="P47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  <c r="P15"/>
  <c r="P14"/>
  <c r="P13"/>
  <c r="P12"/>
  <c r="P11"/>
  <c r="P10"/>
  <c r="P9"/>
  <c r="P8"/>
  <c r="P7"/>
  <c r="P377"/>
  <c r="P17"/>
  <c r="P6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8"/>
  <c r="L7"/>
  <c r="D376"/>
  <c r="D375"/>
  <c r="D374"/>
  <c r="D373"/>
  <c r="D372"/>
  <c r="D371"/>
  <c r="D370"/>
  <c r="D369"/>
  <c r="D368"/>
  <c r="D367"/>
  <c r="D366"/>
  <c r="D365"/>
  <c r="D363"/>
  <c r="D362"/>
  <c r="D361"/>
  <c r="D360"/>
  <c r="D359"/>
  <c r="D358"/>
  <c r="D357"/>
  <c r="D356"/>
  <c r="D355"/>
  <c r="D354"/>
  <c r="D353"/>
  <c r="D351"/>
  <c r="D350"/>
  <c r="D349"/>
  <c r="D348"/>
  <c r="D347"/>
  <c r="D346"/>
  <c r="D345"/>
  <c r="D344"/>
  <c r="D343"/>
  <c r="D342"/>
  <c r="D341"/>
  <c r="D339"/>
  <c r="D338"/>
  <c r="D337"/>
  <c r="D336"/>
  <c r="D335"/>
  <c r="D334"/>
  <c r="D333"/>
  <c r="D332"/>
  <c r="D331"/>
  <c r="D330"/>
  <c r="D329"/>
  <c r="D327"/>
  <c r="D326"/>
  <c r="D325"/>
  <c r="D324"/>
  <c r="D323"/>
  <c r="D322"/>
  <c r="D321"/>
  <c r="D320"/>
  <c r="D319"/>
  <c r="D318"/>
  <c r="D317"/>
  <c r="D316"/>
  <c r="D315"/>
  <c r="D314"/>
  <c r="D313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8"/>
  <c r="D267"/>
  <c r="D266"/>
  <c r="D265"/>
  <c r="D264"/>
  <c r="D263"/>
  <c r="D262"/>
  <c r="D260"/>
  <c r="D259"/>
  <c r="D258"/>
  <c r="D257"/>
  <c r="D256"/>
  <c r="D255"/>
  <c r="D254"/>
  <c r="D253"/>
  <c r="D252"/>
  <c r="D251"/>
  <c r="D250"/>
  <c r="D249"/>
  <c r="D248"/>
  <c r="D247"/>
  <c r="D246"/>
  <c r="D244"/>
  <c r="D243"/>
  <c r="D242"/>
  <c r="D241"/>
  <c r="D240"/>
  <c r="D239"/>
  <c r="D238"/>
  <c r="D237"/>
  <c r="D235"/>
  <c r="D234"/>
  <c r="D233"/>
  <c r="D232"/>
  <c r="D231"/>
  <c r="D230"/>
  <c r="D229"/>
  <c r="D228"/>
  <c r="D227"/>
  <c r="D225"/>
  <c r="D224"/>
  <c r="D223"/>
  <c r="D222"/>
  <c r="D221"/>
  <c r="D220"/>
  <c r="D219"/>
  <c r="D218"/>
  <c r="D217"/>
  <c r="D216"/>
  <c r="D215"/>
  <c r="D214"/>
  <c r="D213"/>
  <c r="D211"/>
  <c r="D210"/>
  <c r="D209"/>
  <c r="D208"/>
  <c r="D207"/>
  <c r="D206"/>
  <c r="D205"/>
  <c r="D204"/>
  <c r="D203"/>
  <c r="D202"/>
  <c r="D201"/>
  <c r="D200"/>
  <c r="D198"/>
  <c r="D197"/>
  <c r="D196"/>
  <c r="D195"/>
  <c r="D194"/>
  <c r="D193"/>
  <c r="D192"/>
  <c r="D191"/>
  <c r="D190"/>
  <c r="D189"/>
  <c r="D188"/>
  <c r="D187"/>
  <c r="D186"/>
  <c r="D184"/>
  <c r="D183"/>
  <c r="D182"/>
  <c r="D181"/>
  <c r="D180"/>
  <c r="D179"/>
  <c r="D178"/>
  <c r="D177"/>
  <c r="D176"/>
  <c r="D175"/>
  <c r="D174"/>
  <c r="D172"/>
  <c r="D171"/>
  <c r="D170"/>
  <c r="D169"/>
  <c r="D168"/>
  <c r="D167"/>
  <c r="D166"/>
  <c r="D165"/>
  <c r="D164"/>
  <c r="D163"/>
  <c r="D162"/>
  <c r="D161"/>
  <c r="D160"/>
  <c r="D158"/>
  <c r="D157"/>
  <c r="D156"/>
  <c r="D155"/>
  <c r="D154"/>
  <c r="D153"/>
  <c r="D152"/>
  <c r="D151"/>
  <c r="D150"/>
  <c r="D149"/>
  <c r="D148"/>
  <c r="D147"/>
  <c r="D145"/>
  <c r="D144"/>
  <c r="D143"/>
  <c r="D142"/>
  <c r="D141"/>
  <c r="D140"/>
  <c r="D138"/>
  <c r="D137"/>
  <c r="D136"/>
  <c r="D135"/>
  <c r="D134"/>
  <c r="D133"/>
  <c r="D132"/>
  <c r="D131"/>
  <c r="D130"/>
  <c r="D128"/>
  <c r="D127"/>
  <c r="D126"/>
  <c r="D125"/>
  <c r="D124"/>
  <c r="D123"/>
  <c r="D122"/>
  <c r="D120"/>
  <c r="D119"/>
  <c r="D118"/>
  <c r="D117"/>
  <c r="D116"/>
  <c r="D115"/>
  <c r="D114"/>
  <c r="D113"/>
  <c r="D112"/>
  <c r="D111"/>
  <c r="D110"/>
  <c r="D109"/>
  <c r="D108"/>
  <c r="D107"/>
  <c r="D106"/>
  <c r="D104"/>
  <c r="D103"/>
  <c r="D102"/>
  <c r="D101"/>
  <c r="D100"/>
  <c r="D99"/>
  <c r="D98"/>
  <c r="D97"/>
  <c r="D96"/>
  <c r="D95"/>
  <c r="D94"/>
  <c r="D93"/>
  <c r="D92"/>
  <c r="D90"/>
  <c r="D89"/>
  <c r="D88"/>
  <c r="D87"/>
  <c r="D86"/>
  <c r="D85"/>
  <c r="D84"/>
  <c r="D83"/>
  <c r="D82"/>
  <c r="D80"/>
  <c r="D79"/>
  <c r="D78"/>
  <c r="D77"/>
  <c r="D76"/>
  <c r="D75"/>
  <c r="D74"/>
  <c r="D73"/>
  <c r="D71"/>
  <c r="D70"/>
  <c r="D69"/>
  <c r="D68"/>
  <c r="D67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6"/>
  <c r="D15"/>
  <c r="D14"/>
  <c r="D13"/>
  <c r="D12"/>
  <c r="D11"/>
  <c r="D10"/>
  <c r="D9"/>
  <c r="D8"/>
  <c r="D7"/>
  <c r="D377"/>
  <c r="D17"/>
  <c r="D6"/>
  <c r="AQ17" l="1"/>
  <c r="AQ377" s="1"/>
  <c r="AP17"/>
  <c r="AP377" s="1"/>
  <c r="AM17"/>
  <c r="AM377" s="1"/>
  <c r="AL17"/>
  <c r="AL377" s="1"/>
  <c r="C45" l="1"/>
  <c r="D45" s="1"/>
  <c r="B45"/>
  <c r="C17"/>
  <c r="B17"/>
  <c r="C6"/>
  <c r="B6"/>
  <c r="BL45" l="1"/>
  <c r="BK45"/>
  <c r="BK17"/>
  <c r="BL17"/>
  <c r="BK6"/>
  <c r="BL6"/>
  <c r="BK377" l="1"/>
  <c r="BL377"/>
  <c r="C47" i="8"/>
  <c r="C60"/>
  <c r="C74"/>
  <c r="C100"/>
  <c r="C113"/>
  <c r="C126"/>
  <c r="C131"/>
  <c r="C140"/>
  <c r="C149"/>
  <c r="C157"/>
  <c r="C175"/>
  <c r="C192"/>
  <c r="C201"/>
  <c r="C214"/>
  <c r="C227"/>
  <c r="C244"/>
  <c r="C257"/>
  <c r="C271"/>
  <c r="C279"/>
  <c r="C334"/>
  <c r="C56"/>
  <c r="C69"/>
  <c r="C83"/>
  <c r="C96"/>
  <c r="C109"/>
  <c r="C122"/>
  <c r="C135"/>
  <c r="C153"/>
  <c r="C170"/>
  <c r="C179"/>
  <c r="C188"/>
  <c r="C196"/>
  <c r="C209"/>
  <c r="C218"/>
  <c r="C231"/>
  <c r="C240"/>
  <c r="C253"/>
  <c r="C262"/>
  <c r="C275"/>
  <c r="C283"/>
  <c r="C292"/>
  <c r="C300"/>
  <c r="C308"/>
  <c r="C317"/>
  <c r="C325"/>
  <c r="C343"/>
  <c r="C351"/>
  <c r="C360"/>
  <c r="C369"/>
  <c r="C48"/>
  <c r="C61"/>
  <c r="C70"/>
  <c r="C79"/>
  <c r="C88"/>
  <c r="C93"/>
  <c r="C101"/>
  <c r="C110"/>
  <c r="C118"/>
  <c r="C123"/>
  <c r="C132"/>
  <c r="C145"/>
  <c r="C154"/>
  <c r="C163"/>
  <c r="C167"/>
  <c r="C171"/>
  <c r="C180"/>
  <c r="C189"/>
  <c r="C197"/>
  <c r="C206"/>
  <c r="C210"/>
  <c r="C223"/>
  <c r="C232"/>
  <c r="C246"/>
  <c r="C250"/>
  <c r="C263"/>
  <c r="C272"/>
  <c r="C284"/>
  <c r="C289"/>
  <c r="C293"/>
  <c r="C301"/>
  <c r="C309"/>
  <c r="C314"/>
  <c r="C318"/>
  <c r="C326"/>
  <c r="C331"/>
  <c r="C335"/>
  <c r="C339"/>
  <c r="C344"/>
  <c r="C348"/>
  <c r="C353"/>
  <c r="C357"/>
  <c r="C361"/>
  <c r="C366"/>
  <c r="C370"/>
  <c r="C374"/>
  <c r="C49"/>
  <c r="C54"/>
  <c r="C58"/>
  <c r="C62"/>
  <c r="C67"/>
  <c r="C71"/>
  <c r="C76"/>
  <c r="C80"/>
  <c r="C85"/>
  <c r="C89"/>
  <c r="C94"/>
  <c r="C98"/>
  <c r="C102"/>
  <c r="C107"/>
  <c r="C111"/>
  <c r="C115"/>
  <c r="C119"/>
  <c r="C124"/>
  <c r="C128"/>
  <c r="C133"/>
  <c r="C137"/>
  <c r="C142"/>
  <c r="C147"/>
  <c r="C151"/>
  <c r="C155"/>
  <c r="C160"/>
  <c r="C164"/>
  <c r="C168"/>
  <c r="C172"/>
  <c r="C177"/>
  <c r="C181"/>
  <c r="C186"/>
  <c r="C190"/>
  <c r="C194"/>
  <c r="C198"/>
  <c r="C203"/>
  <c r="C207"/>
  <c r="C211"/>
  <c r="C216"/>
  <c r="C220"/>
  <c r="C224"/>
  <c r="C229"/>
  <c r="C233"/>
  <c r="C238"/>
  <c r="C242"/>
  <c r="C247"/>
  <c r="C251"/>
  <c r="C255"/>
  <c r="C259"/>
  <c r="C264"/>
  <c r="C268"/>
  <c r="C273"/>
  <c r="C277"/>
  <c r="C281"/>
  <c r="C285"/>
  <c r="C290"/>
  <c r="C294"/>
  <c r="C298"/>
  <c r="C302"/>
  <c r="C306"/>
  <c r="C310"/>
  <c r="C315"/>
  <c r="C319"/>
  <c r="C323"/>
  <c r="C327"/>
  <c r="C332"/>
  <c r="C336"/>
  <c r="C341"/>
  <c r="C345"/>
  <c r="C349"/>
  <c r="C354"/>
  <c r="C358"/>
  <c r="C362"/>
  <c r="C367"/>
  <c r="C371"/>
  <c r="C375"/>
  <c r="C51"/>
  <c r="C64"/>
  <c r="C78"/>
  <c r="C87"/>
  <c r="C92"/>
  <c r="C104"/>
  <c r="C117"/>
  <c r="C144"/>
  <c r="C162"/>
  <c r="C166"/>
  <c r="C183"/>
  <c r="C205"/>
  <c r="C222"/>
  <c r="C235"/>
  <c r="C249"/>
  <c r="C266"/>
  <c r="C288"/>
  <c r="C296"/>
  <c r="C304"/>
  <c r="C313"/>
  <c r="C321"/>
  <c r="C330"/>
  <c r="C338"/>
  <c r="C347"/>
  <c r="C356"/>
  <c r="C365"/>
  <c r="C373"/>
  <c r="C53"/>
  <c r="C57"/>
  <c r="C65"/>
  <c r="C75"/>
  <c r="C84"/>
  <c r="C97"/>
  <c r="C106"/>
  <c r="C114"/>
  <c r="C127"/>
  <c r="C136"/>
  <c r="C141"/>
  <c r="C150"/>
  <c r="C158"/>
  <c r="C176"/>
  <c r="C184"/>
  <c r="C193"/>
  <c r="C202"/>
  <c r="C215"/>
  <c r="C219"/>
  <c r="C228"/>
  <c r="C237"/>
  <c r="C241"/>
  <c r="C254"/>
  <c r="C258"/>
  <c r="C267"/>
  <c r="C276"/>
  <c r="C280"/>
  <c r="C297"/>
  <c r="C305"/>
  <c r="C322"/>
  <c r="C50"/>
  <c r="C55"/>
  <c r="C59"/>
  <c r="C63"/>
  <c r="C68"/>
  <c r="C73"/>
  <c r="C77"/>
  <c r="C82"/>
  <c r="C86"/>
  <c r="C90"/>
  <c r="C95"/>
  <c r="C99"/>
  <c r="C103"/>
  <c r="C108"/>
  <c r="C112"/>
  <c r="C116"/>
  <c r="C120"/>
  <c r="C125"/>
  <c r="C130"/>
  <c r="C134"/>
  <c r="C138"/>
  <c r="C143"/>
  <c r="C148"/>
  <c r="C152"/>
  <c r="C156"/>
  <c r="C161"/>
  <c r="C165"/>
  <c r="C169"/>
  <c r="C174"/>
  <c r="C178"/>
  <c r="C182"/>
  <c r="C187"/>
  <c r="C191"/>
  <c r="C195"/>
  <c r="C200"/>
  <c r="C204"/>
  <c r="C208"/>
  <c r="C213"/>
  <c r="C217"/>
  <c r="C221"/>
  <c r="C225"/>
  <c r="C230"/>
  <c r="C234"/>
  <c r="C239"/>
  <c r="C243"/>
  <c r="C248"/>
  <c r="C252"/>
  <c r="C256"/>
  <c r="C260"/>
  <c r="C265"/>
  <c r="C270"/>
  <c r="C274"/>
  <c r="C278"/>
  <c r="C282"/>
  <c r="C286"/>
  <c r="C291"/>
  <c r="C295"/>
  <c r="C299"/>
  <c r="C303"/>
  <c r="C307"/>
  <c r="C311"/>
  <c r="C316"/>
  <c r="C320"/>
  <c r="C324"/>
  <c r="C329"/>
  <c r="C333"/>
  <c r="C337"/>
  <c r="C342"/>
  <c r="C346"/>
  <c r="C350"/>
  <c r="C355"/>
  <c r="C359"/>
  <c r="C363"/>
  <c r="C368"/>
  <c r="C372"/>
  <c r="C376"/>
  <c r="C21"/>
  <c r="C37"/>
  <c r="C18"/>
  <c r="C22"/>
  <c r="C26"/>
  <c r="C30"/>
  <c r="C34"/>
  <c r="C38"/>
  <c r="C42"/>
  <c r="C25"/>
  <c r="C41"/>
  <c r="C19"/>
  <c r="C23"/>
  <c r="C27"/>
  <c r="C31"/>
  <c r="C35"/>
  <c r="C39"/>
  <c r="C43"/>
  <c r="C29"/>
  <c r="C33"/>
  <c r="C20"/>
  <c r="C24"/>
  <c r="C28"/>
  <c r="C32"/>
  <c r="C36"/>
  <c r="C40"/>
  <c r="C44"/>
  <c r="C12"/>
  <c r="C15"/>
  <c r="C11"/>
  <c r="C8"/>
  <c r="C14"/>
  <c r="C10"/>
  <c r="C16"/>
  <c r="C13"/>
  <c r="C9"/>
  <c r="AK376" l="1"/>
  <c r="AK375"/>
  <c r="AK374"/>
  <c r="AK373"/>
  <c r="AK372"/>
  <c r="AK371"/>
  <c r="AK370"/>
  <c r="AK369"/>
  <c r="AK368"/>
  <c r="AK367"/>
  <c r="AK366"/>
  <c r="AK365"/>
  <c r="AK363"/>
  <c r="AK362"/>
  <c r="AK361"/>
  <c r="AK360"/>
  <c r="AK359"/>
  <c r="AK358"/>
  <c r="AK357"/>
  <c r="AK356"/>
  <c r="AK355"/>
  <c r="AK354"/>
  <c r="AK353"/>
  <c r="AK351"/>
  <c r="AK350"/>
  <c r="AK349"/>
  <c r="AK348"/>
  <c r="AK347"/>
  <c r="AK346"/>
  <c r="AK345"/>
  <c r="AK344"/>
  <c r="AK343"/>
  <c r="AK342"/>
  <c r="AK341"/>
  <c r="AK339"/>
  <c r="AK338"/>
  <c r="AK337"/>
  <c r="AK336"/>
  <c r="AK335"/>
  <c r="AK334"/>
  <c r="AK333"/>
  <c r="AK332"/>
  <c r="AK331"/>
  <c r="AK330"/>
  <c r="AK329"/>
  <c r="AK327"/>
  <c r="AK326"/>
  <c r="AK325"/>
  <c r="AK324"/>
  <c r="AK323"/>
  <c r="AK322"/>
  <c r="AK321"/>
  <c r="AK320"/>
  <c r="AK319"/>
  <c r="AK318"/>
  <c r="AK317"/>
  <c r="AK316"/>
  <c r="AK315"/>
  <c r="AK314"/>
  <c r="AK313"/>
  <c r="AK311"/>
  <c r="AK310"/>
  <c r="AK309"/>
  <c r="AK308"/>
  <c r="AK307"/>
  <c r="AK306"/>
  <c r="AK305"/>
  <c r="AK304"/>
  <c r="AK303"/>
  <c r="AK302"/>
  <c r="AK301"/>
  <c r="AK300"/>
  <c r="AK299"/>
  <c r="AK298"/>
  <c r="AK297"/>
  <c r="AK296"/>
  <c r="AK295"/>
  <c r="AK294"/>
  <c r="AK293"/>
  <c r="AK292"/>
  <c r="AK291"/>
  <c r="AK290"/>
  <c r="AK289"/>
  <c r="AK288"/>
  <c r="AK286"/>
  <c r="AK285"/>
  <c r="AK284"/>
  <c r="AK283"/>
  <c r="AK282"/>
  <c r="AK281"/>
  <c r="AK280"/>
  <c r="AK279"/>
  <c r="AK278"/>
  <c r="AK277"/>
  <c r="AK276"/>
  <c r="AK275"/>
  <c r="AK274"/>
  <c r="AK273"/>
  <c r="AK272"/>
  <c r="AK271"/>
  <c r="AK270"/>
  <c r="AK268"/>
  <c r="AK267"/>
  <c r="AK266"/>
  <c r="AK265"/>
  <c r="AK264"/>
  <c r="AK263"/>
  <c r="AK262"/>
  <c r="AK260"/>
  <c r="AK259"/>
  <c r="AK258"/>
  <c r="AK257"/>
  <c r="AK256"/>
  <c r="AK255"/>
  <c r="AK254"/>
  <c r="AK253"/>
  <c r="AK252"/>
  <c r="AK251"/>
  <c r="AK250"/>
  <c r="AK249"/>
  <c r="AK248"/>
  <c r="AK247"/>
  <c r="AK246"/>
  <c r="AK244"/>
  <c r="AK243"/>
  <c r="AK242"/>
  <c r="AK241"/>
  <c r="AK240"/>
  <c r="AK239"/>
  <c r="AK238"/>
  <c r="AK237"/>
  <c r="AK235"/>
  <c r="AK234"/>
  <c r="AK233"/>
  <c r="AK232"/>
  <c r="AK231"/>
  <c r="AK230"/>
  <c r="AK229"/>
  <c r="AK228"/>
  <c r="AK227"/>
  <c r="AK225"/>
  <c r="AK224"/>
  <c r="AK223"/>
  <c r="AK222"/>
  <c r="AK221"/>
  <c r="AK220"/>
  <c r="AK219"/>
  <c r="AK218"/>
  <c r="AK217"/>
  <c r="AK216"/>
  <c r="AK215"/>
  <c r="AK214"/>
  <c r="AK213"/>
  <c r="AK211"/>
  <c r="AK210"/>
  <c r="AK209"/>
  <c r="AK208"/>
  <c r="AK207"/>
  <c r="AK206"/>
  <c r="AK205"/>
  <c r="AK204"/>
  <c r="AK203"/>
  <c r="AK202"/>
  <c r="AK201"/>
  <c r="AK200"/>
  <c r="AK198"/>
  <c r="AK197"/>
  <c r="AK196"/>
  <c r="AK195"/>
  <c r="AK194"/>
  <c r="AK193"/>
  <c r="AK192"/>
  <c r="AK191"/>
  <c r="AK190"/>
  <c r="AK189"/>
  <c r="AK188"/>
  <c r="AK187"/>
  <c r="AK186"/>
  <c r="AK184"/>
  <c r="AK183"/>
  <c r="AK182"/>
  <c r="AK181"/>
  <c r="AK180"/>
  <c r="AK179"/>
  <c r="AK178"/>
  <c r="AK177"/>
  <c r="AK176"/>
  <c r="AK175"/>
  <c r="AK174"/>
  <c r="AK172"/>
  <c r="AK171"/>
  <c r="AK170"/>
  <c r="AK169"/>
  <c r="AK168"/>
  <c r="AK167"/>
  <c r="AK166"/>
  <c r="AK165"/>
  <c r="AK164"/>
  <c r="AK163"/>
  <c r="AK162"/>
  <c r="AK161"/>
  <c r="AK160"/>
  <c r="AK158"/>
  <c r="AK157"/>
  <c r="AK156"/>
  <c r="AK155"/>
  <c r="AK154"/>
  <c r="AK153"/>
  <c r="AK152"/>
  <c r="AK151"/>
  <c r="AK150"/>
  <c r="AK149"/>
  <c r="AK148"/>
  <c r="AK147"/>
  <c r="AK145"/>
  <c r="AK144"/>
  <c r="AK143"/>
  <c r="AK142"/>
  <c r="AK141"/>
  <c r="AK140"/>
  <c r="AK138"/>
  <c r="AK137"/>
  <c r="AK136"/>
  <c r="AK135"/>
  <c r="AK134"/>
  <c r="AK133"/>
  <c r="AK132"/>
  <c r="AK131"/>
  <c r="AK130"/>
  <c r="AK128"/>
  <c r="AK127"/>
  <c r="AK126"/>
  <c r="AK125"/>
  <c r="AK124"/>
  <c r="AK123"/>
  <c r="AK122"/>
  <c r="AK120"/>
  <c r="AK119"/>
  <c r="AK118"/>
  <c r="AK117"/>
  <c r="AK116"/>
  <c r="AK115"/>
  <c r="AK114"/>
  <c r="AK113"/>
  <c r="AK112"/>
  <c r="AK111"/>
  <c r="AK110"/>
  <c r="AK109"/>
  <c r="AK108"/>
  <c r="AK107"/>
  <c r="AK106"/>
  <c r="AK104"/>
  <c r="AK103"/>
  <c r="AK102"/>
  <c r="AK101"/>
  <c r="AK100"/>
  <c r="AK99"/>
  <c r="AK98"/>
  <c r="AK97"/>
  <c r="AK96"/>
  <c r="AK95"/>
  <c r="AK94"/>
  <c r="AK93"/>
  <c r="AK92"/>
  <c r="AK90"/>
  <c r="AK89"/>
  <c r="AK88"/>
  <c r="AK87"/>
  <c r="AK86"/>
  <c r="AK85"/>
  <c r="AK84"/>
  <c r="AK83"/>
  <c r="AK82"/>
  <c r="AK80"/>
  <c r="AK79"/>
  <c r="AK78"/>
  <c r="AK77"/>
  <c r="AK76"/>
  <c r="AK75"/>
  <c r="AK74"/>
  <c r="AK73"/>
  <c r="AK71"/>
  <c r="AK70"/>
  <c r="AK69"/>
  <c r="AK68"/>
  <c r="AK67"/>
  <c r="AK65"/>
  <c r="AK64"/>
  <c r="AK63"/>
  <c r="AK62"/>
  <c r="AK61"/>
  <c r="AK60"/>
  <c r="AK59"/>
  <c r="AK58"/>
  <c r="AK57"/>
  <c r="AK56"/>
  <c r="AK55"/>
  <c r="AK54"/>
  <c r="AK53"/>
  <c r="AK51"/>
  <c r="AK50"/>
  <c r="AK49"/>
  <c r="AK48"/>
  <c r="AK47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6"/>
  <c r="AK15"/>
  <c r="AK14"/>
  <c r="AK13"/>
  <c r="AK12"/>
  <c r="AK11"/>
  <c r="AK10"/>
  <c r="AK9"/>
  <c r="AK8"/>
  <c r="AK7"/>
  <c r="AK377" l="1"/>
  <c r="BI45" i="7" l="1"/>
  <c r="BI17"/>
  <c r="BI6"/>
  <c r="BG377"/>
  <c r="BI377" l="1"/>
  <c r="AY45" l="1"/>
  <c r="AY17"/>
  <c r="AY6"/>
  <c r="AU45"/>
  <c r="AU17"/>
  <c r="AU6"/>
  <c r="AV6" l="1"/>
  <c r="AV45"/>
  <c r="AV17"/>
  <c r="AU377"/>
  <c r="AY377"/>
  <c r="AV377" l="1"/>
  <c r="AA376" i="8"/>
  <c r="AB376" s="1"/>
  <c r="AA375"/>
  <c r="AB375" s="1"/>
  <c r="AA374"/>
  <c r="AB374" s="1"/>
  <c r="AA373"/>
  <c r="AB373" s="1"/>
  <c r="AA372"/>
  <c r="AB372" s="1"/>
  <c r="AA371"/>
  <c r="AB371" s="1"/>
  <c r="AA370"/>
  <c r="AB370" s="1"/>
  <c r="AA369"/>
  <c r="AB369" s="1"/>
  <c r="AA368"/>
  <c r="AB368" s="1"/>
  <c r="AA367"/>
  <c r="AB367" s="1"/>
  <c r="AA366"/>
  <c r="AB366" s="1"/>
  <c r="AA365"/>
  <c r="AB365" s="1"/>
  <c r="AA363"/>
  <c r="AB363" s="1"/>
  <c r="AA362"/>
  <c r="AB362" s="1"/>
  <c r="AA361"/>
  <c r="AB361" s="1"/>
  <c r="AA360"/>
  <c r="AB360" s="1"/>
  <c r="AA359"/>
  <c r="AB359" s="1"/>
  <c r="AA358"/>
  <c r="AB358" s="1"/>
  <c r="AA357"/>
  <c r="AB357" s="1"/>
  <c r="AA356"/>
  <c r="AB356" s="1"/>
  <c r="AA355"/>
  <c r="AB355" s="1"/>
  <c r="AA354"/>
  <c r="AB354" s="1"/>
  <c r="AA353"/>
  <c r="AB353" s="1"/>
  <c r="AA351"/>
  <c r="AB351" s="1"/>
  <c r="AA350"/>
  <c r="AB350" s="1"/>
  <c r="AA349"/>
  <c r="AB349" s="1"/>
  <c r="AA348"/>
  <c r="AB348" s="1"/>
  <c r="AA347"/>
  <c r="AB347" s="1"/>
  <c r="AA346"/>
  <c r="AB346" s="1"/>
  <c r="AA345"/>
  <c r="AB345" s="1"/>
  <c r="AA344"/>
  <c r="AB344" s="1"/>
  <c r="AA343"/>
  <c r="AB343" s="1"/>
  <c r="AA342"/>
  <c r="AB342" s="1"/>
  <c r="AA341"/>
  <c r="AB341" s="1"/>
  <c r="AA339"/>
  <c r="AB339" s="1"/>
  <c r="AA338"/>
  <c r="AB338" s="1"/>
  <c r="AA337"/>
  <c r="AB337" s="1"/>
  <c r="AA336"/>
  <c r="AB336" s="1"/>
  <c r="AA335"/>
  <c r="AB335" s="1"/>
  <c r="AA334"/>
  <c r="AB334" s="1"/>
  <c r="AA333"/>
  <c r="AB333" s="1"/>
  <c r="AA332"/>
  <c r="AB332" s="1"/>
  <c r="AA331"/>
  <c r="AB331" s="1"/>
  <c r="AA330"/>
  <c r="AB330" s="1"/>
  <c r="AA329"/>
  <c r="AB329" s="1"/>
  <c r="AA327"/>
  <c r="AB327" s="1"/>
  <c r="AA326"/>
  <c r="AB326" s="1"/>
  <c r="AA325"/>
  <c r="AB325" s="1"/>
  <c r="AA324"/>
  <c r="AB324" s="1"/>
  <c r="AA323"/>
  <c r="AB323" s="1"/>
  <c r="AA322"/>
  <c r="AB322" s="1"/>
  <c r="AA321"/>
  <c r="AB321" s="1"/>
  <c r="AA320"/>
  <c r="AB320" s="1"/>
  <c r="AA319"/>
  <c r="AB319" s="1"/>
  <c r="AA318"/>
  <c r="AB318" s="1"/>
  <c r="AA317"/>
  <c r="AB317" s="1"/>
  <c r="AA316"/>
  <c r="AB316" s="1"/>
  <c r="AA315"/>
  <c r="AB315" s="1"/>
  <c r="AA314"/>
  <c r="AB314" s="1"/>
  <c r="AA313"/>
  <c r="AB313" s="1"/>
  <c r="AA311"/>
  <c r="AB311" s="1"/>
  <c r="AA310"/>
  <c r="AB310" s="1"/>
  <c r="AA309"/>
  <c r="AB309" s="1"/>
  <c r="AA308"/>
  <c r="AB308" s="1"/>
  <c r="AA307"/>
  <c r="AB307" s="1"/>
  <c r="AA306"/>
  <c r="AB306" s="1"/>
  <c r="AA305"/>
  <c r="AB305" s="1"/>
  <c r="AA304"/>
  <c r="AB304" s="1"/>
  <c r="AA303"/>
  <c r="AB303" s="1"/>
  <c r="AA302"/>
  <c r="AB302" s="1"/>
  <c r="AA301"/>
  <c r="AB301" s="1"/>
  <c r="AA300"/>
  <c r="AB300" s="1"/>
  <c r="AA299"/>
  <c r="AB299" s="1"/>
  <c r="AA298"/>
  <c r="AB298" s="1"/>
  <c r="AA297"/>
  <c r="AB297" s="1"/>
  <c r="AA296"/>
  <c r="AB296" s="1"/>
  <c r="AA295"/>
  <c r="AB295" s="1"/>
  <c r="AA294"/>
  <c r="AB294" s="1"/>
  <c r="AA293"/>
  <c r="AB293" s="1"/>
  <c r="AA292"/>
  <c r="AB292" s="1"/>
  <c r="AA291"/>
  <c r="AB291" s="1"/>
  <c r="AA290"/>
  <c r="AB290" s="1"/>
  <c r="AA289"/>
  <c r="AB289" s="1"/>
  <c r="AA288"/>
  <c r="AB288" s="1"/>
  <c r="AA286"/>
  <c r="AB286" s="1"/>
  <c r="AA285"/>
  <c r="AB285" s="1"/>
  <c r="AA284"/>
  <c r="AB284" s="1"/>
  <c r="AA283"/>
  <c r="AB283" s="1"/>
  <c r="AA282"/>
  <c r="AB282" s="1"/>
  <c r="AA281"/>
  <c r="AB281" s="1"/>
  <c r="AA280"/>
  <c r="AB280" s="1"/>
  <c r="AA279"/>
  <c r="AB279" s="1"/>
  <c r="AA278"/>
  <c r="AB278" s="1"/>
  <c r="AA277"/>
  <c r="AB277" s="1"/>
  <c r="AA276"/>
  <c r="AB276" s="1"/>
  <c r="AA275"/>
  <c r="AB275" s="1"/>
  <c r="AA274"/>
  <c r="AB274" s="1"/>
  <c r="AA273"/>
  <c r="AB273" s="1"/>
  <c r="AA272"/>
  <c r="AB272" s="1"/>
  <c r="AA271"/>
  <c r="AB271" s="1"/>
  <c r="AA270"/>
  <c r="AB270" s="1"/>
  <c r="AA268"/>
  <c r="AB268" s="1"/>
  <c r="AA267"/>
  <c r="AB267" s="1"/>
  <c r="AA266"/>
  <c r="AB266" s="1"/>
  <c r="AA265"/>
  <c r="AB265" s="1"/>
  <c r="AA264"/>
  <c r="AB264" s="1"/>
  <c r="AA263"/>
  <c r="AB263" s="1"/>
  <c r="AA262"/>
  <c r="AB262" s="1"/>
  <c r="AA260"/>
  <c r="AB260" s="1"/>
  <c r="AA259"/>
  <c r="AB259" s="1"/>
  <c r="AA258"/>
  <c r="AB258" s="1"/>
  <c r="AA257"/>
  <c r="AB257" s="1"/>
  <c r="AA256"/>
  <c r="AB256" s="1"/>
  <c r="AA255"/>
  <c r="AB255" s="1"/>
  <c r="AA254"/>
  <c r="AB254" s="1"/>
  <c r="AA253"/>
  <c r="AB253" s="1"/>
  <c r="AA252"/>
  <c r="AB252" s="1"/>
  <c r="AA251"/>
  <c r="AB251" s="1"/>
  <c r="AA250"/>
  <c r="AB250" s="1"/>
  <c r="AA249"/>
  <c r="AB249" s="1"/>
  <c r="AA248"/>
  <c r="AB248" s="1"/>
  <c r="AA247"/>
  <c r="AB247" s="1"/>
  <c r="AA246"/>
  <c r="AB246" s="1"/>
  <c r="AA244"/>
  <c r="AB244" s="1"/>
  <c r="AA243"/>
  <c r="AB243" s="1"/>
  <c r="AA242"/>
  <c r="AB242" s="1"/>
  <c r="AA241"/>
  <c r="AB241" s="1"/>
  <c r="AA240"/>
  <c r="AB240" s="1"/>
  <c r="AA239"/>
  <c r="AB239" s="1"/>
  <c r="AA238"/>
  <c r="AB238" s="1"/>
  <c r="AA237"/>
  <c r="AB237" s="1"/>
  <c r="AA235"/>
  <c r="AB235" s="1"/>
  <c r="AA234"/>
  <c r="AB234" s="1"/>
  <c r="AA233"/>
  <c r="AB233" s="1"/>
  <c r="AA232"/>
  <c r="AB232" s="1"/>
  <c r="AA231"/>
  <c r="AB231" s="1"/>
  <c r="AA230"/>
  <c r="AB230" s="1"/>
  <c r="AA229"/>
  <c r="AB229" s="1"/>
  <c r="AA228"/>
  <c r="AB228" s="1"/>
  <c r="AA227"/>
  <c r="AB227" s="1"/>
  <c r="AA225"/>
  <c r="AB225" s="1"/>
  <c r="AA224"/>
  <c r="AB224" s="1"/>
  <c r="AA223"/>
  <c r="AB223" s="1"/>
  <c r="AA222"/>
  <c r="AB222" s="1"/>
  <c r="AA221"/>
  <c r="AB221" s="1"/>
  <c r="AA220"/>
  <c r="AB220" s="1"/>
  <c r="AA219"/>
  <c r="AB219" s="1"/>
  <c r="AA218"/>
  <c r="AB218" s="1"/>
  <c r="AA217"/>
  <c r="AB217" s="1"/>
  <c r="AA216"/>
  <c r="AB216" s="1"/>
  <c r="AA215"/>
  <c r="AB215" s="1"/>
  <c r="AA214"/>
  <c r="AB214" s="1"/>
  <c r="AA213"/>
  <c r="AB213" s="1"/>
  <c r="AA211"/>
  <c r="AB211" s="1"/>
  <c r="AA210"/>
  <c r="AB210" s="1"/>
  <c r="AA209"/>
  <c r="AB209" s="1"/>
  <c r="AA208"/>
  <c r="AB208" s="1"/>
  <c r="AA207"/>
  <c r="AB207" s="1"/>
  <c r="AA206"/>
  <c r="AB206" s="1"/>
  <c r="AA205"/>
  <c r="AB205" s="1"/>
  <c r="AA204"/>
  <c r="AB204" s="1"/>
  <c r="AA203"/>
  <c r="AB203" s="1"/>
  <c r="AA202"/>
  <c r="AB202" s="1"/>
  <c r="AA201"/>
  <c r="AB201" s="1"/>
  <c r="AA200"/>
  <c r="AB200" s="1"/>
  <c r="AA198"/>
  <c r="AB198" s="1"/>
  <c r="AA197"/>
  <c r="AB197" s="1"/>
  <c r="AA196"/>
  <c r="AB196" s="1"/>
  <c r="AA195"/>
  <c r="AB195" s="1"/>
  <c r="AA194"/>
  <c r="AB194" s="1"/>
  <c r="AA193"/>
  <c r="AB193" s="1"/>
  <c r="AA192"/>
  <c r="AB192" s="1"/>
  <c r="AA191"/>
  <c r="AB191" s="1"/>
  <c r="AA190"/>
  <c r="AB190" s="1"/>
  <c r="AA189"/>
  <c r="AB189" s="1"/>
  <c r="AA188"/>
  <c r="AB188" s="1"/>
  <c r="AA187"/>
  <c r="AB187" s="1"/>
  <c r="AA186"/>
  <c r="AB186" s="1"/>
  <c r="AA184"/>
  <c r="AB184" s="1"/>
  <c r="AA183"/>
  <c r="AB183" s="1"/>
  <c r="AA182"/>
  <c r="AB182" s="1"/>
  <c r="AA181"/>
  <c r="AB181" s="1"/>
  <c r="AA180"/>
  <c r="AB180" s="1"/>
  <c r="AA179"/>
  <c r="AB179" s="1"/>
  <c r="AA178"/>
  <c r="AB178" s="1"/>
  <c r="AA177"/>
  <c r="AB177" s="1"/>
  <c r="AA176"/>
  <c r="AB176" s="1"/>
  <c r="AA175"/>
  <c r="AB175" s="1"/>
  <c r="AA174"/>
  <c r="AB174" s="1"/>
  <c r="AA172"/>
  <c r="AB172" s="1"/>
  <c r="AA171"/>
  <c r="AB171" s="1"/>
  <c r="AA170"/>
  <c r="AB170" s="1"/>
  <c r="AA169"/>
  <c r="AB169" s="1"/>
  <c r="AA168"/>
  <c r="AB168" s="1"/>
  <c r="AA167"/>
  <c r="AB167" s="1"/>
  <c r="AA166"/>
  <c r="AB166" s="1"/>
  <c r="AA165"/>
  <c r="AB165" s="1"/>
  <c r="AA164"/>
  <c r="AB164" s="1"/>
  <c r="AA163"/>
  <c r="AB163" s="1"/>
  <c r="AA162"/>
  <c r="AB162" s="1"/>
  <c r="AA161"/>
  <c r="AB161" s="1"/>
  <c r="AA160"/>
  <c r="AB160" s="1"/>
  <c r="AA158"/>
  <c r="AB158" s="1"/>
  <c r="AA157"/>
  <c r="AB157" s="1"/>
  <c r="AA156"/>
  <c r="AB156" s="1"/>
  <c r="AA155"/>
  <c r="AB155" s="1"/>
  <c r="AA154"/>
  <c r="AB154" s="1"/>
  <c r="AA153"/>
  <c r="AB153" s="1"/>
  <c r="AA152"/>
  <c r="AB152" s="1"/>
  <c r="AA151"/>
  <c r="AB151" s="1"/>
  <c r="AA150"/>
  <c r="AB150" s="1"/>
  <c r="AA149"/>
  <c r="AB149" s="1"/>
  <c r="AA148"/>
  <c r="AB148" s="1"/>
  <c r="AA147"/>
  <c r="AB147" s="1"/>
  <c r="AA145"/>
  <c r="AB145" s="1"/>
  <c r="AA144"/>
  <c r="AB144" s="1"/>
  <c r="AA143"/>
  <c r="AB143" s="1"/>
  <c r="AA142"/>
  <c r="AB142" s="1"/>
  <c r="AA141"/>
  <c r="AB141" s="1"/>
  <c r="AA140"/>
  <c r="AB140" s="1"/>
  <c r="AA138"/>
  <c r="AB138" s="1"/>
  <c r="AA137"/>
  <c r="AB137" s="1"/>
  <c r="AA136"/>
  <c r="AB136" s="1"/>
  <c r="AA135"/>
  <c r="AB135" s="1"/>
  <c r="AA134"/>
  <c r="AB134" s="1"/>
  <c r="AA133"/>
  <c r="AB133" s="1"/>
  <c r="AA132"/>
  <c r="AB132" s="1"/>
  <c r="AA131"/>
  <c r="AB131" s="1"/>
  <c r="AA130"/>
  <c r="AB130" s="1"/>
  <c r="AA128"/>
  <c r="AB128" s="1"/>
  <c r="AA127"/>
  <c r="AB127" s="1"/>
  <c r="AA126"/>
  <c r="AB126" s="1"/>
  <c r="AA125"/>
  <c r="AB125" s="1"/>
  <c r="AA124"/>
  <c r="AB124" s="1"/>
  <c r="AA123"/>
  <c r="AB123" s="1"/>
  <c r="AA122"/>
  <c r="AB122" s="1"/>
  <c r="AA120"/>
  <c r="AB120" s="1"/>
  <c r="AA119"/>
  <c r="AB119" s="1"/>
  <c r="AA118"/>
  <c r="AB118" s="1"/>
  <c r="AA117"/>
  <c r="AB117" s="1"/>
  <c r="AA116"/>
  <c r="AB116" s="1"/>
  <c r="AA115"/>
  <c r="AB115" s="1"/>
  <c r="AA114"/>
  <c r="AB114" s="1"/>
  <c r="AA113"/>
  <c r="AB113" s="1"/>
  <c r="AA112"/>
  <c r="AB112" s="1"/>
  <c r="AA111"/>
  <c r="AB111" s="1"/>
  <c r="AA110"/>
  <c r="AB110" s="1"/>
  <c r="AA109"/>
  <c r="AB109" s="1"/>
  <c r="AA108"/>
  <c r="AB108" s="1"/>
  <c r="AA107"/>
  <c r="AB107" s="1"/>
  <c r="AA106"/>
  <c r="AB106" s="1"/>
  <c r="AA104"/>
  <c r="AB104" s="1"/>
  <c r="AA103"/>
  <c r="AB103" s="1"/>
  <c r="AA102"/>
  <c r="AB102" s="1"/>
  <c r="AA101"/>
  <c r="AB101" s="1"/>
  <c r="AA100"/>
  <c r="AB100" s="1"/>
  <c r="AA99"/>
  <c r="AB99" s="1"/>
  <c r="AA98"/>
  <c r="AB98" s="1"/>
  <c r="AA97"/>
  <c r="AB97" s="1"/>
  <c r="AA96"/>
  <c r="AB96" s="1"/>
  <c r="AA95"/>
  <c r="AB95" s="1"/>
  <c r="AA94"/>
  <c r="AB94" s="1"/>
  <c r="AA93"/>
  <c r="AB93" s="1"/>
  <c r="AA92"/>
  <c r="AB92" s="1"/>
  <c r="AA90"/>
  <c r="AB90" s="1"/>
  <c r="AA89"/>
  <c r="AB89" s="1"/>
  <c r="AA88"/>
  <c r="AB88" s="1"/>
  <c r="AA87"/>
  <c r="AB87" s="1"/>
  <c r="AA86"/>
  <c r="AB86" s="1"/>
  <c r="AA85"/>
  <c r="AB85" s="1"/>
  <c r="AA84"/>
  <c r="AB84" s="1"/>
  <c r="AA83"/>
  <c r="AB83" s="1"/>
  <c r="AA82"/>
  <c r="AB82" s="1"/>
  <c r="AA80"/>
  <c r="AB80" s="1"/>
  <c r="AA79"/>
  <c r="AB79" s="1"/>
  <c r="AA78"/>
  <c r="AB78" s="1"/>
  <c r="AA77"/>
  <c r="AB77" s="1"/>
  <c r="AA76"/>
  <c r="AB76" s="1"/>
  <c r="AA75"/>
  <c r="AB75" s="1"/>
  <c r="AA74"/>
  <c r="AB74" s="1"/>
  <c r="AA73"/>
  <c r="AB73" s="1"/>
  <c r="AA71"/>
  <c r="AB71" s="1"/>
  <c r="AA70"/>
  <c r="AB70" s="1"/>
  <c r="AA69"/>
  <c r="AB69" s="1"/>
  <c r="AA68"/>
  <c r="AB68" s="1"/>
  <c r="AA67"/>
  <c r="AB67" s="1"/>
  <c r="AA65"/>
  <c r="AB65" s="1"/>
  <c r="AA64"/>
  <c r="AB64" s="1"/>
  <c r="AA63"/>
  <c r="AB63" s="1"/>
  <c r="AA62"/>
  <c r="AB62" s="1"/>
  <c r="AA61"/>
  <c r="AB61" s="1"/>
  <c r="AA60"/>
  <c r="AB60" s="1"/>
  <c r="AA59"/>
  <c r="AB59" s="1"/>
  <c r="AA58"/>
  <c r="AB58" s="1"/>
  <c r="AA57"/>
  <c r="AB57" s="1"/>
  <c r="AA56"/>
  <c r="AB56" s="1"/>
  <c r="AA55"/>
  <c r="AB55" s="1"/>
  <c r="AA54"/>
  <c r="AB54" s="1"/>
  <c r="AA53"/>
  <c r="AB53" s="1"/>
  <c r="AA51"/>
  <c r="AB51" s="1"/>
  <c r="AA50"/>
  <c r="AB50" s="1"/>
  <c r="AA49"/>
  <c r="AB49" s="1"/>
  <c r="AA48"/>
  <c r="AB48" s="1"/>
  <c r="AA47"/>
  <c r="AB47" s="1"/>
  <c r="AA44"/>
  <c r="AB44" s="1"/>
  <c r="AA43"/>
  <c r="AB43" s="1"/>
  <c r="AA42"/>
  <c r="AB42" s="1"/>
  <c r="AA41"/>
  <c r="AB41" s="1"/>
  <c r="AA40"/>
  <c r="AB40" s="1"/>
  <c r="AA39"/>
  <c r="AB39" s="1"/>
  <c r="AA38"/>
  <c r="AB38" s="1"/>
  <c r="AA37"/>
  <c r="AB37" s="1"/>
  <c r="AA36"/>
  <c r="AB36" s="1"/>
  <c r="AA35"/>
  <c r="AB35" s="1"/>
  <c r="AA34"/>
  <c r="AB34" s="1"/>
  <c r="AA33"/>
  <c r="AB33" s="1"/>
  <c r="AA32"/>
  <c r="AB32" s="1"/>
  <c r="AA31"/>
  <c r="AB31" s="1"/>
  <c r="AA30"/>
  <c r="AB30" s="1"/>
  <c r="AA29"/>
  <c r="AB29" s="1"/>
  <c r="AA28"/>
  <c r="AB28" s="1"/>
  <c r="AA27"/>
  <c r="AB27" s="1"/>
  <c r="AA26"/>
  <c r="AB26" s="1"/>
  <c r="AA25"/>
  <c r="AB25" s="1"/>
  <c r="AA24"/>
  <c r="AB24" s="1"/>
  <c r="AA23"/>
  <c r="AB23" s="1"/>
  <c r="AA22"/>
  <c r="AB22" s="1"/>
  <c r="AA21"/>
  <c r="AB21" s="1"/>
  <c r="AA20"/>
  <c r="AB20" s="1"/>
  <c r="AA19"/>
  <c r="AB19" s="1"/>
  <c r="AA18"/>
  <c r="AB18" s="1"/>
  <c r="AI45" i="7"/>
  <c r="AH45"/>
  <c r="AJ45" l="1"/>
  <c r="AI17"/>
  <c r="AI377" s="1"/>
  <c r="AH17"/>
  <c r="AH377" s="1"/>
  <c r="I7" i="8"/>
  <c r="J7" s="1"/>
  <c r="R376"/>
  <c r="S376" s="1"/>
  <c r="R375"/>
  <c r="S375" s="1"/>
  <c r="R374"/>
  <c r="S374" s="1"/>
  <c r="R373"/>
  <c r="S373" s="1"/>
  <c r="R372"/>
  <c r="S372" s="1"/>
  <c r="R371"/>
  <c r="S371" s="1"/>
  <c r="R370"/>
  <c r="S370" s="1"/>
  <c r="R369"/>
  <c r="S369" s="1"/>
  <c r="R368"/>
  <c r="S368" s="1"/>
  <c r="R367"/>
  <c r="S367" s="1"/>
  <c r="R366"/>
  <c r="S366" s="1"/>
  <c r="R365"/>
  <c r="S365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5"/>
  <c r="S355" s="1"/>
  <c r="R354"/>
  <c r="S354" s="1"/>
  <c r="R353"/>
  <c r="S353" s="1"/>
  <c r="R351"/>
  <c r="S351" s="1"/>
  <c r="R350"/>
  <c r="S350" s="1"/>
  <c r="R349"/>
  <c r="S349" s="1"/>
  <c r="R348"/>
  <c r="S348" s="1"/>
  <c r="R347"/>
  <c r="S347" s="1"/>
  <c r="R346"/>
  <c r="S346" s="1"/>
  <c r="R345"/>
  <c r="S345" s="1"/>
  <c r="R344"/>
  <c r="S344" s="1"/>
  <c r="R343"/>
  <c r="S343" s="1"/>
  <c r="R342"/>
  <c r="S342" s="1"/>
  <c r="R341"/>
  <c r="S341" s="1"/>
  <c r="R339"/>
  <c r="S339" s="1"/>
  <c r="R338"/>
  <c r="S338" s="1"/>
  <c r="R337"/>
  <c r="S337" s="1"/>
  <c r="R336"/>
  <c r="S336" s="1"/>
  <c r="R335"/>
  <c r="S335" s="1"/>
  <c r="R334"/>
  <c r="S334" s="1"/>
  <c r="R333"/>
  <c r="S333" s="1"/>
  <c r="R332"/>
  <c r="S332" s="1"/>
  <c r="R331"/>
  <c r="S331" s="1"/>
  <c r="R330"/>
  <c r="S330" s="1"/>
  <c r="R329"/>
  <c r="S329" s="1"/>
  <c r="R327"/>
  <c r="S327" s="1"/>
  <c r="R326"/>
  <c r="S326" s="1"/>
  <c r="R325"/>
  <c r="S325" s="1"/>
  <c r="R324"/>
  <c r="S324" s="1"/>
  <c r="R323"/>
  <c r="S323" s="1"/>
  <c r="R322"/>
  <c r="S322" s="1"/>
  <c r="R321"/>
  <c r="S321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1"/>
  <c r="S311" s="1"/>
  <c r="R310"/>
  <c r="S310" s="1"/>
  <c r="R309"/>
  <c r="S309" s="1"/>
  <c r="R308"/>
  <c r="S308" s="1"/>
  <c r="R307"/>
  <c r="S307" s="1"/>
  <c r="R306"/>
  <c r="S306" s="1"/>
  <c r="R305"/>
  <c r="S305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0"/>
  <c r="S260" s="1"/>
  <c r="R259"/>
  <c r="S259" s="1"/>
  <c r="R258"/>
  <c r="S258" s="1"/>
  <c r="R257"/>
  <c r="S257" s="1"/>
  <c r="R256"/>
  <c r="S256" s="1"/>
  <c r="R255"/>
  <c r="S255" s="1"/>
  <c r="R254"/>
  <c r="S254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4"/>
  <c r="S244" s="1"/>
  <c r="R243"/>
  <c r="S243" s="1"/>
  <c r="R242"/>
  <c r="S242" s="1"/>
  <c r="R241"/>
  <c r="S241" s="1"/>
  <c r="R240"/>
  <c r="S240" s="1"/>
  <c r="R239"/>
  <c r="S239" s="1"/>
  <c r="R238"/>
  <c r="S238" s="1"/>
  <c r="R237"/>
  <c r="S237" s="1"/>
  <c r="R235"/>
  <c r="S235" s="1"/>
  <c r="R234"/>
  <c r="S234" s="1"/>
  <c r="R233"/>
  <c r="S233" s="1"/>
  <c r="R232"/>
  <c r="S232" s="1"/>
  <c r="R231"/>
  <c r="S231" s="1"/>
  <c r="R230"/>
  <c r="S230" s="1"/>
  <c r="R229"/>
  <c r="S229" s="1"/>
  <c r="R228"/>
  <c r="S228" s="1"/>
  <c r="R227"/>
  <c r="S227" s="1"/>
  <c r="R225"/>
  <c r="S225" s="1"/>
  <c r="R224"/>
  <c r="S224" s="1"/>
  <c r="R223"/>
  <c r="S223" s="1"/>
  <c r="R222"/>
  <c r="S222" s="1"/>
  <c r="R221"/>
  <c r="S221" s="1"/>
  <c r="R220"/>
  <c r="S220" s="1"/>
  <c r="R219"/>
  <c r="S219" s="1"/>
  <c r="R218"/>
  <c r="S218" s="1"/>
  <c r="R217"/>
  <c r="S217" s="1"/>
  <c r="R216"/>
  <c r="S216" s="1"/>
  <c r="R215"/>
  <c r="S215" s="1"/>
  <c r="R214"/>
  <c r="S214" s="1"/>
  <c r="R213"/>
  <c r="S213" s="1"/>
  <c r="R211"/>
  <c r="S211" s="1"/>
  <c r="R210"/>
  <c r="S210" s="1"/>
  <c r="R209"/>
  <c r="S209" s="1"/>
  <c r="R208"/>
  <c r="S208" s="1"/>
  <c r="R207"/>
  <c r="S207" s="1"/>
  <c r="R206"/>
  <c r="S206" s="1"/>
  <c r="R205"/>
  <c r="S205" s="1"/>
  <c r="R204"/>
  <c r="S204" s="1"/>
  <c r="R203"/>
  <c r="S203" s="1"/>
  <c r="R202"/>
  <c r="S202" s="1"/>
  <c r="R201"/>
  <c r="S201" s="1"/>
  <c r="R200"/>
  <c r="S200" s="1"/>
  <c r="R198"/>
  <c r="S198" s="1"/>
  <c r="R197"/>
  <c r="S197" s="1"/>
  <c r="R196"/>
  <c r="S196" s="1"/>
  <c r="R195"/>
  <c r="S195" s="1"/>
  <c r="R194"/>
  <c r="S194" s="1"/>
  <c r="R193"/>
  <c r="S193" s="1"/>
  <c r="R192"/>
  <c r="S192" s="1"/>
  <c r="R191"/>
  <c r="S191" s="1"/>
  <c r="R190"/>
  <c r="S190" s="1"/>
  <c r="R189"/>
  <c r="S189" s="1"/>
  <c r="R188"/>
  <c r="S188" s="1"/>
  <c r="R187"/>
  <c r="S187" s="1"/>
  <c r="R186"/>
  <c r="S186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2"/>
  <c r="S172" s="1"/>
  <c r="R171"/>
  <c r="S171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8"/>
  <c r="S158" s="1"/>
  <c r="R157"/>
  <c r="S157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5"/>
  <c r="S145" s="1"/>
  <c r="R144"/>
  <c r="S144" s="1"/>
  <c r="R143"/>
  <c r="S143" s="1"/>
  <c r="R142"/>
  <c r="S142" s="1"/>
  <c r="R141"/>
  <c r="S141" s="1"/>
  <c r="R140"/>
  <c r="S140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8"/>
  <c r="S128" s="1"/>
  <c r="R127"/>
  <c r="S127" s="1"/>
  <c r="R126"/>
  <c r="S126" s="1"/>
  <c r="R125"/>
  <c r="S125" s="1"/>
  <c r="R124"/>
  <c r="S124" s="1"/>
  <c r="R123"/>
  <c r="S123" s="1"/>
  <c r="R122"/>
  <c r="S122" s="1"/>
  <c r="R120"/>
  <c r="S120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1"/>
  <c r="S71" s="1"/>
  <c r="R70"/>
  <c r="S70" s="1"/>
  <c r="R69"/>
  <c r="S69" s="1"/>
  <c r="R68"/>
  <c r="S68" s="1"/>
  <c r="R67"/>
  <c r="S67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O376"/>
  <c r="P376" s="1"/>
  <c r="O375"/>
  <c r="P375" s="1"/>
  <c r="O374"/>
  <c r="P374" s="1"/>
  <c r="O373"/>
  <c r="P373" s="1"/>
  <c r="O372"/>
  <c r="P372" s="1"/>
  <c r="O371"/>
  <c r="P371" s="1"/>
  <c r="O370"/>
  <c r="P370" s="1"/>
  <c r="O369"/>
  <c r="P369" s="1"/>
  <c r="O368"/>
  <c r="P368" s="1"/>
  <c r="O367"/>
  <c r="P367" s="1"/>
  <c r="O366"/>
  <c r="P366" s="1"/>
  <c r="O365"/>
  <c r="P365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6"/>
  <c r="P356" s="1"/>
  <c r="O355"/>
  <c r="P355" s="1"/>
  <c r="O354"/>
  <c r="P354" s="1"/>
  <c r="O353"/>
  <c r="P353" s="1"/>
  <c r="O351"/>
  <c r="P351" s="1"/>
  <c r="O350"/>
  <c r="P350" s="1"/>
  <c r="O349"/>
  <c r="P349" s="1"/>
  <c r="O348"/>
  <c r="P348" s="1"/>
  <c r="O347"/>
  <c r="P347" s="1"/>
  <c r="O346"/>
  <c r="P346" s="1"/>
  <c r="O345"/>
  <c r="P345" s="1"/>
  <c r="O344"/>
  <c r="P344" s="1"/>
  <c r="O343"/>
  <c r="P343" s="1"/>
  <c r="O342"/>
  <c r="P342" s="1"/>
  <c r="O341"/>
  <c r="P341" s="1"/>
  <c r="O339"/>
  <c r="P339" s="1"/>
  <c r="O338"/>
  <c r="P338" s="1"/>
  <c r="O337"/>
  <c r="P337" s="1"/>
  <c r="O336"/>
  <c r="P336" s="1"/>
  <c r="O335"/>
  <c r="P335" s="1"/>
  <c r="O334"/>
  <c r="P334" s="1"/>
  <c r="O333"/>
  <c r="P333" s="1"/>
  <c r="O332"/>
  <c r="P332" s="1"/>
  <c r="O331"/>
  <c r="P331" s="1"/>
  <c r="O330"/>
  <c r="P330" s="1"/>
  <c r="O329"/>
  <c r="P329" s="1"/>
  <c r="O327"/>
  <c r="P327" s="1"/>
  <c r="O326"/>
  <c r="P326" s="1"/>
  <c r="O325"/>
  <c r="P325" s="1"/>
  <c r="O324"/>
  <c r="P324" s="1"/>
  <c r="O323"/>
  <c r="P323" s="1"/>
  <c r="O322"/>
  <c r="P322" s="1"/>
  <c r="O321"/>
  <c r="P321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1"/>
  <c r="P311" s="1"/>
  <c r="O310"/>
  <c r="P310" s="1"/>
  <c r="O309"/>
  <c r="P309" s="1"/>
  <c r="O308"/>
  <c r="P308" s="1"/>
  <c r="O307"/>
  <c r="P307" s="1"/>
  <c r="O306"/>
  <c r="P306" s="1"/>
  <c r="O305"/>
  <c r="P305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6"/>
  <c r="P286" s="1"/>
  <c r="O285"/>
  <c r="P285" s="1"/>
  <c r="O284"/>
  <c r="P284" s="1"/>
  <c r="O283"/>
  <c r="P283" s="1"/>
  <c r="O282"/>
  <c r="P282" s="1"/>
  <c r="O281"/>
  <c r="P281" s="1"/>
  <c r="O280"/>
  <c r="P280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8"/>
  <c r="P268" s="1"/>
  <c r="O267"/>
  <c r="P267" s="1"/>
  <c r="O266"/>
  <c r="P266" s="1"/>
  <c r="O265"/>
  <c r="P265" s="1"/>
  <c r="O264"/>
  <c r="P264" s="1"/>
  <c r="O263"/>
  <c r="P263" s="1"/>
  <c r="O262"/>
  <c r="P262" s="1"/>
  <c r="O260"/>
  <c r="P260" s="1"/>
  <c r="O259"/>
  <c r="P259" s="1"/>
  <c r="O258"/>
  <c r="P258" s="1"/>
  <c r="O257"/>
  <c r="P257" s="1"/>
  <c r="O256"/>
  <c r="P256" s="1"/>
  <c r="O255"/>
  <c r="P255" s="1"/>
  <c r="O254"/>
  <c r="P254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4"/>
  <c r="P244" s="1"/>
  <c r="O243"/>
  <c r="P243" s="1"/>
  <c r="O242"/>
  <c r="P242" s="1"/>
  <c r="O241"/>
  <c r="P241" s="1"/>
  <c r="O240"/>
  <c r="P240" s="1"/>
  <c r="O239"/>
  <c r="P239" s="1"/>
  <c r="O238"/>
  <c r="P238" s="1"/>
  <c r="O237"/>
  <c r="P237" s="1"/>
  <c r="O235"/>
  <c r="P235" s="1"/>
  <c r="O234"/>
  <c r="P234" s="1"/>
  <c r="O233"/>
  <c r="P233" s="1"/>
  <c r="O232"/>
  <c r="P232" s="1"/>
  <c r="O231"/>
  <c r="P231" s="1"/>
  <c r="O230"/>
  <c r="P230" s="1"/>
  <c r="O229"/>
  <c r="P229" s="1"/>
  <c r="O228"/>
  <c r="P228" s="1"/>
  <c r="O227"/>
  <c r="P227" s="1"/>
  <c r="O225"/>
  <c r="P225" s="1"/>
  <c r="O224"/>
  <c r="P224" s="1"/>
  <c r="O223"/>
  <c r="P223" s="1"/>
  <c r="O222"/>
  <c r="P222" s="1"/>
  <c r="O221"/>
  <c r="P221" s="1"/>
  <c r="O220"/>
  <c r="P220" s="1"/>
  <c r="O219"/>
  <c r="P219" s="1"/>
  <c r="O218"/>
  <c r="P218" s="1"/>
  <c r="O217"/>
  <c r="P217" s="1"/>
  <c r="O216"/>
  <c r="P216" s="1"/>
  <c r="O215"/>
  <c r="P215" s="1"/>
  <c r="O214"/>
  <c r="P214" s="1"/>
  <c r="O213"/>
  <c r="P213" s="1"/>
  <c r="O211"/>
  <c r="P211" s="1"/>
  <c r="O210"/>
  <c r="P210" s="1"/>
  <c r="O209"/>
  <c r="P209" s="1"/>
  <c r="O208"/>
  <c r="P208" s="1"/>
  <c r="O207"/>
  <c r="P207" s="1"/>
  <c r="O206"/>
  <c r="P206" s="1"/>
  <c r="O205"/>
  <c r="P205" s="1"/>
  <c r="O204"/>
  <c r="P204" s="1"/>
  <c r="O203"/>
  <c r="P203" s="1"/>
  <c r="O202"/>
  <c r="P202" s="1"/>
  <c r="O201"/>
  <c r="P201" s="1"/>
  <c r="O200"/>
  <c r="P200" s="1"/>
  <c r="O198"/>
  <c r="P198" s="1"/>
  <c r="O197"/>
  <c r="P197" s="1"/>
  <c r="O196"/>
  <c r="P196" s="1"/>
  <c r="O195"/>
  <c r="P195" s="1"/>
  <c r="O194"/>
  <c r="P194" s="1"/>
  <c r="O193"/>
  <c r="P193" s="1"/>
  <c r="O192"/>
  <c r="P192" s="1"/>
  <c r="O191"/>
  <c r="P191" s="1"/>
  <c r="O190"/>
  <c r="P190" s="1"/>
  <c r="O189"/>
  <c r="P189" s="1"/>
  <c r="O188"/>
  <c r="P188" s="1"/>
  <c r="O187"/>
  <c r="P187" s="1"/>
  <c r="O186"/>
  <c r="P186" s="1"/>
  <c r="O184"/>
  <c r="P184" s="1"/>
  <c r="O183"/>
  <c r="P183" s="1"/>
  <c r="O182"/>
  <c r="P182" s="1"/>
  <c r="O181"/>
  <c r="P181" s="1"/>
  <c r="O180"/>
  <c r="P180" s="1"/>
  <c r="O179"/>
  <c r="P179" s="1"/>
  <c r="O178"/>
  <c r="P178" s="1"/>
  <c r="O177"/>
  <c r="P177" s="1"/>
  <c r="O176"/>
  <c r="P176" s="1"/>
  <c r="O175"/>
  <c r="P175" s="1"/>
  <c r="O174"/>
  <c r="P174" s="1"/>
  <c r="O172"/>
  <c r="P172" s="1"/>
  <c r="O171"/>
  <c r="P171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8"/>
  <c r="P158" s="1"/>
  <c r="O157"/>
  <c r="P157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5"/>
  <c r="P145" s="1"/>
  <c r="O144"/>
  <c r="P144" s="1"/>
  <c r="O143"/>
  <c r="P143" s="1"/>
  <c r="O142"/>
  <c r="P142" s="1"/>
  <c r="O141"/>
  <c r="P141" s="1"/>
  <c r="O140"/>
  <c r="P140" s="1"/>
  <c r="O138"/>
  <c r="P138" s="1"/>
  <c r="O137"/>
  <c r="P137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8"/>
  <c r="P128" s="1"/>
  <c r="O127"/>
  <c r="P127" s="1"/>
  <c r="O126"/>
  <c r="P126" s="1"/>
  <c r="O125"/>
  <c r="P125" s="1"/>
  <c r="O124"/>
  <c r="P124" s="1"/>
  <c r="O123"/>
  <c r="P123" s="1"/>
  <c r="O122"/>
  <c r="P122" s="1"/>
  <c r="O120"/>
  <c r="P120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4"/>
  <c r="P104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0"/>
  <c r="P90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1"/>
  <c r="P71" s="1"/>
  <c r="O70"/>
  <c r="P70" s="1"/>
  <c r="O69"/>
  <c r="P69" s="1"/>
  <c r="O68"/>
  <c r="P68" s="1"/>
  <c r="O67"/>
  <c r="P67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45" i="7"/>
  <c r="X45" s="1"/>
  <c r="V45"/>
  <c r="S45"/>
  <c r="T45" s="1"/>
  <c r="R45"/>
  <c r="W17"/>
  <c r="W377" s="1"/>
  <c r="V17"/>
  <c r="V377" s="1"/>
  <c r="S17"/>
  <c r="R17"/>
  <c r="R377" s="1"/>
  <c r="S377" l="1"/>
  <c r="O45"/>
  <c r="N45"/>
  <c r="O17"/>
  <c r="N17"/>
  <c r="O6"/>
  <c r="N6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P45" i="7" l="1"/>
  <c r="O377"/>
  <c r="N377"/>
  <c r="L7" i="8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9"/>
  <c r="M59" s="1"/>
  <c r="L61"/>
  <c r="M61" s="1"/>
  <c r="L63"/>
  <c r="M63" s="1"/>
  <c r="L65"/>
  <c r="M65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0"/>
  <c r="M90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0"/>
  <c r="M120" s="1"/>
  <c r="L123"/>
  <c r="M123" s="1"/>
  <c r="L125"/>
  <c r="M125" s="1"/>
  <c r="L127"/>
  <c r="M127" s="1"/>
  <c r="L130"/>
  <c r="M130" s="1"/>
  <c r="L132"/>
  <c r="M132" s="1"/>
  <c r="L134"/>
  <c r="M134" s="1"/>
  <c r="L136"/>
  <c r="M136" s="1"/>
  <c r="L138"/>
  <c r="M138" s="1"/>
  <c r="L141"/>
  <c r="M141" s="1"/>
  <c r="L143"/>
  <c r="M143" s="1"/>
  <c r="L145"/>
  <c r="M145" s="1"/>
  <c r="L148"/>
  <c r="M148" s="1"/>
  <c r="L150"/>
  <c r="M150" s="1"/>
  <c r="L152"/>
  <c r="M152" s="1"/>
  <c r="L154"/>
  <c r="M154" s="1"/>
  <c r="L156"/>
  <c r="M156" s="1"/>
  <c r="L158"/>
  <c r="M158" s="1"/>
  <c r="L161"/>
  <c r="M161" s="1"/>
  <c r="L163"/>
  <c r="M163" s="1"/>
  <c r="L165"/>
  <c r="M165" s="1"/>
  <c r="L167"/>
  <c r="M167" s="1"/>
  <c r="L169"/>
  <c r="M169" s="1"/>
  <c r="L171"/>
  <c r="M171" s="1"/>
  <c r="L174"/>
  <c r="M174" s="1"/>
  <c r="L176"/>
  <c r="M176" s="1"/>
  <c r="L178"/>
  <c r="M178" s="1"/>
  <c r="L180"/>
  <c r="M180" s="1"/>
  <c r="L182"/>
  <c r="M182" s="1"/>
  <c r="L184"/>
  <c r="M184" s="1"/>
  <c r="L187"/>
  <c r="M187" s="1"/>
  <c r="L189"/>
  <c r="M189" s="1"/>
  <c r="L191"/>
  <c r="M191" s="1"/>
  <c r="L193"/>
  <c r="M193" s="1"/>
  <c r="L195"/>
  <c r="M195" s="1"/>
  <c r="L197"/>
  <c r="M197" s="1"/>
  <c r="L200"/>
  <c r="M200" s="1"/>
  <c r="L202"/>
  <c r="M202" s="1"/>
  <c r="L204"/>
  <c r="M204" s="1"/>
  <c r="L206"/>
  <c r="M206" s="1"/>
  <c r="L208"/>
  <c r="M208" s="1"/>
  <c r="L210"/>
  <c r="M210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8"/>
  <c r="M228" s="1"/>
  <c r="L230"/>
  <c r="M230" s="1"/>
  <c r="L232"/>
  <c r="M232" s="1"/>
  <c r="L234"/>
  <c r="M234" s="1"/>
  <c r="L237"/>
  <c r="M237" s="1"/>
  <c r="L239"/>
  <c r="M239" s="1"/>
  <c r="L241"/>
  <c r="M241" s="1"/>
  <c r="L243"/>
  <c r="M243" s="1"/>
  <c r="L246"/>
  <c r="M246" s="1"/>
  <c r="L248"/>
  <c r="M248" s="1"/>
  <c r="L250"/>
  <c r="M250" s="1"/>
  <c r="L252"/>
  <c r="M252" s="1"/>
  <c r="L254"/>
  <c r="M254" s="1"/>
  <c r="L256"/>
  <c r="M256" s="1"/>
  <c r="L258"/>
  <c r="M258" s="1"/>
  <c r="L260"/>
  <c r="M260" s="1"/>
  <c r="L263"/>
  <c r="M263" s="1"/>
  <c r="L265"/>
  <c r="M265" s="1"/>
  <c r="L267"/>
  <c r="M267" s="1"/>
  <c r="L270"/>
  <c r="M270" s="1"/>
  <c r="L272"/>
  <c r="M272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4"/>
  <c r="M314" s="1"/>
  <c r="L316"/>
  <c r="M316" s="1"/>
  <c r="L318"/>
  <c r="M318" s="1"/>
  <c r="L320"/>
  <c r="M320" s="1"/>
  <c r="L322"/>
  <c r="M322" s="1"/>
  <c r="L324"/>
  <c r="M324" s="1"/>
  <c r="L326"/>
  <c r="M326" s="1"/>
  <c r="L329"/>
  <c r="M329" s="1"/>
  <c r="L331"/>
  <c r="M331" s="1"/>
  <c r="L333"/>
  <c r="M333" s="1"/>
  <c r="L335"/>
  <c r="M335" s="1"/>
  <c r="L337"/>
  <c r="M337" s="1"/>
  <c r="L339"/>
  <c r="M339" s="1"/>
  <c r="L342"/>
  <c r="M342" s="1"/>
  <c r="L344"/>
  <c r="M344" s="1"/>
  <c r="L346"/>
  <c r="M346" s="1"/>
  <c r="L348"/>
  <c r="M348" s="1"/>
  <c r="L350"/>
  <c r="M350" s="1"/>
  <c r="L353"/>
  <c r="M353" s="1"/>
  <c r="L355"/>
  <c r="M355" s="1"/>
  <c r="L357"/>
  <c r="M357" s="1"/>
  <c r="L359"/>
  <c r="M359" s="1"/>
  <c r="L361"/>
  <c r="M361" s="1"/>
  <c r="L363"/>
  <c r="M363" s="1"/>
  <c r="L366"/>
  <c r="M366" s="1"/>
  <c r="L368"/>
  <c r="M368" s="1"/>
  <c r="L370"/>
  <c r="M370" s="1"/>
  <c r="L372"/>
  <c r="M372" s="1"/>
  <c r="L374"/>
  <c r="M374" s="1"/>
  <c r="L376"/>
  <c r="M376" s="1"/>
  <c r="L8"/>
  <c r="M8" s="1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8"/>
  <c r="M58" s="1"/>
  <c r="L60"/>
  <c r="M60" s="1"/>
  <c r="L62"/>
  <c r="M62" s="1"/>
  <c r="L64"/>
  <c r="M64" s="1"/>
  <c r="L67"/>
  <c r="M67" s="1"/>
  <c r="L69"/>
  <c r="M69" s="1"/>
  <c r="L71"/>
  <c r="M71" s="1"/>
  <c r="L74"/>
  <c r="M74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4"/>
  <c r="M104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4"/>
  <c r="M144" s="1"/>
  <c r="L147"/>
  <c r="M147" s="1"/>
  <c r="L149"/>
  <c r="M149" s="1"/>
  <c r="L151"/>
  <c r="M151" s="1"/>
  <c r="L153"/>
  <c r="M153" s="1"/>
  <c r="L155"/>
  <c r="M155" s="1"/>
  <c r="L157"/>
  <c r="M157" s="1"/>
  <c r="L160"/>
  <c r="M160" s="1"/>
  <c r="L162"/>
  <c r="M162" s="1"/>
  <c r="L164"/>
  <c r="M164" s="1"/>
  <c r="L166"/>
  <c r="M166" s="1"/>
  <c r="L168"/>
  <c r="M168" s="1"/>
  <c r="L170"/>
  <c r="M170" s="1"/>
  <c r="L172"/>
  <c r="M172" s="1"/>
  <c r="L175"/>
  <c r="M175" s="1"/>
  <c r="L177"/>
  <c r="M177" s="1"/>
  <c r="L179"/>
  <c r="M179" s="1"/>
  <c r="L181"/>
  <c r="M181" s="1"/>
  <c r="L183"/>
  <c r="M183" s="1"/>
  <c r="L186"/>
  <c r="M186" s="1"/>
  <c r="L188"/>
  <c r="M188" s="1"/>
  <c r="L190"/>
  <c r="M190" s="1"/>
  <c r="L192"/>
  <c r="M192" s="1"/>
  <c r="L194"/>
  <c r="M194" s="1"/>
  <c r="L196"/>
  <c r="M196" s="1"/>
  <c r="L198"/>
  <c r="M198" s="1"/>
  <c r="L201"/>
  <c r="M201" s="1"/>
  <c r="L203"/>
  <c r="M203" s="1"/>
  <c r="L205"/>
  <c r="M205" s="1"/>
  <c r="L207"/>
  <c r="M207" s="1"/>
  <c r="L209"/>
  <c r="M209" s="1"/>
  <c r="L211"/>
  <c r="M211" s="1"/>
  <c r="L214"/>
  <c r="M214" s="1"/>
  <c r="L216"/>
  <c r="M216" s="1"/>
  <c r="L218"/>
  <c r="M218" s="1"/>
  <c r="L220"/>
  <c r="M220" s="1"/>
  <c r="L222"/>
  <c r="M222" s="1"/>
  <c r="L224"/>
  <c r="M224" s="1"/>
  <c r="L227"/>
  <c r="M227" s="1"/>
  <c r="L229"/>
  <c r="M229" s="1"/>
  <c r="L231"/>
  <c r="M231" s="1"/>
  <c r="L233"/>
  <c r="M233" s="1"/>
  <c r="L235"/>
  <c r="M235" s="1"/>
  <c r="L238"/>
  <c r="M238" s="1"/>
  <c r="L240"/>
  <c r="M240" s="1"/>
  <c r="L242"/>
  <c r="M242" s="1"/>
  <c r="L244"/>
  <c r="M244" s="1"/>
  <c r="L247"/>
  <c r="M247" s="1"/>
  <c r="L249"/>
  <c r="M249" s="1"/>
  <c r="L251"/>
  <c r="M251" s="1"/>
  <c r="L253"/>
  <c r="M253" s="1"/>
  <c r="L255"/>
  <c r="M255" s="1"/>
  <c r="L257"/>
  <c r="M257" s="1"/>
  <c r="L259"/>
  <c r="M259" s="1"/>
  <c r="L262"/>
  <c r="M262" s="1"/>
  <c r="L264"/>
  <c r="M264" s="1"/>
  <c r="L266"/>
  <c r="M266" s="1"/>
  <c r="L268"/>
  <c r="M268" s="1"/>
  <c r="L271"/>
  <c r="M271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3"/>
  <c r="M313" s="1"/>
  <c r="L315"/>
  <c r="M315" s="1"/>
  <c r="L317"/>
  <c r="M317" s="1"/>
  <c r="L319"/>
  <c r="M319" s="1"/>
  <c r="L321"/>
  <c r="M321" s="1"/>
  <c r="L323"/>
  <c r="M323" s="1"/>
  <c r="L325"/>
  <c r="M325" s="1"/>
  <c r="L327"/>
  <c r="M327" s="1"/>
  <c r="L330"/>
  <c r="M330" s="1"/>
  <c r="L332"/>
  <c r="M332" s="1"/>
  <c r="L334"/>
  <c r="M334" s="1"/>
  <c r="L336"/>
  <c r="M336" s="1"/>
  <c r="L338"/>
  <c r="M338" s="1"/>
  <c r="L341"/>
  <c r="M341" s="1"/>
  <c r="L343"/>
  <c r="M343" s="1"/>
  <c r="L345"/>
  <c r="M345" s="1"/>
  <c r="L347"/>
  <c r="M347" s="1"/>
  <c r="L349"/>
  <c r="M349" s="1"/>
  <c r="L351"/>
  <c r="M351" s="1"/>
  <c r="L354"/>
  <c r="M354" s="1"/>
  <c r="L356"/>
  <c r="M356" s="1"/>
  <c r="L358"/>
  <c r="M358" s="1"/>
  <c r="L360"/>
  <c r="M360" s="1"/>
  <c r="L362"/>
  <c r="M362" s="1"/>
  <c r="L365"/>
  <c r="M365" s="1"/>
  <c r="L367"/>
  <c r="M367" s="1"/>
  <c r="L369"/>
  <c r="M369" s="1"/>
  <c r="L371"/>
  <c r="M371" s="1"/>
  <c r="L373"/>
  <c r="M373" s="1"/>
  <c r="L375"/>
  <c r="M375" s="1"/>
  <c r="D18"/>
  <c r="D34"/>
  <c r="D11"/>
  <c r="D20"/>
  <c r="D28"/>
  <c r="D36"/>
  <c r="D44"/>
  <c r="D50"/>
  <c r="D59"/>
  <c r="D63"/>
  <c r="D73"/>
  <c r="D82"/>
  <c r="D90"/>
  <c r="D99"/>
  <c r="D108"/>
  <c r="D116"/>
  <c r="D120"/>
  <c r="D130"/>
  <c r="D138"/>
  <c r="D148"/>
  <c r="D156"/>
  <c r="D169"/>
  <c r="D191"/>
  <c r="D8"/>
  <c r="D12"/>
  <c r="D16"/>
  <c r="D21"/>
  <c r="D25"/>
  <c r="D29"/>
  <c r="D33"/>
  <c r="D37"/>
  <c r="D41"/>
  <c r="D47"/>
  <c r="D51"/>
  <c r="D56"/>
  <c r="D60"/>
  <c r="D64"/>
  <c r="D69"/>
  <c r="D74"/>
  <c r="D78"/>
  <c r="D83"/>
  <c r="D87"/>
  <c r="D92"/>
  <c r="D96"/>
  <c r="D100"/>
  <c r="D104"/>
  <c r="D109"/>
  <c r="D113"/>
  <c r="D117"/>
  <c r="D122"/>
  <c r="D126"/>
  <c r="D131"/>
  <c r="D135"/>
  <c r="D140"/>
  <c r="D144"/>
  <c r="D149"/>
  <c r="D153"/>
  <c r="D157"/>
  <c r="D162"/>
  <c r="D166"/>
  <c r="D170"/>
  <c r="D175"/>
  <c r="D179"/>
  <c r="D183"/>
  <c r="D188"/>
  <c r="D192"/>
  <c r="D196"/>
  <c r="D201"/>
  <c r="D205"/>
  <c r="D209"/>
  <c r="D214"/>
  <c r="D218"/>
  <c r="D222"/>
  <c r="D227"/>
  <c r="D231"/>
  <c r="D235"/>
  <c r="D240"/>
  <c r="D244"/>
  <c r="D249"/>
  <c r="D253"/>
  <c r="D257"/>
  <c r="D262"/>
  <c r="D266"/>
  <c r="D271"/>
  <c r="D275"/>
  <c r="D279"/>
  <c r="D283"/>
  <c r="D288"/>
  <c r="D292"/>
  <c r="D296"/>
  <c r="D300"/>
  <c r="D304"/>
  <c r="D308"/>
  <c r="D313"/>
  <c r="D317"/>
  <c r="D321"/>
  <c r="D325"/>
  <c r="D330"/>
  <c r="D334"/>
  <c r="D338"/>
  <c r="D343"/>
  <c r="D347"/>
  <c r="D351"/>
  <c r="D356"/>
  <c r="D360"/>
  <c r="D365"/>
  <c r="D369"/>
  <c r="D373"/>
  <c r="D9"/>
  <c r="D26"/>
  <c r="D42"/>
  <c r="D53"/>
  <c r="D61"/>
  <c r="D75"/>
  <c r="D84"/>
  <c r="D93"/>
  <c r="D101"/>
  <c r="D114"/>
  <c r="D123"/>
  <c r="D127"/>
  <c r="D136"/>
  <c r="D141"/>
  <c r="D145"/>
  <c r="D150"/>
  <c r="D154"/>
  <c r="D158"/>
  <c r="D163"/>
  <c r="D167"/>
  <c r="D171"/>
  <c r="D176"/>
  <c r="D180"/>
  <c r="D184"/>
  <c r="D189"/>
  <c r="D193"/>
  <c r="D197"/>
  <c r="D202"/>
  <c r="D206"/>
  <c r="D210"/>
  <c r="D215"/>
  <c r="D219"/>
  <c r="D223"/>
  <c r="D228"/>
  <c r="D232"/>
  <c r="D237"/>
  <c r="D241"/>
  <c r="D246"/>
  <c r="D250"/>
  <c r="D254"/>
  <c r="D258"/>
  <c r="D263"/>
  <c r="D267"/>
  <c r="D272"/>
  <c r="D276"/>
  <c r="D280"/>
  <c r="D284"/>
  <c r="D289"/>
  <c r="D293"/>
  <c r="D297"/>
  <c r="D301"/>
  <c r="D305"/>
  <c r="D309"/>
  <c r="D314"/>
  <c r="D318"/>
  <c r="D322"/>
  <c r="D326"/>
  <c r="D331"/>
  <c r="D335"/>
  <c r="D339"/>
  <c r="D344"/>
  <c r="D348"/>
  <c r="D353"/>
  <c r="D357"/>
  <c r="D361"/>
  <c r="D366"/>
  <c r="D370"/>
  <c r="D374"/>
  <c r="D22"/>
  <c r="D38"/>
  <c r="D48"/>
  <c r="D57"/>
  <c r="D65"/>
  <c r="D70"/>
  <c r="D79"/>
  <c r="D88"/>
  <c r="D97"/>
  <c r="D106"/>
  <c r="D110"/>
  <c r="D118"/>
  <c r="D132"/>
  <c r="D10"/>
  <c r="D14"/>
  <c r="D19"/>
  <c r="D23"/>
  <c r="D27"/>
  <c r="D31"/>
  <c r="D35"/>
  <c r="D39"/>
  <c r="D43"/>
  <c r="D49"/>
  <c r="D54"/>
  <c r="D58"/>
  <c r="D62"/>
  <c r="D67"/>
  <c r="D71"/>
  <c r="D76"/>
  <c r="D80"/>
  <c r="D85"/>
  <c r="D89"/>
  <c r="D94"/>
  <c r="D98"/>
  <c r="D102"/>
  <c r="D107"/>
  <c r="D111"/>
  <c r="D115"/>
  <c r="D119"/>
  <c r="D124"/>
  <c r="D128"/>
  <c r="D133"/>
  <c r="D137"/>
  <c r="D142"/>
  <c r="D147"/>
  <c r="D151"/>
  <c r="D155"/>
  <c r="D160"/>
  <c r="D164"/>
  <c r="D168"/>
  <c r="D172"/>
  <c r="D177"/>
  <c r="D181"/>
  <c r="D186"/>
  <c r="D190"/>
  <c r="D194"/>
  <c r="D198"/>
  <c r="D203"/>
  <c r="D207"/>
  <c r="D211"/>
  <c r="D216"/>
  <c r="D220"/>
  <c r="D224"/>
  <c r="D229"/>
  <c r="D233"/>
  <c r="D238"/>
  <c r="D242"/>
  <c r="D247"/>
  <c r="D251"/>
  <c r="D255"/>
  <c r="D259"/>
  <c r="D264"/>
  <c r="D268"/>
  <c r="D273"/>
  <c r="D277"/>
  <c r="D281"/>
  <c r="D285"/>
  <c r="D290"/>
  <c r="D294"/>
  <c r="D298"/>
  <c r="D302"/>
  <c r="D306"/>
  <c r="D310"/>
  <c r="D315"/>
  <c r="D319"/>
  <c r="D323"/>
  <c r="D327"/>
  <c r="D332"/>
  <c r="D336"/>
  <c r="D341"/>
  <c r="D345"/>
  <c r="D349"/>
  <c r="D354"/>
  <c r="D358"/>
  <c r="D362"/>
  <c r="D367"/>
  <c r="D371"/>
  <c r="D375"/>
  <c r="D13"/>
  <c r="D30"/>
  <c r="C7"/>
  <c r="D7" s="1"/>
  <c r="D15"/>
  <c r="D24"/>
  <c r="D32"/>
  <c r="D40"/>
  <c r="D55"/>
  <c r="D68"/>
  <c r="D77"/>
  <c r="D86"/>
  <c r="D95"/>
  <c r="D103"/>
  <c r="D112"/>
  <c r="D125"/>
  <c r="D134"/>
  <c r="D143"/>
  <c r="D152"/>
  <c r="D161"/>
  <c r="D165"/>
  <c r="D174"/>
  <c r="D178"/>
  <c r="D182"/>
  <c r="D187"/>
  <c r="D195"/>
  <c r="D200"/>
  <c r="D204"/>
  <c r="D208"/>
  <c r="D213"/>
  <c r="D217"/>
  <c r="D221"/>
  <c r="D225"/>
  <c r="D230"/>
  <c r="D234"/>
  <c r="D239"/>
  <c r="D243"/>
  <c r="D248"/>
  <c r="D252"/>
  <c r="D256"/>
  <c r="D260"/>
  <c r="D265"/>
  <c r="D270"/>
  <c r="D274"/>
  <c r="D278"/>
  <c r="D282"/>
  <c r="D286"/>
  <c r="D291"/>
  <c r="D295"/>
  <c r="D299"/>
  <c r="D303"/>
  <c r="D307"/>
  <c r="D311"/>
  <c r="D316"/>
  <c r="D320"/>
  <c r="D324"/>
  <c r="D329"/>
  <c r="D333"/>
  <c r="D337"/>
  <c r="D342"/>
  <c r="D346"/>
  <c r="D350"/>
  <c r="D355"/>
  <c r="D359"/>
  <c r="D363"/>
  <c r="D368"/>
  <c r="D372"/>
  <c r="D376"/>
  <c r="C377" i="7"/>
  <c r="B377"/>
  <c r="Q18" i="8" l="1"/>
  <c r="T18"/>
  <c r="E7"/>
  <c r="K7"/>
  <c r="N7"/>
  <c r="B375"/>
  <c r="B358"/>
  <c r="B341"/>
  <c r="B323"/>
  <c r="B306"/>
  <c r="B290"/>
  <c r="B273"/>
  <c r="B255"/>
  <c r="B238"/>
  <c r="B220"/>
  <c r="B203"/>
  <c r="B194"/>
  <c r="B177"/>
  <c r="B160"/>
  <c r="B142"/>
  <c r="B124"/>
  <c r="B107"/>
  <c r="B89"/>
  <c r="B62"/>
  <c r="B376"/>
  <c r="B368"/>
  <c r="B359"/>
  <c r="B350"/>
  <c r="B342"/>
  <c r="B333"/>
  <c r="B324"/>
  <c r="B316"/>
  <c r="B307"/>
  <c r="B299"/>
  <c r="B291"/>
  <c r="B282"/>
  <c r="B274"/>
  <c r="B265"/>
  <c r="B256"/>
  <c r="B248"/>
  <c r="B239"/>
  <c r="B230"/>
  <c r="B221"/>
  <c r="B213"/>
  <c r="B204"/>
  <c r="B195"/>
  <c r="B182"/>
  <c r="B174"/>
  <c r="B161"/>
  <c r="B143"/>
  <c r="B125"/>
  <c r="B103"/>
  <c r="B86"/>
  <c r="B68"/>
  <c r="B40"/>
  <c r="B24"/>
  <c r="AW6" i="7"/>
  <c r="B13" i="8"/>
  <c r="B169"/>
  <c r="B148"/>
  <c r="B130"/>
  <c r="B116"/>
  <c r="B99"/>
  <c r="B82"/>
  <c r="B63"/>
  <c r="B50"/>
  <c r="B36"/>
  <c r="B20"/>
  <c r="B34"/>
  <c r="B362"/>
  <c r="B345"/>
  <c r="B327"/>
  <c r="B310"/>
  <c r="B294"/>
  <c r="B277"/>
  <c r="B259"/>
  <c r="B242"/>
  <c r="B224"/>
  <c r="B207"/>
  <c r="B181"/>
  <c r="B164"/>
  <c r="B147"/>
  <c r="B128"/>
  <c r="B111"/>
  <c r="B94"/>
  <c r="B76"/>
  <c r="B67"/>
  <c r="B58"/>
  <c r="B49"/>
  <c r="B39"/>
  <c r="B31"/>
  <c r="B23"/>
  <c r="B14"/>
  <c r="B132"/>
  <c r="B110"/>
  <c r="B97"/>
  <c r="B79"/>
  <c r="B65"/>
  <c r="B48"/>
  <c r="B22"/>
  <c r="B370"/>
  <c r="B361"/>
  <c r="B353"/>
  <c r="B344"/>
  <c r="B335"/>
  <c r="B326"/>
  <c r="B318"/>
  <c r="B309"/>
  <c r="B301"/>
  <c r="B293"/>
  <c r="B284"/>
  <c r="B276"/>
  <c r="B267"/>
  <c r="B258"/>
  <c r="B250"/>
  <c r="B241"/>
  <c r="B232"/>
  <c r="B223"/>
  <c r="B215"/>
  <c r="B206"/>
  <c r="B197"/>
  <c r="B189"/>
  <c r="B180"/>
  <c r="B171"/>
  <c r="B163"/>
  <c r="B154"/>
  <c r="B145"/>
  <c r="B136"/>
  <c r="B123"/>
  <c r="B101"/>
  <c r="B84"/>
  <c r="B61"/>
  <c r="B42"/>
  <c r="B9"/>
  <c r="B369"/>
  <c r="B360"/>
  <c r="B351"/>
  <c r="B343"/>
  <c r="B334"/>
  <c r="B325"/>
  <c r="B317"/>
  <c r="B308"/>
  <c r="B300"/>
  <c r="B292"/>
  <c r="B283"/>
  <c r="B275"/>
  <c r="B266"/>
  <c r="B257"/>
  <c r="B249"/>
  <c r="B240"/>
  <c r="B231"/>
  <c r="B222"/>
  <c r="B214"/>
  <c r="B205"/>
  <c r="B196"/>
  <c r="B188"/>
  <c r="B179"/>
  <c r="B170"/>
  <c r="B162"/>
  <c r="B153"/>
  <c r="B144"/>
  <c r="B135"/>
  <c r="B126"/>
  <c r="B117"/>
  <c r="B109"/>
  <c r="B100"/>
  <c r="B92"/>
  <c r="B83"/>
  <c r="B74"/>
  <c r="B64"/>
  <c r="B56"/>
  <c r="AW45" i="7"/>
  <c r="B37" i="8"/>
  <c r="B29"/>
  <c r="B21"/>
  <c r="B12"/>
  <c r="B371"/>
  <c r="B354"/>
  <c r="B336"/>
  <c r="B319"/>
  <c r="B302"/>
  <c r="B285"/>
  <c r="B268"/>
  <c r="B251"/>
  <c r="B233"/>
  <c r="B216"/>
  <c r="B198"/>
  <c r="B190"/>
  <c r="B172"/>
  <c r="B155"/>
  <c r="B137"/>
  <c r="B119"/>
  <c r="B102"/>
  <c r="B85"/>
  <c r="B372"/>
  <c r="B363"/>
  <c r="B355"/>
  <c r="B346"/>
  <c r="B337"/>
  <c r="B329"/>
  <c r="B320"/>
  <c r="B311"/>
  <c r="B303"/>
  <c r="B295"/>
  <c r="B286"/>
  <c r="B278"/>
  <c r="B270"/>
  <c r="B260"/>
  <c r="B252"/>
  <c r="B243"/>
  <c r="B234"/>
  <c r="B225"/>
  <c r="B217"/>
  <c r="B208"/>
  <c r="B200"/>
  <c r="B187"/>
  <c r="B178"/>
  <c r="B165"/>
  <c r="B152"/>
  <c r="B134"/>
  <c r="B112"/>
  <c r="B95"/>
  <c r="B77"/>
  <c r="B55"/>
  <c r="B32"/>
  <c r="B15"/>
  <c r="B30"/>
  <c r="B191"/>
  <c r="B156"/>
  <c r="B138"/>
  <c r="B120"/>
  <c r="B108"/>
  <c r="B90"/>
  <c r="B73"/>
  <c r="B59"/>
  <c r="B44"/>
  <c r="B28"/>
  <c r="B11"/>
  <c r="AW17" i="7"/>
  <c r="B367" i="8"/>
  <c r="B349"/>
  <c r="B332"/>
  <c r="B315"/>
  <c r="B298"/>
  <c r="B281"/>
  <c r="B264"/>
  <c r="B247"/>
  <c r="B229"/>
  <c r="B211"/>
  <c r="B186"/>
  <c r="B168"/>
  <c r="B151"/>
  <c r="B133"/>
  <c r="B115"/>
  <c r="B98"/>
  <c r="B80"/>
  <c r="B71"/>
  <c r="B54"/>
  <c r="B43"/>
  <c r="B35"/>
  <c r="B27"/>
  <c r="B19"/>
  <c r="B10"/>
  <c r="B118"/>
  <c r="B106"/>
  <c r="B88"/>
  <c r="B70"/>
  <c r="B57"/>
  <c r="B38"/>
  <c r="B374"/>
  <c r="B366"/>
  <c r="B357"/>
  <c r="B348"/>
  <c r="B339"/>
  <c r="B331"/>
  <c r="B322"/>
  <c r="B314"/>
  <c r="B305"/>
  <c r="B297"/>
  <c r="B289"/>
  <c r="B280"/>
  <c r="B272"/>
  <c r="B263"/>
  <c r="B254"/>
  <c r="B246"/>
  <c r="B237"/>
  <c r="B228"/>
  <c r="B219"/>
  <c r="B210"/>
  <c r="B202"/>
  <c r="B193"/>
  <c r="B184"/>
  <c r="B176"/>
  <c r="B167"/>
  <c r="B158"/>
  <c r="B150"/>
  <c r="B141"/>
  <c r="B127"/>
  <c r="B114"/>
  <c r="B93"/>
  <c r="B75"/>
  <c r="B53"/>
  <c r="B26"/>
  <c r="B373"/>
  <c r="B365"/>
  <c r="B356"/>
  <c r="B347"/>
  <c r="B338"/>
  <c r="B330"/>
  <c r="B321"/>
  <c r="B313"/>
  <c r="B304"/>
  <c r="B296"/>
  <c r="B288"/>
  <c r="B279"/>
  <c r="B271"/>
  <c r="B262"/>
  <c r="B253"/>
  <c r="B244"/>
  <c r="B235"/>
  <c r="B227"/>
  <c r="B218"/>
  <c r="B209"/>
  <c r="B201"/>
  <c r="B192"/>
  <c r="B183"/>
  <c r="B175"/>
  <c r="B166"/>
  <c r="B157"/>
  <c r="B149"/>
  <c r="B140"/>
  <c r="B131"/>
  <c r="B122"/>
  <c r="B113"/>
  <c r="B104"/>
  <c r="B96"/>
  <c r="B87"/>
  <c r="B78"/>
  <c r="B69"/>
  <c r="B60"/>
  <c r="B51"/>
  <c r="B41"/>
  <c r="B33"/>
  <c r="B25"/>
  <c r="B16"/>
  <c r="B8"/>
  <c r="T19" l="1"/>
  <c r="AC23"/>
  <c r="N10"/>
  <c r="Q21"/>
  <c r="AC51"/>
  <c r="T51"/>
  <c r="Q51"/>
  <c r="N51"/>
  <c r="E51"/>
  <c r="AC60"/>
  <c r="T60"/>
  <c r="Q60"/>
  <c r="N60"/>
  <c r="E60"/>
  <c r="AC69"/>
  <c r="T69"/>
  <c r="Q69"/>
  <c r="N69"/>
  <c r="E69"/>
  <c r="AC78"/>
  <c r="T78"/>
  <c r="Q78"/>
  <c r="N78"/>
  <c r="E78"/>
  <c r="AC87"/>
  <c r="T87"/>
  <c r="Q87"/>
  <c r="N87"/>
  <c r="E87"/>
  <c r="AC96"/>
  <c r="T96"/>
  <c r="Q96"/>
  <c r="N96"/>
  <c r="E96"/>
  <c r="AC104"/>
  <c r="T104"/>
  <c r="Q104"/>
  <c r="N104"/>
  <c r="E104"/>
  <c r="AC113"/>
  <c r="T113"/>
  <c r="Q113"/>
  <c r="N113"/>
  <c r="E113"/>
  <c r="AC122"/>
  <c r="T122"/>
  <c r="Q122"/>
  <c r="N122"/>
  <c r="E122"/>
  <c r="AC131"/>
  <c r="T131"/>
  <c r="Q131"/>
  <c r="N131"/>
  <c r="E131"/>
  <c r="AC140"/>
  <c r="T140"/>
  <c r="Q140"/>
  <c r="N140"/>
  <c r="E140"/>
  <c r="AC149"/>
  <c r="T149"/>
  <c r="Q149"/>
  <c r="N149"/>
  <c r="E149"/>
  <c r="AC157"/>
  <c r="T157"/>
  <c r="Q157"/>
  <c r="N157"/>
  <c r="E157"/>
  <c r="AC166"/>
  <c r="T166"/>
  <c r="Q166"/>
  <c r="N166"/>
  <c r="E166"/>
  <c r="AC175"/>
  <c r="T175"/>
  <c r="Q175"/>
  <c r="N175"/>
  <c r="E175"/>
  <c r="AC183"/>
  <c r="T183"/>
  <c r="Q183"/>
  <c r="N183"/>
  <c r="E183"/>
  <c r="AC192"/>
  <c r="T192"/>
  <c r="Q192"/>
  <c r="N192"/>
  <c r="E192"/>
  <c r="AC201"/>
  <c r="T201"/>
  <c r="Q201"/>
  <c r="N201"/>
  <c r="E201"/>
  <c r="AC209"/>
  <c r="T209"/>
  <c r="Q209"/>
  <c r="N209"/>
  <c r="E209"/>
  <c r="AC218"/>
  <c r="T218"/>
  <c r="Q218"/>
  <c r="N218"/>
  <c r="E218"/>
  <c r="AC227"/>
  <c r="T227"/>
  <c r="Q227"/>
  <c r="N227"/>
  <c r="E227"/>
  <c r="AC235"/>
  <c r="T235"/>
  <c r="Q235"/>
  <c r="N235"/>
  <c r="E235"/>
  <c r="AC244"/>
  <c r="T244"/>
  <c r="N244"/>
  <c r="E244"/>
  <c r="Q244"/>
  <c r="AC253"/>
  <c r="T253"/>
  <c r="N253"/>
  <c r="E253"/>
  <c r="Q253"/>
  <c r="AC262"/>
  <c r="T262"/>
  <c r="N262"/>
  <c r="E262"/>
  <c r="Q262"/>
  <c r="AC271"/>
  <c r="T271"/>
  <c r="N271"/>
  <c r="E271"/>
  <c r="Q271"/>
  <c r="AC279"/>
  <c r="T279"/>
  <c r="Q279"/>
  <c r="N279"/>
  <c r="E279"/>
  <c r="AC288"/>
  <c r="T288"/>
  <c r="Q288"/>
  <c r="N288"/>
  <c r="E288"/>
  <c r="AC296"/>
  <c r="T296"/>
  <c r="Q296"/>
  <c r="N296"/>
  <c r="E296"/>
  <c r="AC304"/>
  <c r="T304"/>
  <c r="Q304"/>
  <c r="N304"/>
  <c r="E304"/>
  <c r="AC313"/>
  <c r="T313"/>
  <c r="Q313"/>
  <c r="N313"/>
  <c r="E313"/>
  <c r="AC321"/>
  <c r="T321"/>
  <c r="Q321"/>
  <c r="N321"/>
  <c r="E321"/>
  <c r="AC330"/>
  <c r="T330"/>
  <c r="Q330"/>
  <c r="N330"/>
  <c r="E330"/>
  <c r="AC338"/>
  <c r="T338"/>
  <c r="Q338"/>
  <c r="N338"/>
  <c r="E338"/>
  <c r="AC347"/>
  <c r="T347"/>
  <c r="Q347"/>
  <c r="N347"/>
  <c r="E347"/>
  <c r="AC356"/>
  <c r="T356"/>
  <c r="Q356"/>
  <c r="N356"/>
  <c r="E356"/>
  <c r="AC365"/>
  <c r="T365"/>
  <c r="Q365"/>
  <c r="N365"/>
  <c r="E365"/>
  <c r="AC373"/>
  <c r="T373"/>
  <c r="Q373"/>
  <c r="N373"/>
  <c r="E373"/>
  <c r="AC53"/>
  <c r="T53"/>
  <c r="Q53"/>
  <c r="N53"/>
  <c r="E53"/>
  <c r="AC75"/>
  <c r="T75"/>
  <c r="Q75"/>
  <c r="N75"/>
  <c r="E75"/>
  <c r="AC93"/>
  <c r="T93"/>
  <c r="Q93"/>
  <c r="N93"/>
  <c r="E93"/>
  <c r="AC114"/>
  <c r="T114"/>
  <c r="Q114"/>
  <c r="N114"/>
  <c r="E114"/>
  <c r="AC127"/>
  <c r="T127"/>
  <c r="Q127"/>
  <c r="N127"/>
  <c r="E127"/>
  <c r="AC141"/>
  <c r="T141"/>
  <c r="Q141"/>
  <c r="N141"/>
  <c r="E141"/>
  <c r="AC150"/>
  <c r="T150"/>
  <c r="Q150"/>
  <c r="N150"/>
  <c r="E150"/>
  <c r="AC158"/>
  <c r="T158"/>
  <c r="Q158"/>
  <c r="N158"/>
  <c r="E158"/>
  <c r="AC167"/>
  <c r="T167"/>
  <c r="Q167"/>
  <c r="N167"/>
  <c r="E167"/>
  <c r="AC176"/>
  <c r="T176"/>
  <c r="Q176"/>
  <c r="N176"/>
  <c r="E176"/>
  <c r="AC184"/>
  <c r="T184"/>
  <c r="Q184"/>
  <c r="N184"/>
  <c r="E184"/>
  <c r="AC193"/>
  <c r="T193"/>
  <c r="Q193"/>
  <c r="N193"/>
  <c r="E193"/>
  <c r="AC202"/>
  <c r="T202"/>
  <c r="Q202"/>
  <c r="N202"/>
  <c r="E202"/>
  <c r="AC210"/>
  <c r="T210"/>
  <c r="Q210"/>
  <c r="N210"/>
  <c r="E210"/>
  <c r="AC219"/>
  <c r="T219"/>
  <c r="Q219"/>
  <c r="N219"/>
  <c r="E219"/>
  <c r="AC228"/>
  <c r="T228"/>
  <c r="Q228"/>
  <c r="N228"/>
  <c r="E228"/>
  <c r="AC237"/>
  <c r="T237"/>
  <c r="Q237"/>
  <c r="N237"/>
  <c r="E237"/>
  <c r="AC246"/>
  <c r="T246"/>
  <c r="Q246"/>
  <c r="N246"/>
  <c r="E246"/>
  <c r="AC254"/>
  <c r="T254"/>
  <c r="Q254"/>
  <c r="N254"/>
  <c r="E254"/>
  <c r="AC263"/>
  <c r="T263"/>
  <c r="Q263"/>
  <c r="N263"/>
  <c r="E263"/>
  <c r="AC272"/>
  <c r="T272"/>
  <c r="Q272"/>
  <c r="N272"/>
  <c r="E272"/>
  <c r="AC280"/>
  <c r="T280"/>
  <c r="Q280"/>
  <c r="N280"/>
  <c r="E280"/>
  <c r="AC289"/>
  <c r="T289"/>
  <c r="Q289"/>
  <c r="N289"/>
  <c r="E289"/>
  <c r="AC297"/>
  <c r="T297"/>
  <c r="Q297"/>
  <c r="N297"/>
  <c r="E297"/>
  <c r="AC305"/>
  <c r="T305"/>
  <c r="Q305"/>
  <c r="N305"/>
  <c r="E305"/>
  <c r="AC314"/>
  <c r="T314"/>
  <c r="Q314"/>
  <c r="N314"/>
  <c r="E314"/>
  <c r="AC322"/>
  <c r="T322"/>
  <c r="Q322"/>
  <c r="N322"/>
  <c r="E322"/>
  <c r="AC331"/>
  <c r="T331"/>
  <c r="Q331"/>
  <c r="N331"/>
  <c r="E331"/>
  <c r="AC339"/>
  <c r="T339"/>
  <c r="Q339"/>
  <c r="N339"/>
  <c r="E339"/>
  <c r="AC348"/>
  <c r="T348"/>
  <c r="Q348"/>
  <c r="N348"/>
  <c r="E348"/>
  <c r="AC357"/>
  <c r="T357"/>
  <c r="Q357"/>
  <c r="N357"/>
  <c r="E357"/>
  <c r="AC366"/>
  <c r="T366"/>
  <c r="Q366"/>
  <c r="N366"/>
  <c r="E366"/>
  <c r="AC374"/>
  <c r="T374"/>
  <c r="Q374"/>
  <c r="N374"/>
  <c r="E374"/>
  <c r="AC57"/>
  <c r="T57"/>
  <c r="Q57"/>
  <c r="N57"/>
  <c r="E57"/>
  <c r="AC70"/>
  <c r="T70"/>
  <c r="Q70"/>
  <c r="N70"/>
  <c r="E70"/>
  <c r="AC88"/>
  <c r="T88"/>
  <c r="Q88"/>
  <c r="N88"/>
  <c r="E88"/>
  <c r="AC106"/>
  <c r="T106"/>
  <c r="Q106"/>
  <c r="N106"/>
  <c r="E106"/>
  <c r="AC118"/>
  <c r="T118"/>
  <c r="Q118"/>
  <c r="N118"/>
  <c r="E118"/>
  <c r="AC54"/>
  <c r="T54"/>
  <c r="Q54"/>
  <c r="N54"/>
  <c r="E54"/>
  <c r="AC71"/>
  <c r="T71"/>
  <c r="Q71"/>
  <c r="N71"/>
  <c r="E71"/>
  <c r="AC80"/>
  <c r="T80"/>
  <c r="Q80"/>
  <c r="N80"/>
  <c r="E80"/>
  <c r="AC98"/>
  <c r="T98"/>
  <c r="Q98"/>
  <c r="N98"/>
  <c r="E98"/>
  <c r="AC115"/>
  <c r="T115"/>
  <c r="Q115"/>
  <c r="N115"/>
  <c r="E115"/>
  <c r="AC133"/>
  <c r="T133"/>
  <c r="Q133"/>
  <c r="N133"/>
  <c r="E133"/>
  <c r="AC151"/>
  <c r="T151"/>
  <c r="Q151"/>
  <c r="N151"/>
  <c r="E151"/>
  <c r="AC168"/>
  <c r="T168"/>
  <c r="Q168"/>
  <c r="N168"/>
  <c r="E168"/>
  <c r="AC186"/>
  <c r="T186"/>
  <c r="Q186"/>
  <c r="N186"/>
  <c r="E186"/>
  <c r="AC211"/>
  <c r="T211"/>
  <c r="Q211"/>
  <c r="N211"/>
  <c r="E211"/>
  <c r="AC229"/>
  <c r="T229"/>
  <c r="Q229"/>
  <c r="N229"/>
  <c r="E229"/>
  <c r="AC247"/>
  <c r="T247"/>
  <c r="Q247"/>
  <c r="N247"/>
  <c r="E247"/>
  <c r="AC264"/>
  <c r="T264"/>
  <c r="Q264"/>
  <c r="N264"/>
  <c r="E264"/>
  <c r="AC281"/>
  <c r="T281"/>
  <c r="Q281"/>
  <c r="N281"/>
  <c r="E281"/>
  <c r="AC298"/>
  <c r="T298"/>
  <c r="Q298"/>
  <c r="N298"/>
  <c r="E298"/>
  <c r="AC315"/>
  <c r="T315"/>
  <c r="Q315"/>
  <c r="N315"/>
  <c r="E315"/>
  <c r="AC332"/>
  <c r="T332"/>
  <c r="Q332"/>
  <c r="N332"/>
  <c r="E332"/>
  <c r="AC349"/>
  <c r="T349"/>
  <c r="Q349"/>
  <c r="N349"/>
  <c r="E349"/>
  <c r="AC367"/>
  <c r="T367"/>
  <c r="Q367"/>
  <c r="N367"/>
  <c r="E367"/>
  <c r="AC59"/>
  <c r="T59"/>
  <c r="Q59"/>
  <c r="N59"/>
  <c r="E59"/>
  <c r="AC73"/>
  <c r="T73"/>
  <c r="Q73"/>
  <c r="N73"/>
  <c r="E73"/>
  <c r="AC90"/>
  <c r="T90"/>
  <c r="Q90"/>
  <c r="N90"/>
  <c r="E90"/>
  <c r="AC108"/>
  <c r="T108"/>
  <c r="Q108"/>
  <c r="N108"/>
  <c r="E108"/>
  <c r="AC120"/>
  <c r="T120"/>
  <c r="Q120"/>
  <c r="N120"/>
  <c r="E120"/>
  <c r="AC138"/>
  <c r="T138"/>
  <c r="Q138"/>
  <c r="N138"/>
  <c r="E138"/>
  <c r="AC156"/>
  <c r="T156"/>
  <c r="Q156"/>
  <c r="N156"/>
  <c r="E156"/>
  <c r="AC191"/>
  <c r="T191"/>
  <c r="Q191"/>
  <c r="N191"/>
  <c r="E191"/>
  <c r="AC55"/>
  <c r="T55"/>
  <c r="Q55"/>
  <c r="N55"/>
  <c r="E55"/>
  <c r="AC77"/>
  <c r="T77"/>
  <c r="Q77"/>
  <c r="N77"/>
  <c r="E77"/>
  <c r="AC95"/>
  <c r="T95"/>
  <c r="Q95"/>
  <c r="N95"/>
  <c r="E95"/>
  <c r="AC112"/>
  <c r="T112"/>
  <c r="Q112"/>
  <c r="N112"/>
  <c r="E112"/>
  <c r="AC134"/>
  <c r="T134"/>
  <c r="Q134"/>
  <c r="N134"/>
  <c r="E134"/>
  <c r="AC152"/>
  <c r="T152"/>
  <c r="Q152"/>
  <c r="N152"/>
  <c r="E152"/>
  <c r="AC165"/>
  <c r="T165"/>
  <c r="Q165"/>
  <c r="N165"/>
  <c r="E165"/>
  <c r="AC178"/>
  <c r="T178"/>
  <c r="Q178"/>
  <c r="N178"/>
  <c r="E178"/>
  <c r="AC187"/>
  <c r="T187"/>
  <c r="Q187"/>
  <c r="N187"/>
  <c r="E187"/>
  <c r="AC200"/>
  <c r="T200"/>
  <c r="Q200"/>
  <c r="N200"/>
  <c r="E200"/>
  <c r="AC208"/>
  <c r="T208"/>
  <c r="Q208"/>
  <c r="N208"/>
  <c r="E208"/>
  <c r="AC217"/>
  <c r="T217"/>
  <c r="Q217"/>
  <c r="N217"/>
  <c r="E217"/>
  <c r="AC225"/>
  <c r="T225"/>
  <c r="Q225"/>
  <c r="N225"/>
  <c r="E225"/>
  <c r="AC234"/>
  <c r="T234"/>
  <c r="Q234"/>
  <c r="N234"/>
  <c r="E234"/>
  <c r="AC243"/>
  <c r="T243"/>
  <c r="Q243"/>
  <c r="N243"/>
  <c r="E243"/>
  <c r="AC252"/>
  <c r="T252"/>
  <c r="Q252"/>
  <c r="N252"/>
  <c r="E252"/>
  <c r="AC260"/>
  <c r="T260"/>
  <c r="Q260"/>
  <c r="N260"/>
  <c r="E260"/>
  <c r="AC270"/>
  <c r="T270"/>
  <c r="Q270"/>
  <c r="N270"/>
  <c r="E270"/>
  <c r="AC278"/>
  <c r="T278"/>
  <c r="Q278"/>
  <c r="N278"/>
  <c r="E278"/>
  <c r="AC286"/>
  <c r="T286"/>
  <c r="Q286"/>
  <c r="N286"/>
  <c r="E286"/>
  <c r="AC295"/>
  <c r="T295"/>
  <c r="Q295"/>
  <c r="N295"/>
  <c r="E295"/>
  <c r="AC303"/>
  <c r="T303"/>
  <c r="Q303"/>
  <c r="N303"/>
  <c r="E303"/>
  <c r="AC311"/>
  <c r="T311"/>
  <c r="Q311"/>
  <c r="N311"/>
  <c r="E311"/>
  <c r="AC320"/>
  <c r="T320"/>
  <c r="Q320"/>
  <c r="N320"/>
  <c r="E320"/>
  <c r="AC329"/>
  <c r="T329"/>
  <c r="Q329"/>
  <c r="N329"/>
  <c r="E329"/>
  <c r="AC337"/>
  <c r="T337"/>
  <c r="Q337"/>
  <c r="N337"/>
  <c r="E337"/>
  <c r="AC346"/>
  <c r="T346"/>
  <c r="Q346"/>
  <c r="N346"/>
  <c r="E346"/>
  <c r="AC355"/>
  <c r="T355"/>
  <c r="Q355"/>
  <c r="N355"/>
  <c r="E355"/>
  <c r="AC363"/>
  <c r="T363"/>
  <c r="Q363"/>
  <c r="N363"/>
  <c r="E363"/>
  <c r="AC372"/>
  <c r="T372"/>
  <c r="Q372"/>
  <c r="N372"/>
  <c r="E372"/>
  <c r="AC85"/>
  <c r="T85"/>
  <c r="Q85"/>
  <c r="N85"/>
  <c r="E85"/>
  <c r="AC102"/>
  <c r="T102"/>
  <c r="Q102"/>
  <c r="N102"/>
  <c r="E102"/>
  <c r="AC119"/>
  <c r="T119"/>
  <c r="Q119"/>
  <c r="N119"/>
  <c r="E119"/>
  <c r="AC137"/>
  <c r="T137"/>
  <c r="Q137"/>
  <c r="N137"/>
  <c r="E137"/>
  <c r="AC155"/>
  <c r="T155"/>
  <c r="Q155"/>
  <c r="N155"/>
  <c r="E155"/>
  <c r="AC172"/>
  <c r="T172"/>
  <c r="Q172"/>
  <c r="N172"/>
  <c r="E172"/>
  <c r="AC190"/>
  <c r="T190"/>
  <c r="Q190"/>
  <c r="N190"/>
  <c r="E190"/>
  <c r="AC198"/>
  <c r="T198"/>
  <c r="Q198"/>
  <c r="N198"/>
  <c r="E198"/>
  <c r="AC216"/>
  <c r="T216"/>
  <c r="Q216"/>
  <c r="N216"/>
  <c r="E216"/>
  <c r="AC233"/>
  <c r="T233"/>
  <c r="Q233"/>
  <c r="N233"/>
  <c r="E233"/>
  <c r="AC251"/>
  <c r="T251"/>
  <c r="Q251"/>
  <c r="N251"/>
  <c r="E251"/>
  <c r="AC268"/>
  <c r="T268"/>
  <c r="Q268"/>
  <c r="N268"/>
  <c r="E268"/>
  <c r="AC285"/>
  <c r="T285"/>
  <c r="Q285"/>
  <c r="N285"/>
  <c r="E285"/>
  <c r="AC302"/>
  <c r="T302"/>
  <c r="Q302"/>
  <c r="N302"/>
  <c r="E302"/>
  <c r="AC319"/>
  <c r="T319"/>
  <c r="Q319"/>
  <c r="N319"/>
  <c r="E319"/>
  <c r="AC336"/>
  <c r="T336"/>
  <c r="Q336"/>
  <c r="N336"/>
  <c r="E336"/>
  <c r="AC354"/>
  <c r="T354"/>
  <c r="Q354"/>
  <c r="N354"/>
  <c r="E354"/>
  <c r="AC371"/>
  <c r="T371"/>
  <c r="Q371"/>
  <c r="N371"/>
  <c r="E371"/>
  <c r="AC56"/>
  <c r="T56"/>
  <c r="Q56"/>
  <c r="N56"/>
  <c r="E56"/>
  <c r="AC64"/>
  <c r="T64"/>
  <c r="Q64"/>
  <c r="N64"/>
  <c r="E64"/>
  <c r="AC74"/>
  <c r="T74"/>
  <c r="Q74"/>
  <c r="N74"/>
  <c r="E74"/>
  <c r="AC83"/>
  <c r="T83"/>
  <c r="Q83"/>
  <c r="N83"/>
  <c r="E83"/>
  <c r="AC92"/>
  <c r="T92"/>
  <c r="Q92"/>
  <c r="N92"/>
  <c r="E92"/>
  <c r="AC100"/>
  <c r="T100"/>
  <c r="Q100"/>
  <c r="N100"/>
  <c r="E100"/>
  <c r="AC109"/>
  <c r="T109"/>
  <c r="Q109"/>
  <c r="N109"/>
  <c r="E109"/>
  <c r="AC117"/>
  <c r="T117"/>
  <c r="Q117"/>
  <c r="N117"/>
  <c r="E117"/>
  <c r="AC126"/>
  <c r="T126"/>
  <c r="Q126"/>
  <c r="N126"/>
  <c r="E126"/>
  <c r="AC135"/>
  <c r="T135"/>
  <c r="Q135"/>
  <c r="N135"/>
  <c r="E135"/>
  <c r="AC144"/>
  <c r="T144"/>
  <c r="Q144"/>
  <c r="N144"/>
  <c r="E144"/>
  <c r="AC153"/>
  <c r="T153"/>
  <c r="Q153"/>
  <c r="N153"/>
  <c r="E153"/>
  <c r="AC162"/>
  <c r="T162"/>
  <c r="Q162"/>
  <c r="N162"/>
  <c r="E162"/>
  <c r="AC170"/>
  <c r="T170"/>
  <c r="Q170"/>
  <c r="N170"/>
  <c r="E170"/>
  <c r="AC179"/>
  <c r="T179"/>
  <c r="Q179"/>
  <c r="N179"/>
  <c r="E179"/>
  <c r="AC188"/>
  <c r="T188"/>
  <c r="Q188"/>
  <c r="N188"/>
  <c r="E188"/>
  <c r="AC196"/>
  <c r="T196"/>
  <c r="Q196"/>
  <c r="N196"/>
  <c r="E196"/>
  <c r="AC205"/>
  <c r="T205"/>
  <c r="Q205"/>
  <c r="N205"/>
  <c r="E205"/>
  <c r="AC214"/>
  <c r="T214"/>
  <c r="Q214"/>
  <c r="N214"/>
  <c r="E214"/>
  <c r="AC222"/>
  <c r="T222"/>
  <c r="Q222"/>
  <c r="N222"/>
  <c r="E222"/>
  <c r="AC231"/>
  <c r="T231"/>
  <c r="Q231"/>
  <c r="N231"/>
  <c r="E231"/>
  <c r="AC240"/>
  <c r="T240"/>
  <c r="N240"/>
  <c r="E240"/>
  <c r="Q240"/>
  <c r="AC249"/>
  <c r="T249"/>
  <c r="N249"/>
  <c r="E249"/>
  <c r="Q249"/>
  <c r="AC257"/>
  <c r="T257"/>
  <c r="N257"/>
  <c r="E257"/>
  <c r="Q257"/>
  <c r="AC266"/>
  <c r="T266"/>
  <c r="N266"/>
  <c r="E266"/>
  <c r="Q266"/>
  <c r="AC275"/>
  <c r="T275"/>
  <c r="N275"/>
  <c r="E275"/>
  <c r="Q275"/>
  <c r="AC283"/>
  <c r="T283"/>
  <c r="Q283"/>
  <c r="N283"/>
  <c r="E283"/>
  <c r="AC292"/>
  <c r="T292"/>
  <c r="Q292"/>
  <c r="N292"/>
  <c r="E292"/>
  <c r="AC300"/>
  <c r="T300"/>
  <c r="Q300"/>
  <c r="N300"/>
  <c r="E300"/>
  <c r="AC308"/>
  <c r="T308"/>
  <c r="Q308"/>
  <c r="N308"/>
  <c r="E308"/>
  <c r="AC317"/>
  <c r="T317"/>
  <c r="Q317"/>
  <c r="N317"/>
  <c r="E317"/>
  <c r="AC325"/>
  <c r="T325"/>
  <c r="Q325"/>
  <c r="N325"/>
  <c r="E325"/>
  <c r="AC334"/>
  <c r="T334"/>
  <c r="Q334"/>
  <c r="N334"/>
  <c r="E334"/>
  <c r="AC343"/>
  <c r="T343"/>
  <c r="Q343"/>
  <c r="N343"/>
  <c r="E343"/>
  <c r="AC351"/>
  <c r="T351"/>
  <c r="Q351"/>
  <c r="N351"/>
  <c r="E351"/>
  <c r="AC360"/>
  <c r="T360"/>
  <c r="Q360"/>
  <c r="N360"/>
  <c r="E360"/>
  <c r="AC369"/>
  <c r="T369"/>
  <c r="Q369"/>
  <c r="N369"/>
  <c r="E369"/>
  <c r="AC79"/>
  <c r="T79"/>
  <c r="Q79"/>
  <c r="N79"/>
  <c r="E79"/>
  <c r="AC97"/>
  <c r="T97"/>
  <c r="Q97"/>
  <c r="N97"/>
  <c r="E97"/>
  <c r="AC110"/>
  <c r="T110"/>
  <c r="Q110"/>
  <c r="N110"/>
  <c r="E110"/>
  <c r="AC132"/>
  <c r="T132"/>
  <c r="Q132"/>
  <c r="N132"/>
  <c r="E132"/>
  <c r="AC49"/>
  <c r="T49"/>
  <c r="Q49"/>
  <c r="N49"/>
  <c r="E49"/>
  <c r="AC58"/>
  <c r="T58"/>
  <c r="Q58"/>
  <c r="N58"/>
  <c r="E58"/>
  <c r="AC67"/>
  <c r="T67"/>
  <c r="Q67"/>
  <c r="N67"/>
  <c r="E67"/>
  <c r="AC76"/>
  <c r="T76"/>
  <c r="Q76"/>
  <c r="N76"/>
  <c r="E76"/>
  <c r="AC94"/>
  <c r="T94"/>
  <c r="Q94"/>
  <c r="N94"/>
  <c r="E94"/>
  <c r="AC111"/>
  <c r="T111"/>
  <c r="Q111"/>
  <c r="N111"/>
  <c r="E111"/>
  <c r="AC128"/>
  <c r="T128"/>
  <c r="Q128"/>
  <c r="N128"/>
  <c r="E128"/>
  <c r="AC147"/>
  <c r="T147"/>
  <c r="Q147"/>
  <c r="N147"/>
  <c r="E147"/>
  <c r="AC164"/>
  <c r="T164"/>
  <c r="Q164"/>
  <c r="N164"/>
  <c r="E164"/>
  <c r="AC181"/>
  <c r="T181"/>
  <c r="Q181"/>
  <c r="N181"/>
  <c r="E181"/>
  <c r="AC207"/>
  <c r="T207"/>
  <c r="Q207"/>
  <c r="N207"/>
  <c r="E207"/>
  <c r="AC224"/>
  <c r="T224"/>
  <c r="Q224"/>
  <c r="N224"/>
  <c r="E224"/>
  <c r="AC242"/>
  <c r="T242"/>
  <c r="Q242"/>
  <c r="N242"/>
  <c r="E242"/>
  <c r="AC259"/>
  <c r="T259"/>
  <c r="Q259"/>
  <c r="N259"/>
  <c r="E259"/>
  <c r="AC277"/>
  <c r="T277"/>
  <c r="Q277"/>
  <c r="N277"/>
  <c r="E277"/>
  <c r="AC294"/>
  <c r="T294"/>
  <c r="Q294"/>
  <c r="N294"/>
  <c r="E294"/>
  <c r="AC310"/>
  <c r="T310"/>
  <c r="Q310"/>
  <c r="N310"/>
  <c r="E310"/>
  <c r="AC327"/>
  <c r="T327"/>
  <c r="Q327"/>
  <c r="N327"/>
  <c r="E327"/>
  <c r="AC345"/>
  <c r="T345"/>
  <c r="Q345"/>
  <c r="N345"/>
  <c r="E345"/>
  <c r="AC362"/>
  <c r="T362"/>
  <c r="Q362"/>
  <c r="N362"/>
  <c r="E362"/>
  <c r="AC50"/>
  <c r="T50"/>
  <c r="Q50"/>
  <c r="N50"/>
  <c r="E50"/>
  <c r="AC63"/>
  <c r="T63"/>
  <c r="Q63"/>
  <c r="N63"/>
  <c r="E63"/>
  <c r="AC82"/>
  <c r="T82"/>
  <c r="Q82"/>
  <c r="N82"/>
  <c r="E82"/>
  <c r="AC99"/>
  <c r="T99"/>
  <c r="Q99"/>
  <c r="N99"/>
  <c r="E99"/>
  <c r="AC116"/>
  <c r="T116"/>
  <c r="Q116"/>
  <c r="N116"/>
  <c r="E116"/>
  <c r="AC130"/>
  <c r="T130"/>
  <c r="Q130"/>
  <c r="N130"/>
  <c r="E130"/>
  <c r="AC148"/>
  <c r="T148"/>
  <c r="Q148"/>
  <c r="N148"/>
  <c r="E148"/>
  <c r="AC169"/>
  <c r="T169"/>
  <c r="Q169"/>
  <c r="N169"/>
  <c r="E169"/>
  <c r="AC68"/>
  <c r="T68"/>
  <c r="Q68"/>
  <c r="N68"/>
  <c r="E68"/>
  <c r="AC86"/>
  <c r="T86"/>
  <c r="Q86"/>
  <c r="N86"/>
  <c r="E86"/>
  <c r="AC103"/>
  <c r="T103"/>
  <c r="Q103"/>
  <c r="N103"/>
  <c r="E103"/>
  <c r="AC125"/>
  <c r="T125"/>
  <c r="Q125"/>
  <c r="N125"/>
  <c r="E125"/>
  <c r="AC143"/>
  <c r="T143"/>
  <c r="Q143"/>
  <c r="N143"/>
  <c r="E143"/>
  <c r="AC161"/>
  <c r="T161"/>
  <c r="Q161"/>
  <c r="N161"/>
  <c r="E161"/>
  <c r="AC174"/>
  <c r="T174"/>
  <c r="Q174"/>
  <c r="N174"/>
  <c r="E174"/>
  <c r="AC182"/>
  <c r="T182"/>
  <c r="Q182"/>
  <c r="N182"/>
  <c r="E182"/>
  <c r="AC195"/>
  <c r="T195"/>
  <c r="Q195"/>
  <c r="N195"/>
  <c r="E195"/>
  <c r="AC204"/>
  <c r="T204"/>
  <c r="Q204"/>
  <c r="N204"/>
  <c r="E204"/>
  <c r="AC213"/>
  <c r="T213"/>
  <c r="Q213"/>
  <c r="N213"/>
  <c r="E213"/>
  <c r="AC221"/>
  <c r="T221"/>
  <c r="Q221"/>
  <c r="N221"/>
  <c r="E221"/>
  <c r="AC230"/>
  <c r="T230"/>
  <c r="Q230"/>
  <c r="N230"/>
  <c r="E230"/>
  <c r="AC239"/>
  <c r="T239"/>
  <c r="Q239"/>
  <c r="N239"/>
  <c r="E239"/>
  <c r="AC248"/>
  <c r="T248"/>
  <c r="Q248"/>
  <c r="N248"/>
  <c r="E248"/>
  <c r="AC256"/>
  <c r="T256"/>
  <c r="Q256"/>
  <c r="N256"/>
  <c r="E256"/>
  <c r="AC265"/>
  <c r="T265"/>
  <c r="Q265"/>
  <c r="N265"/>
  <c r="E265"/>
  <c r="AC274"/>
  <c r="T274"/>
  <c r="Q274"/>
  <c r="N274"/>
  <c r="E274"/>
  <c r="AC282"/>
  <c r="T282"/>
  <c r="Q282"/>
  <c r="N282"/>
  <c r="E282"/>
  <c r="AC291"/>
  <c r="T291"/>
  <c r="Q291"/>
  <c r="N291"/>
  <c r="E291"/>
  <c r="AC299"/>
  <c r="T299"/>
  <c r="Q299"/>
  <c r="N299"/>
  <c r="E299"/>
  <c r="AC307"/>
  <c r="T307"/>
  <c r="Q307"/>
  <c r="N307"/>
  <c r="E307"/>
  <c r="AC316"/>
  <c r="T316"/>
  <c r="Q316"/>
  <c r="N316"/>
  <c r="E316"/>
  <c r="AC324"/>
  <c r="T324"/>
  <c r="Q324"/>
  <c r="N324"/>
  <c r="E324"/>
  <c r="AC333"/>
  <c r="T333"/>
  <c r="Q333"/>
  <c r="N333"/>
  <c r="E333"/>
  <c r="AC342"/>
  <c r="T342"/>
  <c r="Q342"/>
  <c r="N342"/>
  <c r="E342"/>
  <c r="AC350"/>
  <c r="T350"/>
  <c r="Q350"/>
  <c r="N350"/>
  <c r="E350"/>
  <c r="AC359"/>
  <c r="T359"/>
  <c r="Q359"/>
  <c r="N359"/>
  <c r="E359"/>
  <c r="AC368"/>
  <c r="T368"/>
  <c r="Q368"/>
  <c r="N368"/>
  <c r="E368"/>
  <c r="AC376"/>
  <c r="T376"/>
  <c r="Q376"/>
  <c r="N376"/>
  <c r="E376"/>
  <c r="AC62"/>
  <c r="T62"/>
  <c r="Q62"/>
  <c r="N62"/>
  <c r="E62"/>
  <c r="AC89"/>
  <c r="T89"/>
  <c r="Q89"/>
  <c r="N89"/>
  <c r="E89"/>
  <c r="AC107"/>
  <c r="T107"/>
  <c r="Q107"/>
  <c r="N107"/>
  <c r="E107"/>
  <c r="AC124"/>
  <c r="T124"/>
  <c r="Q124"/>
  <c r="N124"/>
  <c r="E124"/>
  <c r="AC142"/>
  <c r="T142"/>
  <c r="Q142"/>
  <c r="N142"/>
  <c r="E142"/>
  <c r="AC160"/>
  <c r="T160"/>
  <c r="Q160"/>
  <c r="N160"/>
  <c r="E160"/>
  <c r="AC177"/>
  <c r="T177"/>
  <c r="Q177"/>
  <c r="N177"/>
  <c r="E177"/>
  <c r="AC194"/>
  <c r="T194"/>
  <c r="Q194"/>
  <c r="N194"/>
  <c r="E194"/>
  <c r="AC203"/>
  <c r="T203"/>
  <c r="Q203"/>
  <c r="N203"/>
  <c r="E203"/>
  <c r="AC220"/>
  <c r="T220"/>
  <c r="Q220"/>
  <c r="N220"/>
  <c r="E220"/>
  <c r="AC238"/>
  <c r="T238"/>
  <c r="Q238"/>
  <c r="N238"/>
  <c r="E238"/>
  <c r="AC255"/>
  <c r="T255"/>
  <c r="Q255"/>
  <c r="N255"/>
  <c r="E255"/>
  <c r="AC273"/>
  <c r="T273"/>
  <c r="Q273"/>
  <c r="N273"/>
  <c r="E273"/>
  <c r="AC290"/>
  <c r="T290"/>
  <c r="Q290"/>
  <c r="N290"/>
  <c r="E290"/>
  <c r="AC306"/>
  <c r="T306"/>
  <c r="Q306"/>
  <c r="N306"/>
  <c r="E306"/>
  <c r="AC323"/>
  <c r="T323"/>
  <c r="Q323"/>
  <c r="N323"/>
  <c r="E323"/>
  <c r="AC341"/>
  <c r="T341"/>
  <c r="Q341"/>
  <c r="N341"/>
  <c r="E341"/>
  <c r="AC358"/>
  <c r="T358"/>
  <c r="Q358"/>
  <c r="N358"/>
  <c r="E358"/>
  <c r="AC375"/>
  <c r="T375"/>
  <c r="Q375"/>
  <c r="N375"/>
  <c r="E375"/>
  <c r="AC61"/>
  <c r="T61"/>
  <c r="Q61"/>
  <c r="N61"/>
  <c r="E61"/>
  <c r="AC84"/>
  <c r="T84"/>
  <c r="Q84"/>
  <c r="N84"/>
  <c r="E84"/>
  <c r="AC101"/>
  <c r="T101"/>
  <c r="Q101"/>
  <c r="N101"/>
  <c r="E101"/>
  <c r="AC123"/>
  <c r="T123"/>
  <c r="Q123"/>
  <c r="N123"/>
  <c r="E123"/>
  <c r="AC136"/>
  <c r="T136"/>
  <c r="Q136"/>
  <c r="N136"/>
  <c r="E136"/>
  <c r="AC145"/>
  <c r="T145"/>
  <c r="Q145"/>
  <c r="N145"/>
  <c r="E145"/>
  <c r="AC154"/>
  <c r="T154"/>
  <c r="Q154"/>
  <c r="N154"/>
  <c r="E154"/>
  <c r="AC163"/>
  <c r="T163"/>
  <c r="Q163"/>
  <c r="N163"/>
  <c r="E163"/>
  <c r="AC171"/>
  <c r="T171"/>
  <c r="Q171"/>
  <c r="N171"/>
  <c r="E171"/>
  <c r="AC180"/>
  <c r="T180"/>
  <c r="Q180"/>
  <c r="N180"/>
  <c r="E180"/>
  <c r="AC189"/>
  <c r="T189"/>
  <c r="Q189"/>
  <c r="N189"/>
  <c r="E189"/>
  <c r="AC197"/>
  <c r="T197"/>
  <c r="Q197"/>
  <c r="N197"/>
  <c r="E197"/>
  <c r="AC206"/>
  <c r="T206"/>
  <c r="Q206"/>
  <c r="N206"/>
  <c r="E206"/>
  <c r="AC215"/>
  <c r="T215"/>
  <c r="Q215"/>
  <c r="N215"/>
  <c r="E215"/>
  <c r="AC223"/>
  <c r="T223"/>
  <c r="Q223"/>
  <c r="N223"/>
  <c r="E223"/>
  <c r="AC232"/>
  <c r="T232"/>
  <c r="Q232"/>
  <c r="N232"/>
  <c r="E232"/>
  <c r="AC241"/>
  <c r="T241"/>
  <c r="Q241"/>
  <c r="N241"/>
  <c r="E241"/>
  <c r="AC250"/>
  <c r="T250"/>
  <c r="Q250"/>
  <c r="N250"/>
  <c r="E250"/>
  <c r="AC258"/>
  <c r="T258"/>
  <c r="Q258"/>
  <c r="N258"/>
  <c r="E258"/>
  <c r="AC267"/>
  <c r="T267"/>
  <c r="Q267"/>
  <c r="N267"/>
  <c r="E267"/>
  <c r="AC276"/>
  <c r="T276"/>
  <c r="Q276"/>
  <c r="N276"/>
  <c r="E276"/>
  <c r="AC284"/>
  <c r="T284"/>
  <c r="Q284"/>
  <c r="N284"/>
  <c r="E284"/>
  <c r="AC293"/>
  <c r="T293"/>
  <c r="Q293"/>
  <c r="N293"/>
  <c r="E293"/>
  <c r="AC301"/>
  <c r="T301"/>
  <c r="Q301"/>
  <c r="N301"/>
  <c r="E301"/>
  <c r="AC309"/>
  <c r="T309"/>
  <c r="Q309"/>
  <c r="N309"/>
  <c r="E309"/>
  <c r="AC318"/>
  <c r="T318"/>
  <c r="Q318"/>
  <c r="N318"/>
  <c r="E318"/>
  <c r="AC326"/>
  <c r="T326"/>
  <c r="Q326"/>
  <c r="N326"/>
  <c r="E326"/>
  <c r="AC335"/>
  <c r="T335"/>
  <c r="Q335"/>
  <c r="N335"/>
  <c r="E335"/>
  <c r="AC344"/>
  <c r="T344"/>
  <c r="Q344"/>
  <c r="N344"/>
  <c r="E344"/>
  <c r="AC353"/>
  <c r="T353"/>
  <c r="Q353"/>
  <c r="N353"/>
  <c r="E353"/>
  <c r="AC361"/>
  <c r="T361"/>
  <c r="Q361"/>
  <c r="N361"/>
  <c r="E361"/>
  <c r="AC370"/>
  <c r="T370"/>
  <c r="Q370"/>
  <c r="N370"/>
  <c r="E370"/>
  <c r="AC48"/>
  <c r="T48"/>
  <c r="Q48"/>
  <c r="N48"/>
  <c r="E48"/>
  <c r="AC65"/>
  <c r="T65"/>
  <c r="Q65"/>
  <c r="N65"/>
  <c r="E65"/>
  <c r="AC25"/>
  <c r="T25"/>
  <c r="K25"/>
  <c r="E25"/>
  <c r="Q25"/>
  <c r="N25"/>
  <c r="AC33"/>
  <c r="T33"/>
  <c r="K33"/>
  <c r="E33"/>
  <c r="Q33"/>
  <c r="N33"/>
  <c r="AC41"/>
  <c r="T41"/>
  <c r="K41"/>
  <c r="E41"/>
  <c r="Q41"/>
  <c r="N41"/>
  <c r="Q26"/>
  <c r="N26"/>
  <c r="AC26"/>
  <c r="T26"/>
  <c r="K26"/>
  <c r="E26"/>
  <c r="Q38"/>
  <c r="N38"/>
  <c r="AC38"/>
  <c r="T38"/>
  <c r="K38"/>
  <c r="E38"/>
  <c r="AC19"/>
  <c r="K19"/>
  <c r="E19"/>
  <c r="Q19"/>
  <c r="N19"/>
  <c r="AC27"/>
  <c r="T27"/>
  <c r="K27"/>
  <c r="E27"/>
  <c r="Q27"/>
  <c r="N27"/>
  <c r="AC35"/>
  <c r="T35"/>
  <c r="K35"/>
  <c r="E35"/>
  <c r="Q35"/>
  <c r="N35"/>
  <c r="AC43"/>
  <c r="T43"/>
  <c r="K43"/>
  <c r="E43"/>
  <c r="Q43"/>
  <c r="N43"/>
  <c r="Q28"/>
  <c r="N28"/>
  <c r="AC28"/>
  <c r="T28"/>
  <c r="K28"/>
  <c r="E28"/>
  <c r="Q44"/>
  <c r="N44"/>
  <c r="AC44"/>
  <c r="T44"/>
  <c r="K44"/>
  <c r="E44"/>
  <c r="Q30"/>
  <c r="N30"/>
  <c r="AC30"/>
  <c r="T30"/>
  <c r="K30"/>
  <c r="E30"/>
  <c r="Q32"/>
  <c r="N32"/>
  <c r="AC32"/>
  <c r="T32"/>
  <c r="K32"/>
  <c r="E32"/>
  <c r="AC21"/>
  <c r="T21"/>
  <c r="K21"/>
  <c r="E21"/>
  <c r="N21"/>
  <c r="AC29"/>
  <c r="T29"/>
  <c r="K29"/>
  <c r="E29"/>
  <c r="Q29"/>
  <c r="N29"/>
  <c r="AC37"/>
  <c r="T37"/>
  <c r="K37"/>
  <c r="E37"/>
  <c r="Q37"/>
  <c r="N37"/>
  <c r="Q42"/>
  <c r="N42"/>
  <c r="AC42"/>
  <c r="T42"/>
  <c r="K42"/>
  <c r="E42"/>
  <c r="Q22"/>
  <c r="N22"/>
  <c r="AC22"/>
  <c r="T22"/>
  <c r="K22"/>
  <c r="E22"/>
  <c r="T23"/>
  <c r="K23"/>
  <c r="E23"/>
  <c r="Q23"/>
  <c r="N23"/>
  <c r="AC31"/>
  <c r="T31"/>
  <c r="K31"/>
  <c r="E31"/>
  <c r="Q31"/>
  <c r="N31"/>
  <c r="AC39"/>
  <c r="T39"/>
  <c r="K39"/>
  <c r="E39"/>
  <c r="Q39"/>
  <c r="N39"/>
  <c r="Q34"/>
  <c r="N34"/>
  <c r="AC34"/>
  <c r="T34"/>
  <c r="K34"/>
  <c r="E34"/>
  <c r="Q20"/>
  <c r="N20"/>
  <c r="AC20"/>
  <c r="T20"/>
  <c r="K20"/>
  <c r="E20"/>
  <c r="Q36"/>
  <c r="N36"/>
  <c r="AC36"/>
  <c r="T36"/>
  <c r="K36"/>
  <c r="E36"/>
  <c r="Q24"/>
  <c r="N24"/>
  <c r="AC24"/>
  <c r="T24"/>
  <c r="K24"/>
  <c r="E24"/>
  <c r="Q40"/>
  <c r="N40"/>
  <c r="AC40"/>
  <c r="T40"/>
  <c r="K40"/>
  <c r="E40"/>
  <c r="K8"/>
  <c r="E8"/>
  <c r="N8"/>
  <c r="K16"/>
  <c r="E16"/>
  <c r="N16"/>
  <c r="K10"/>
  <c r="E10"/>
  <c r="N11"/>
  <c r="K11"/>
  <c r="E11"/>
  <c r="N15"/>
  <c r="K15"/>
  <c r="E15"/>
  <c r="K12"/>
  <c r="E12"/>
  <c r="N12"/>
  <c r="N9"/>
  <c r="K9"/>
  <c r="E9"/>
  <c r="K14"/>
  <c r="E14"/>
  <c r="N14"/>
  <c r="N13"/>
  <c r="K13"/>
  <c r="E13"/>
  <c r="AW377" i="7"/>
  <c r="AT377" s="1"/>
  <c r="B47" i="8"/>
  <c r="AI45" s="1"/>
  <c r="AX45" i="7"/>
  <c r="B45" i="8" s="1"/>
  <c r="BF6" i="7"/>
  <c r="B18" i="8"/>
  <c r="AX17" i="7"/>
  <c r="BF45"/>
  <c r="BF17"/>
  <c r="B7" i="8"/>
  <c r="AX6" i="7"/>
  <c r="B6" i="8" s="1"/>
  <c r="AF17" l="1"/>
  <c r="AI17"/>
  <c r="AI377" s="1"/>
  <c r="AF45"/>
  <c r="Z17"/>
  <c r="H17"/>
  <c r="W17"/>
  <c r="Z6"/>
  <c r="W6"/>
  <c r="K18"/>
  <c r="K17" s="1"/>
  <c r="E18"/>
  <c r="E17" s="1"/>
  <c r="AC47"/>
  <c r="AC45" s="1"/>
  <c r="W45"/>
  <c r="T47"/>
  <c r="T45" s="1"/>
  <c r="Q47"/>
  <c r="Q45" s="1"/>
  <c r="N47"/>
  <c r="N45" s="1"/>
  <c r="E47"/>
  <c r="E45" s="1"/>
  <c r="Q17"/>
  <c r="N18"/>
  <c r="N17" s="1"/>
  <c r="AC17"/>
  <c r="T17"/>
  <c r="N6"/>
  <c r="H6"/>
  <c r="K6"/>
  <c r="E6"/>
  <c r="BH6" i="7"/>
  <c r="B17" i="8"/>
  <c r="AX377" i="7"/>
  <c r="B377" i="8" s="1"/>
  <c r="BF377" i="7"/>
  <c r="BH17"/>
  <c r="BH45"/>
  <c r="AF377" i="8" l="1"/>
  <c r="W377"/>
  <c r="H377"/>
  <c r="Z377"/>
  <c r="AC377"/>
  <c r="T377"/>
  <c r="Q377"/>
  <c r="E377"/>
  <c r="K377"/>
  <c r="N377"/>
  <c r="BJ45" i="7"/>
  <c r="BJ17"/>
  <c r="BH377"/>
  <c r="BJ377" l="1"/>
  <c r="BJ6"/>
</calcChain>
</file>

<file path=xl/sharedStrings.xml><?xml version="1.0" encoding="utf-8"?>
<sst xmlns="http://schemas.openxmlformats.org/spreadsheetml/2006/main" count="14786" uniqueCount="450">
  <si>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</si>
  <si>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</si>
  <si>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</si>
  <si>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</si>
  <si>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</si>
  <si>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</si>
  <si>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</si>
  <si>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</si>
  <si>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</si>
  <si>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</si>
  <si>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</si>
  <si>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</si>
  <si>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</si>
  <si>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</si>
  <si>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</si>
  <si>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</si>
  <si>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</si>
  <si>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</si>
  <si>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</si>
  <si>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</si>
  <si>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</si>
  <si>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</si>
  <si>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</si>
  <si>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</si>
  <si>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</si>
  <si>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</si>
  <si>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</si>
  <si>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</si>
  <si>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</si>
  <si>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</si>
  <si>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</si>
  <si>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</si>
  <si>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</si>
  <si>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</si>
  <si>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</si>
  <si>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</si>
  <si>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</si>
  <si>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</si>
  <si>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</si>
  <si>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</si>
  <si>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</si>
  <si>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</si>
  <si>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</si>
  <si>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</si>
  <si>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</si>
  <si>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</si>
  <si>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</si>
  <si>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</si>
  <si>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</si>
  <si>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</si>
  <si>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</si>
  <si>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</si>
  <si>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</si>
  <si>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</si>
  <si>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</si>
  <si>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</si>
  <si>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</si>
  <si>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</si>
  <si>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</si>
  <si>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</si>
  <si>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</si>
  <si>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</si>
  <si>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</si>
  <si>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</si>
  <si>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</si>
  <si>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</si>
  <si>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</si>
  <si>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</si>
  <si>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</si>
  <si>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</si>
  <si>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</si>
  <si>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</si>
  <si>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</si>
  <si>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</si>
  <si>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</si>
  <si>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</si>
  <si>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</si>
  <si>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</si>
  <si>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</si>
  <si>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</si>
  <si>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</si>
  <si>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</si>
  <si>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</si>
  <si>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</si>
  <si>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</si>
  <si>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</si>
  <si>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</si>
  <si>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</si>
  <si>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</si>
  <si>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</si>
  <si>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</si>
  <si>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</si>
  <si>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</si>
  <si>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</si>
  <si>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</si>
  <si>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</si>
  <si>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</si>
  <si>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</si>
  <si>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</si>
  <si>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</si>
  <si>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</si>
  <si>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</si>
  <si>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</si>
  <si>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</si>
  <si>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</si>
  <si>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</si>
  <si>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</si>
  <si>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</si>
  <si>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</si>
  <si>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</si>
  <si>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</si>
  <si>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</si>
  <si>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</si>
  <si>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</si>
  <si>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</si>
  <si>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</si>
  <si>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</si>
  <si>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</si>
  <si>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</si>
  <si>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</si>
  <si>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</si>
  <si>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</si>
  <si>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</si>
  <si>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</si>
  <si>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</si>
  <si>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</si>
  <si>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</si>
  <si>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</si>
  <si>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</si>
  <si>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</si>
  <si>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</si>
  <si>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</si>
  <si>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</si>
  <si>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</si>
  <si>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</si>
  <si>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</si>
  <si>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</si>
  <si>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</si>
  <si>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</si>
  <si>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</si>
  <si>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</si>
  <si>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</si>
  <si>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</si>
  <si>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</si>
  <si>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</si>
  <si>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</si>
  <si>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</si>
  <si>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</si>
  <si>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</si>
  <si>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</si>
  <si>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</si>
  <si>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</si>
  <si>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</si>
  <si>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</si>
  <si>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</si>
  <si>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</si>
  <si>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</si>
  <si>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</si>
  <si>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</si>
  <si>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</si>
  <si>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</si>
  <si>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</si>
  <si>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</si>
  <si>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</si>
  <si>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</si>
  <si>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</si>
  <si>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</si>
  <si>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</si>
  <si>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</si>
  <si>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</si>
  <si>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</si>
  <si>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</si>
  <si>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</si>
  <si>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</si>
  <si>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</si>
  <si>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</si>
  <si>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</si>
  <si>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</si>
  <si>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</si>
  <si>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</si>
  <si>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</si>
  <si>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</si>
  <si>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</si>
  <si>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</si>
  <si>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</si>
  <si>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</si>
  <si>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</si>
  <si>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</si>
  <si>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</si>
  <si>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</si>
  <si>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</si>
  <si>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</si>
  <si>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</si>
  <si>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</si>
  <si>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</si>
  <si>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</si>
  <si>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</si>
  <si>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</si>
  <si>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</si>
  <si>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</si>
  <si>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</si>
  <si>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</si>
  <si>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</si>
  <si>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</si>
  <si>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</si>
  <si>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</si>
  <si>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</si>
  <si>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</si>
  <si>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</si>
  <si>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</si>
  <si>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</si>
  <si>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</si>
  <si>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</si>
  <si>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</si>
  <si>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</si>
  <si>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</si>
  <si>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</si>
  <si>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</si>
  <si>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</si>
  <si>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</si>
  <si>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</si>
  <si>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</si>
  <si>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</si>
  <si>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</si>
  <si>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</si>
  <si>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</si>
  <si>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</si>
  <si>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</si>
  <si>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</si>
  <si>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</si>
  <si>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</si>
  <si>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</si>
  <si>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</si>
  <si>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</si>
  <si>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</si>
  <si>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</si>
  <si>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</si>
  <si>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</si>
  <si>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</si>
  <si>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</si>
  <si>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</si>
  <si>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</si>
  <si>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</si>
  <si>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</si>
  <si>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</si>
  <si>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</si>
  <si>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</si>
  <si>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</si>
  <si>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</si>
  <si>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</si>
  <si>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</si>
  <si>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</si>
  <si>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</si>
  <si>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</si>
  <si>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</si>
  <si>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</si>
  <si>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</si>
  <si>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</si>
  <si>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</si>
  <si>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</si>
  <si>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</si>
  <si>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</si>
  <si>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</si>
  <si>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</si>
  <si>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</si>
  <si>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</si>
  <si>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</si>
  <si>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</si>
  <si>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</si>
  <si>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</si>
  <si>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</si>
  <si>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</si>
  <si>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</si>
  <si>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</si>
  <si>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</si>
  <si>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</si>
  <si>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</si>
  <si>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</si>
  <si>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</si>
  <si>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</si>
  <si>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</si>
  <si>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</si>
  <si>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</si>
  <si>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</si>
  <si>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</si>
  <si>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</si>
  <si>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</si>
  <si>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</si>
  <si>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</si>
  <si>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</si>
  <si>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</si>
  <si>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</si>
  <si>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</si>
  <si>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</si>
  <si>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</si>
  <si>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</si>
  <si>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</si>
  <si>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</si>
  <si>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</si>
  <si>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</si>
  <si>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</si>
  <si>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</si>
  <si>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</si>
  <si>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</si>
  <si>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</si>
  <si>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</si>
  <si>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</si>
  <si>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</si>
  <si>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</si>
  <si>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</si>
  <si>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</si>
  <si>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</si>
  <si>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</si>
  <si>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</si>
  <si>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</si>
  <si>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</si>
  <si>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</si>
  <si>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</si>
  <si>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</si>
  <si>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</si>
  <si>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</si>
  <si>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</si>
  <si>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</si>
  <si>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</si>
  <si>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</si>
  <si>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</si>
  <si>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</si>
  <si>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</si>
  <si>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</si>
  <si>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</si>
  <si>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</si>
  <si>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</si>
  <si>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</si>
  <si>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</si>
  <si>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</si>
  <si>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</si>
  <si>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</si>
  <si>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</si>
  <si>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</si>
  <si>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</si>
  <si>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</si>
  <si>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</si>
  <si>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</si>
  <si>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</si>
  <si>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</si>
  <si>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</si>
  <si>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</si>
  <si>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</si>
  <si>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</si>
  <si>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</si>
  <si>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</si>
  <si>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</si>
  <si>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</si>
  <si>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</si>
  <si>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</si>
  <si>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</si>
  <si>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</si>
  <si>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</si>
  <si>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</si>
  <si>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</si>
  <si>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</si>
  <si>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</si>
  <si>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</si>
  <si>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</si>
  <si>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</si>
  <si>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</si>
  <si>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</si>
  <si>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</si>
  <si>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</si>
  <si>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</si>
  <si>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</si>
  <si>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</si>
  <si>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</si>
  <si>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</si>
  <si>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</si>
  <si>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</si>
  <si>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</si>
  <si>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</si>
  <si>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</si>
  <si>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</si>
  <si>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</si>
  <si>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</si>
  <si>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</si>
  <si>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</si>
  <si>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</si>
  <si>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Поголовье коров</t>
  </si>
  <si>
    <t>За январь</t>
  </si>
  <si>
    <t>За февраль</t>
  </si>
  <si>
    <t>План распределения за период</t>
  </si>
  <si>
    <t>Распределение за отчетный период</t>
  </si>
  <si>
    <t>Нарушен норматив формирования расходов на содержание органов местного самоуправления</t>
  </si>
  <si>
    <t>Нарушение норматива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</si>
  <si>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</si>
  <si>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</si>
  <si>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Оборот розничной торговли (тыс. рублей)</t>
  </si>
  <si>
    <t>Поголовье коров (голов)</t>
  </si>
  <si>
    <t>4=3/2</t>
  </si>
  <si>
    <t>8=7/6</t>
  </si>
  <si>
    <t>12=10/11</t>
  </si>
  <si>
    <t>16=15/14</t>
  </si>
  <si>
    <t>Распределение за отчётный период с учетом корректировок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</si>
  <si>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</si>
  <si>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</si>
  <si>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Оборот розничной торговли</t>
  </si>
  <si>
    <t>Раннее предоставленные субсидии</t>
  </si>
  <si>
    <t>Отношение количества земельных участков, учтенных в базе данных налоговых органов, к количеству земельных участков, состоящих на кадастровом учёте (уменьшенному на количество земельных участков, находящихся в федеральной, региональной, муниципальной собственности, государственной собственности до разграничения и переданных в аренду, срочное безвозмездное пользование, а также имеющих статус "временный") (%)</t>
  </si>
  <si>
    <t>Отношение количества земельных участков, учтенных в базе данных налоговых органов, к количеству земельных участков, состоящих на кадастровом учёте (уменьшенному на количество земельных участков, находящихся в федеральной, региональной, муниципальной собственности, государственной собственности до разграничения и переданных в аренду, срочное безвозмездное пользование, а также имеющих статус "временный")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</si>
  <si>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</si>
  <si>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</si>
  <si>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</si>
  <si>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>28=27/26</t>
  </si>
  <si>
    <t>32=31/30</t>
  </si>
  <si>
    <t>36=35/34</t>
  </si>
  <si>
    <t>Распределение за отчётный период с учетом корректировки и удержания</t>
  </si>
  <si>
    <t>Размер ежемесячного удержания субсидий в связи с исполнением показателей за 2014 год</t>
  </si>
  <si>
    <t>За I полугодие 2015 года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</si>
  <si>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</si>
  <si>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</si>
  <si>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Исполнение с уч. корректир. макс.  перевыполнения</t>
  </si>
  <si>
    <t>Сводная оценка выполнения социально-экономических показателей</t>
  </si>
  <si>
    <t>За апрель</t>
  </si>
  <si>
    <t>За май</t>
  </si>
  <si>
    <t>За март</t>
  </si>
  <si>
    <t>Удержано субсидий за март-май 2015 года в связи с исполнением показателей за 2014 год</t>
  </si>
  <si>
    <t>Корректировка распределения с учетом использования показателя 
"темп роста среднемесячной номинальной заработной платы" за май 2015 года</t>
  </si>
  <si>
    <t>Сумма субсидий, 
не подлежащая перечислению в соответствии с постановлением Правительства Самарской области от 15.05.2015 № 271</t>
  </si>
  <si>
    <t>40=39/38</t>
  </si>
  <si>
    <t>44=43/42</t>
  </si>
  <si>
    <t>48=47/11мес.*6мес.</t>
  </si>
  <si>
    <t>49=46*48</t>
  </si>
  <si>
    <t>50=49-48</t>
  </si>
  <si>
    <t>Распределение за отчётный период за вычетом предоставленных субсидий за январь-май 2015 года, а также суммы субсидий, не подлежащей перечислению</t>
  </si>
  <si>
    <t>58=49-51-52-53-54-55-56-57</t>
  </si>
  <si>
    <t>62=60+61</t>
  </si>
  <si>
    <t>64=62-63</t>
  </si>
  <si>
    <t>н/д</t>
  </si>
  <si>
    <t>Факторный анализ влияния отдельных показателей на итоговое распределение за I полугодие 2015 года</t>
  </si>
  <si>
    <t>Производство молока во всех категориях хозяйств</t>
  </si>
  <si>
    <t>Производство скота и птицы на убой (в живом весе) во всех категориях хозяйств</t>
  </si>
  <si>
    <t xml:space="preserve"> + / -
(5)=(2)*(4)/(36)</t>
  </si>
  <si>
    <t xml:space="preserve"> + / -
(8)=(2)*(7)/(36)</t>
  </si>
  <si>
    <t xml:space="preserve"> + / -
(11)=(2)*(10)/(36)</t>
  </si>
  <si>
    <t xml:space="preserve"> + / -
(14)=(2)*(13)/(36)</t>
  </si>
  <si>
    <t xml:space="preserve"> + / -
(17)=(2)*(16)/(36)</t>
  </si>
  <si>
    <t xml:space="preserve"> + / -
(20)=(2)*(19)/(36)</t>
  </si>
  <si>
    <t xml:space="preserve"> + / -
(23)=(2)*(22)/(36)</t>
  </si>
  <si>
    <t xml:space="preserve"> + / -
(26)=(2)*(25)/(36)</t>
  </si>
  <si>
    <t xml:space="preserve"> + / -
(29)=(2)*(28)/(36)</t>
  </si>
  <si>
    <t xml:space="preserve"> + / -
(32)=(2)*(31)/(36)</t>
  </si>
  <si>
    <t xml:space="preserve"> + / -
(35)=(2)*(34)/(36)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</si>
</sst>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0_ ;[Red]\-0.00\ "/>
    <numFmt numFmtId="169" formatCode="#,##0.0_ ;[Red]\-#,##0.0\ "/>
    <numFmt numFmtId="170" formatCode="#,##0.00_ ;[Red]\-#,##0.00\ "/>
  </numFmts>
  <fonts count="23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94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165" fontId="16" fillId="12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9" fontId="16" fillId="12" borderId="3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168" fontId="16" fillId="12" borderId="3" xfId="0" applyNumberFormat="1" applyFont="1" applyFill="1" applyBorder="1" applyAlignment="1">
      <alignment horizontal="center" vertical="center"/>
    </xf>
    <xf numFmtId="168" fontId="14" fillId="12" borderId="3" xfId="0" applyNumberFormat="1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vertical="center"/>
    </xf>
    <xf numFmtId="165" fontId="16" fillId="13" borderId="3" xfId="0" applyNumberFormat="1" applyFont="1" applyFill="1" applyBorder="1" applyAlignment="1">
      <alignment vertical="center"/>
    </xf>
    <xf numFmtId="2" fontId="16" fillId="13" borderId="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9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166" fontId="16" fillId="13" borderId="3" xfId="0" applyNumberFormat="1" applyFont="1" applyFill="1" applyBorder="1" applyAlignment="1">
      <alignment vertical="center"/>
    </xf>
    <xf numFmtId="3" fontId="16" fillId="13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9" fontId="20" fillId="12" borderId="3" xfId="0" applyNumberFormat="1" applyFont="1" applyFill="1" applyBorder="1" applyAlignment="1">
      <alignment vertical="center"/>
    </xf>
    <xf numFmtId="169" fontId="17" fillId="0" borderId="3" xfId="0" applyNumberFormat="1" applyFont="1" applyFill="1" applyBorder="1" applyAlignment="1">
      <alignment horizontal="right" vertical="center"/>
    </xf>
    <xf numFmtId="169" fontId="20" fillId="14" borderId="3" xfId="0" applyNumberFormat="1" applyFont="1" applyFill="1" applyBorder="1" applyAlignment="1">
      <alignment vertical="center"/>
    </xf>
    <xf numFmtId="166" fontId="20" fillId="14" borderId="3" xfId="0" applyNumberFormat="1" applyFont="1" applyFill="1" applyBorder="1" applyAlignment="1">
      <alignment horizontal="center" vertical="center"/>
    </xf>
    <xf numFmtId="170" fontId="17" fillId="0" borderId="3" xfId="0" applyNumberFormat="1" applyFont="1" applyBorder="1"/>
    <xf numFmtId="169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7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22" fillId="16" borderId="3" xfId="0" applyFont="1" applyFill="1" applyBorder="1" applyAlignment="1">
      <alignment horizontal="center" vertical="center" wrapText="1"/>
    </xf>
    <xf numFmtId="169" fontId="14" fillId="0" borderId="3" xfId="0" applyNumberFormat="1" applyFont="1" applyFill="1" applyBorder="1" applyAlignment="1">
      <alignment horizontal="center" vertical="center"/>
    </xf>
    <xf numFmtId="4" fontId="16" fillId="13" borderId="3" xfId="0" applyNumberFormat="1" applyFont="1" applyFill="1" applyBorder="1" applyAlignment="1">
      <alignment horizontal="right" vertical="center"/>
    </xf>
    <xf numFmtId="0" fontId="3" fillId="18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20" borderId="3" xfId="0" applyFont="1" applyFill="1" applyBorder="1" applyAlignment="1">
      <alignment horizontal="center" vertical="center" wrapText="1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170" fontId="17" fillId="0" borderId="3" xfId="0" applyNumberFormat="1" applyFont="1" applyBorder="1" applyAlignment="1">
      <alignment horizontal="center"/>
    </xf>
    <xf numFmtId="169" fontId="17" fillId="15" borderId="3" xfId="0" applyNumberFormat="1" applyFont="1" applyFill="1" applyBorder="1" applyAlignment="1">
      <alignment horizontal="center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HH377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8"/>
  <cols>
    <col min="1" max="1" width="44.6640625" style="1" customWidth="1"/>
    <col min="2" max="3" width="15.109375" style="1" customWidth="1"/>
    <col min="4" max="4" width="12.109375" style="1" customWidth="1"/>
    <col min="5" max="5" width="5.109375" style="1" customWidth="1"/>
    <col min="6" max="6" width="8.44140625" style="1" customWidth="1"/>
    <col min="7" max="7" width="9.6640625" style="1" customWidth="1"/>
    <col min="8" max="8" width="12" style="1" customWidth="1"/>
    <col min="9" max="9" width="5.109375" style="1" customWidth="1"/>
    <col min="10" max="10" width="8.6640625" style="1" customWidth="1"/>
    <col min="11" max="11" width="9.88671875" style="1" customWidth="1"/>
    <col min="12" max="12" width="12.6640625" style="1" customWidth="1"/>
    <col min="13" max="13" width="5" style="1" customWidth="1"/>
    <col min="14" max="15" width="13.6640625" style="1" customWidth="1"/>
    <col min="16" max="16" width="12.6640625" style="1" customWidth="1"/>
    <col min="17" max="17" width="5.6640625" style="1" customWidth="1"/>
    <col min="18" max="18" width="11.33203125" style="1" customWidth="1"/>
    <col min="19" max="19" width="11.21875" style="1" customWidth="1"/>
    <col min="20" max="20" width="12.88671875" style="1" customWidth="1"/>
    <col min="21" max="21" width="5.44140625" style="1" customWidth="1"/>
    <col min="22" max="22" width="9.88671875" style="1" customWidth="1"/>
    <col min="23" max="23" width="9.6640625" style="1" customWidth="1"/>
    <col min="24" max="24" width="12" style="1" customWidth="1"/>
    <col min="25" max="25" width="5.109375" style="1" customWidth="1"/>
    <col min="26" max="26" width="16" style="1" customWidth="1"/>
    <col min="27" max="27" width="15.6640625" style="1" customWidth="1"/>
    <col min="28" max="28" width="12.21875" style="1" customWidth="1"/>
    <col min="29" max="29" width="5.109375" style="1" customWidth="1"/>
    <col min="30" max="30" width="9" style="1" customWidth="1"/>
    <col min="31" max="31" width="10" style="1" customWidth="1"/>
    <col min="32" max="32" width="12.109375" style="1" customWidth="1"/>
    <col min="33" max="33" width="5.33203125" style="1" customWidth="1"/>
    <col min="34" max="34" width="9.5546875" style="1" customWidth="1"/>
    <col min="35" max="35" width="9.88671875" style="1" customWidth="1"/>
    <col min="36" max="36" width="12" style="1" customWidth="1"/>
    <col min="37" max="37" width="4.77734375" style="1" customWidth="1"/>
    <col min="38" max="38" width="11" style="1" customWidth="1"/>
    <col min="39" max="39" width="11.21875" style="1" customWidth="1"/>
    <col min="40" max="40" width="12.6640625" style="1" customWidth="1"/>
    <col min="41" max="41" width="4.77734375" style="1" customWidth="1"/>
    <col min="42" max="42" width="9.5546875" style="1" customWidth="1"/>
    <col min="43" max="43" width="9.88671875" style="1" customWidth="1"/>
    <col min="44" max="44" width="12.44140625" style="1" customWidth="1"/>
    <col min="45" max="45" width="4.77734375" style="1" customWidth="1"/>
    <col min="46" max="46" width="11.109375" style="1" customWidth="1"/>
    <col min="47" max="47" width="12.6640625" style="1" customWidth="1"/>
    <col min="48" max="48" width="16.44140625" style="1" customWidth="1"/>
    <col min="49" max="49" width="12.44140625" style="1" customWidth="1"/>
    <col min="50" max="50" width="11.6640625" style="1" customWidth="1"/>
    <col min="51" max="51" width="10.88671875" style="1" customWidth="1"/>
    <col min="52" max="56" width="11.109375" style="1" customWidth="1"/>
    <col min="57" max="57" width="13.21875" style="1" customWidth="1"/>
    <col min="58" max="58" width="19.77734375" style="1" customWidth="1"/>
    <col min="59" max="59" width="12.33203125" style="1" customWidth="1"/>
    <col min="60" max="60" width="13" style="1" customWidth="1"/>
    <col min="61" max="61" width="12.109375" style="1" customWidth="1"/>
    <col min="62" max="64" width="11.6640625" style="1" customWidth="1"/>
    <col min="65" max="16384" width="9.109375" style="1"/>
  </cols>
  <sheetData>
    <row r="1" spans="1:64" ht="21.75" customHeight="1">
      <c r="A1" s="83" t="s">
        <v>380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3"/>
      <c r="AI1" s="3"/>
      <c r="AJ1" s="3"/>
      <c r="AK1" s="3"/>
      <c r="AL1" s="70"/>
      <c r="AM1" s="70"/>
      <c r="AN1" s="70"/>
      <c r="AO1" s="70"/>
      <c r="AP1" s="70"/>
      <c r="AQ1" s="70"/>
      <c r="AR1" s="70"/>
      <c r="AS1" s="70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6">
      <c r="A2" s="70" t="s">
        <v>415</v>
      </c>
      <c r="AC2" s="57"/>
      <c r="AG2" s="57" t="s">
        <v>401</v>
      </c>
      <c r="AK2" s="57"/>
      <c r="AO2" s="57"/>
      <c r="BK2" s="57"/>
      <c r="BL2" s="57" t="s">
        <v>401</v>
      </c>
    </row>
    <row r="3" spans="1:64" ht="136.19999999999999" customHeight="1">
      <c r="A3" s="79" t="s">
        <v>15</v>
      </c>
      <c r="B3" s="80" t="s">
        <v>384</v>
      </c>
      <c r="C3" s="80"/>
      <c r="D3" s="80"/>
      <c r="E3" s="80"/>
      <c r="F3" s="80" t="s">
        <v>383</v>
      </c>
      <c r="G3" s="80"/>
      <c r="H3" s="80"/>
      <c r="I3" s="80"/>
      <c r="J3" s="80" t="s">
        <v>407</v>
      </c>
      <c r="K3" s="80"/>
      <c r="L3" s="80"/>
      <c r="M3" s="80"/>
      <c r="N3" s="80" t="s">
        <v>393</v>
      </c>
      <c r="O3" s="80"/>
      <c r="P3" s="80"/>
      <c r="Q3" s="80"/>
      <c r="R3" s="80" t="s">
        <v>382</v>
      </c>
      <c r="S3" s="80"/>
      <c r="T3" s="80"/>
      <c r="U3" s="80"/>
      <c r="V3" s="80" t="s">
        <v>381</v>
      </c>
      <c r="W3" s="80"/>
      <c r="X3" s="80"/>
      <c r="Y3" s="80"/>
      <c r="Z3" s="82" t="s">
        <v>394</v>
      </c>
      <c r="AA3" s="82"/>
      <c r="AB3" s="82"/>
      <c r="AC3" s="82"/>
      <c r="AD3" s="82" t="s">
        <v>405</v>
      </c>
      <c r="AE3" s="82"/>
      <c r="AF3" s="82"/>
      <c r="AG3" s="82"/>
      <c r="AH3" s="82" t="s">
        <v>395</v>
      </c>
      <c r="AI3" s="82"/>
      <c r="AJ3" s="82"/>
      <c r="AK3" s="82"/>
      <c r="AL3" s="82" t="s">
        <v>416</v>
      </c>
      <c r="AM3" s="82"/>
      <c r="AN3" s="82"/>
      <c r="AO3" s="82"/>
      <c r="AP3" s="82" t="s">
        <v>417</v>
      </c>
      <c r="AQ3" s="82"/>
      <c r="AR3" s="82"/>
      <c r="AS3" s="82"/>
      <c r="AT3" s="81" t="s">
        <v>419</v>
      </c>
      <c r="AU3" s="84" t="s">
        <v>379</v>
      </c>
      <c r="AV3" s="79" t="s">
        <v>388</v>
      </c>
      <c r="AW3" s="79" t="s">
        <v>389</v>
      </c>
      <c r="AX3" s="79" t="s">
        <v>376</v>
      </c>
      <c r="AY3" s="79" t="s">
        <v>404</v>
      </c>
      <c r="AZ3" s="79"/>
      <c r="BA3" s="79"/>
      <c r="BB3" s="79"/>
      <c r="BC3" s="79"/>
      <c r="BD3" s="79" t="s">
        <v>423</v>
      </c>
      <c r="BE3" s="79" t="s">
        <v>425</v>
      </c>
      <c r="BF3" s="79" t="s">
        <v>431</v>
      </c>
      <c r="BG3" s="79" t="s">
        <v>390</v>
      </c>
      <c r="BH3" s="79" t="s">
        <v>392</v>
      </c>
      <c r="BI3" s="79" t="s">
        <v>424</v>
      </c>
      <c r="BJ3" s="79" t="s">
        <v>400</v>
      </c>
      <c r="BK3" s="79" t="s">
        <v>414</v>
      </c>
      <c r="BL3" s="79" t="s">
        <v>413</v>
      </c>
    </row>
    <row r="4" spans="1:64" ht="42" customHeight="1">
      <c r="A4" s="79"/>
      <c r="B4" s="73" t="s">
        <v>368</v>
      </c>
      <c r="C4" s="73" t="s">
        <v>369</v>
      </c>
      <c r="D4" s="73" t="s">
        <v>418</v>
      </c>
      <c r="E4" s="73" t="s">
        <v>16</v>
      </c>
      <c r="F4" s="73" t="s">
        <v>368</v>
      </c>
      <c r="G4" s="73" t="s">
        <v>369</v>
      </c>
      <c r="H4" s="73" t="s">
        <v>418</v>
      </c>
      <c r="I4" s="73" t="s">
        <v>16</v>
      </c>
      <c r="J4" s="73" t="s">
        <v>368</v>
      </c>
      <c r="K4" s="73" t="s">
        <v>369</v>
      </c>
      <c r="L4" s="73" t="s">
        <v>418</v>
      </c>
      <c r="M4" s="73" t="s">
        <v>16</v>
      </c>
      <c r="N4" s="73" t="s">
        <v>368</v>
      </c>
      <c r="O4" s="73" t="s">
        <v>369</v>
      </c>
      <c r="P4" s="73" t="s">
        <v>418</v>
      </c>
      <c r="Q4" s="73" t="s">
        <v>16</v>
      </c>
      <c r="R4" s="73" t="s">
        <v>368</v>
      </c>
      <c r="S4" s="73" t="s">
        <v>369</v>
      </c>
      <c r="T4" s="73" t="s">
        <v>418</v>
      </c>
      <c r="U4" s="73" t="s">
        <v>16</v>
      </c>
      <c r="V4" s="73" t="s">
        <v>368</v>
      </c>
      <c r="W4" s="73" t="s">
        <v>369</v>
      </c>
      <c r="X4" s="73" t="s">
        <v>418</v>
      </c>
      <c r="Y4" s="73" t="s">
        <v>16</v>
      </c>
      <c r="Z4" s="71" t="s">
        <v>368</v>
      </c>
      <c r="AA4" s="71" t="s">
        <v>369</v>
      </c>
      <c r="AB4" s="71" t="s">
        <v>418</v>
      </c>
      <c r="AC4" s="71" t="s">
        <v>16</v>
      </c>
      <c r="AD4" s="71" t="s">
        <v>368</v>
      </c>
      <c r="AE4" s="71" t="s">
        <v>369</v>
      </c>
      <c r="AF4" s="71" t="s">
        <v>418</v>
      </c>
      <c r="AG4" s="71" t="s">
        <v>16</v>
      </c>
      <c r="AH4" s="71" t="s">
        <v>368</v>
      </c>
      <c r="AI4" s="71" t="s">
        <v>369</v>
      </c>
      <c r="AJ4" s="71" t="s">
        <v>418</v>
      </c>
      <c r="AK4" s="71" t="s">
        <v>16</v>
      </c>
      <c r="AL4" s="71" t="s">
        <v>368</v>
      </c>
      <c r="AM4" s="71" t="s">
        <v>369</v>
      </c>
      <c r="AN4" s="71" t="s">
        <v>418</v>
      </c>
      <c r="AO4" s="71" t="s">
        <v>16</v>
      </c>
      <c r="AP4" s="71" t="s">
        <v>368</v>
      </c>
      <c r="AQ4" s="71" t="s">
        <v>369</v>
      </c>
      <c r="AR4" s="71" t="s">
        <v>418</v>
      </c>
      <c r="AS4" s="71" t="s">
        <v>16</v>
      </c>
      <c r="AT4" s="81"/>
      <c r="AU4" s="84"/>
      <c r="AV4" s="79"/>
      <c r="AW4" s="79"/>
      <c r="AX4" s="79"/>
      <c r="AY4" s="72" t="s">
        <v>386</v>
      </c>
      <c r="AZ4" s="72" t="s">
        <v>387</v>
      </c>
      <c r="BA4" s="72" t="s">
        <v>422</v>
      </c>
      <c r="BB4" s="72" t="s">
        <v>420</v>
      </c>
      <c r="BC4" s="72" t="s">
        <v>421</v>
      </c>
      <c r="BD4" s="79"/>
      <c r="BE4" s="79"/>
      <c r="BF4" s="79"/>
      <c r="BG4" s="79"/>
      <c r="BH4" s="79"/>
      <c r="BI4" s="79"/>
      <c r="BJ4" s="79"/>
      <c r="BK4" s="79"/>
      <c r="BL4" s="79"/>
    </row>
    <row r="5" spans="1:64" s="20" customFormat="1" ht="13.95" customHeight="1">
      <c r="A5" s="26">
        <v>1</v>
      </c>
      <c r="B5" s="26">
        <v>2</v>
      </c>
      <c r="C5" s="26">
        <v>3</v>
      </c>
      <c r="D5" s="26" t="s">
        <v>396</v>
      </c>
      <c r="E5" s="26">
        <v>5</v>
      </c>
      <c r="F5" s="26">
        <v>6</v>
      </c>
      <c r="G5" s="26">
        <v>7</v>
      </c>
      <c r="H5" s="26" t="s">
        <v>397</v>
      </c>
      <c r="I5" s="26">
        <v>9</v>
      </c>
      <c r="J5" s="26">
        <v>10</v>
      </c>
      <c r="K5" s="26">
        <v>11</v>
      </c>
      <c r="L5" s="26" t="s">
        <v>398</v>
      </c>
      <c r="M5" s="26">
        <v>13</v>
      </c>
      <c r="N5" s="26">
        <v>14</v>
      </c>
      <c r="O5" s="26">
        <v>15</v>
      </c>
      <c r="P5" s="26" t="s">
        <v>399</v>
      </c>
      <c r="Q5" s="26">
        <v>17</v>
      </c>
      <c r="R5" s="26">
        <v>18</v>
      </c>
      <c r="S5" s="26">
        <v>19</v>
      </c>
      <c r="T5" s="26" t="s">
        <v>408</v>
      </c>
      <c r="U5" s="26">
        <v>21</v>
      </c>
      <c r="V5" s="26">
        <v>22</v>
      </c>
      <c r="W5" s="26">
        <v>23</v>
      </c>
      <c r="X5" s="26" t="s">
        <v>409</v>
      </c>
      <c r="Y5" s="26">
        <v>25</v>
      </c>
      <c r="Z5" s="26">
        <v>26</v>
      </c>
      <c r="AA5" s="26">
        <v>27</v>
      </c>
      <c r="AB5" s="26" t="s">
        <v>410</v>
      </c>
      <c r="AC5" s="26">
        <v>29</v>
      </c>
      <c r="AD5" s="26">
        <v>30</v>
      </c>
      <c r="AE5" s="26">
        <v>31</v>
      </c>
      <c r="AF5" s="26" t="s">
        <v>411</v>
      </c>
      <c r="AG5" s="26">
        <v>33</v>
      </c>
      <c r="AH5" s="26">
        <v>34</v>
      </c>
      <c r="AI5" s="26">
        <v>35</v>
      </c>
      <c r="AJ5" s="26" t="s">
        <v>412</v>
      </c>
      <c r="AK5" s="26">
        <v>37</v>
      </c>
      <c r="AL5" s="26">
        <v>38</v>
      </c>
      <c r="AM5" s="26">
        <v>39</v>
      </c>
      <c r="AN5" s="26" t="s">
        <v>426</v>
      </c>
      <c r="AO5" s="26">
        <v>41</v>
      </c>
      <c r="AP5" s="26">
        <v>42</v>
      </c>
      <c r="AQ5" s="26">
        <v>43</v>
      </c>
      <c r="AR5" s="26" t="s">
        <v>427</v>
      </c>
      <c r="AS5" s="26">
        <v>45</v>
      </c>
      <c r="AT5" s="26">
        <v>46</v>
      </c>
      <c r="AU5" s="26">
        <v>47</v>
      </c>
      <c r="AV5" s="26" t="s">
        <v>428</v>
      </c>
      <c r="AW5" s="26" t="s">
        <v>429</v>
      </c>
      <c r="AX5" s="26" t="s">
        <v>430</v>
      </c>
      <c r="AY5" s="26">
        <v>51</v>
      </c>
      <c r="AZ5" s="26">
        <v>52</v>
      </c>
      <c r="BA5" s="26">
        <v>53</v>
      </c>
      <c r="BB5" s="26">
        <v>54</v>
      </c>
      <c r="BC5" s="26">
        <v>55</v>
      </c>
      <c r="BD5" s="26">
        <v>56</v>
      </c>
      <c r="BE5" s="26">
        <v>57</v>
      </c>
      <c r="BF5" s="76" t="s">
        <v>432</v>
      </c>
      <c r="BG5" s="26">
        <v>59</v>
      </c>
      <c r="BH5" s="26">
        <v>60</v>
      </c>
      <c r="BI5" s="26">
        <v>61</v>
      </c>
      <c r="BJ5" s="26" t="s">
        <v>433</v>
      </c>
      <c r="BK5" s="26">
        <v>63</v>
      </c>
      <c r="BL5" s="26" t="s">
        <v>434</v>
      </c>
    </row>
    <row r="6" spans="1:64" s="3" customFormat="1" ht="16.95" customHeight="1">
      <c r="A6" s="38" t="s">
        <v>4</v>
      </c>
      <c r="B6" s="36">
        <f>SUM(B7:B16)</f>
        <v>398836906</v>
      </c>
      <c r="C6" s="36">
        <f>SUM(C7:C16)</f>
        <v>408482958.80000001</v>
      </c>
      <c r="D6" s="6">
        <f>IF(C6/B6&gt;1.2,IF((C6/B6-1.2)*0.1+1.2&gt;1.3,1.3,(C6/B6-1.2)*0.1+1.2),C6/B6)</f>
        <v>1.0241854568995177</v>
      </c>
      <c r="E6" s="22"/>
      <c r="F6" s="39"/>
      <c r="G6" s="39"/>
      <c r="H6" s="6"/>
      <c r="I6" s="22"/>
      <c r="J6" s="40"/>
      <c r="K6" s="40"/>
      <c r="L6" s="40"/>
      <c r="M6" s="22"/>
      <c r="N6" s="36">
        <f t="shared" ref="N6:O6" si="0">SUM(N7:N16)</f>
        <v>11785574.5</v>
      </c>
      <c r="O6" s="36">
        <f t="shared" si="0"/>
        <v>9992900.5999999996</v>
      </c>
      <c r="P6" s="6">
        <f>IF(O6/N6&gt;1.2,IF((O6/N6-1.2)*0.1+1.2&gt;1.3,1.3,(O6/N6-1.2)*0.1+1.2),O6/N6)</f>
        <v>0.84789253167081502</v>
      </c>
      <c r="Q6" s="22"/>
      <c r="R6" s="40"/>
      <c r="S6" s="40"/>
      <c r="T6" s="40"/>
      <c r="U6" s="22"/>
      <c r="V6" s="40"/>
      <c r="W6" s="41"/>
      <c r="X6" s="41"/>
      <c r="Y6" s="22"/>
      <c r="Z6" s="36"/>
      <c r="AA6" s="36"/>
      <c r="AB6" s="6"/>
      <c r="AC6" s="22"/>
      <c r="AD6" s="39"/>
      <c r="AE6" s="39"/>
      <c r="AF6" s="6"/>
      <c r="AG6" s="22"/>
      <c r="AH6" s="40"/>
      <c r="AI6" s="41"/>
      <c r="AJ6" s="41"/>
      <c r="AK6" s="22"/>
      <c r="AL6" s="40"/>
      <c r="AM6" s="41"/>
      <c r="AN6" s="41"/>
      <c r="AO6" s="22"/>
      <c r="AP6" s="40"/>
      <c r="AQ6" s="41"/>
      <c r="AR6" s="41"/>
      <c r="AS6" s="22"/>
      <c r="AT6" s="23"/>
      <c r="AU6" s="21">
        <f>SUM(AU7:AU16)</f>
        <v>2046413</v>
      </c>
      <c r="AV6" s="36">
        <f>SUM(AV7:AV16)</f>
        <v>1116225.2727272727</v>
      </c>
      <c r="AW6" s="36">
        <f>SUM(AW7:AW16)</f>
        <v>1100915.4999999998</v>
      </c>
      <c r="AX6" s="36">
        <f>SUM(AX7:AX16)</f>
        <v>-15309.772727272728</v>
      </c>
      <c r="AY6" s="36">
        <f t="shared" ref="AY6:BL6" si="1">SUM(AY7:AY16)</f>
        <v>176947.5</v>
      </c>
      <c r="AZ6" s="36">
        <f t="shared" si="1"/>
        <v>192653.4</v>
      </c>
      <c r="BA6" s="36">
        <f t="shared" si="1"/>
        <v>175337.5</v>
      </c>
      <c r="BB6" s="36">
        <f t="shared" si="1"/>
        <v>159152.6</v>
      </c>
      <c r="BC6" s="36">
        <f t="shared" si="1"/>
        <v>177032.09999999998</v>
      </c>
      <c r="BD6" s="36">
        <f t="shared" si="1"/>
        <v>10320.299999999999</v>
      </c>
      <c r="BE6" s="36">
        <f t="shared" si="1"/>
        <v>5273</v>
      </c>
      <c r="BF6" s="36">
        <f t="shared" si="1"/>
        <v>204199.1</v>
      </c>
      <c r="BG6" s="23"/>
      <c r="BH6" s="36">
        <f t="shared" si="1"/>
        <v>204199.1</v>
      </c>
      <c r="BI6" s="36">
        <f t="shared" si="1"/>
        <v>2898.5</v>
      </c>
      <c r="BJ6" s="36">
        <f t="shared" si="1"/>
        <v>207097.60000000003</v>
      </c>
      <c r="BK6" s="36">
        <f t="shared" si="1"/>
        <v>0</v>
      </c>
      <c r="BL6" s="36">
        <f t="shared" si="1"/>
        <v>207097.60000000003</v>
      </c>
    </row>
    <row r="7" spans="1:64" s="2" customFormat="1" ht="16.95" customHeight="1">
      <c r="A7" s="12" t="s">
        <v>5</v>
      </c>
      <c r="B7" s="37">
        <v>112664124</v>
      </c>
      <c r="C7" s="37">
        <v>119268525</v>
      </c>
      <c r="D7" s="4">
        <f>IF(E7=0,0,IF(B7=0,1,IF(C7&lt;0,0,IF(C7/B7&gt;1.2,IF((C7/B7-1.2)*0.1+1.2&gt;1.3,1.3,(C7/B7-1.2)*0.1+1.2),C7/B7))))</f>
        <v>1.0586202667319369</v>
      </c>
      <c r="E7" s="11">
        <v>15</v>
      </c>
      <c r="F7" s="77" t="s">
        <v>435</v>
      </c>
      <c r="G7" s="77" t="s">
        <v>435</v>
      </c>
      <c r="H7" s="77" t="s">
        <v>435</v>
      </c>
      <c r="I7" s="77" t="s">
        <v>435</v>
      </c>
      <c r="J7" s="51">
        <v>2950</v>
      </c>
      <c r="K7" s="51">
        <v>4194</v>
      </c>
      <c r="L7" s="4">
        <f>IF(M7=0,0,IF(J7=0,1,IF(K7&lt;0,0,IF(J7/K7&gt;1.2,IF((J7/K7-1.2)*0.1+1.2&gt;1.3,1.3,(J7/K7-1.2)*0.1+1.2),J7/K7))))</f>
        <v>0.70338578922269912</v>
      </c>
      <c r="M7" s="11">
        <v>5</v>
      </c>
      <c r="N7" s="37">
        <v>6434657.2000000002</v>
      </c>
      <c r="O7" s="37">
        <v>5623236.9000000004</v>
      </c>
      <c r="P7" s="4">
        <f>IF(Q7=0,0,IF(N7=0,1,IF(O7&lt;0,0,IF(O7/N7&gt;1.2,IF((O7/N7-1.2)*0.1+1.2&gt;1.3,1.3,(O7/N7-1.2)*0.1+1.2),O7/N7))))</f>
        <v>0.87389844170719777</v>
      </c>
      <c r="Q7" s="11">
        <v>20</v>
      </c>
      <c r="R7" s="5" t="s">
        <v>370</v>
      </c>
      <c r="S7" s="5" t="s">
        <v>370</v>
      </c>
      <c r="T7" s="5" t="s">
        <v>370</v>
      </c>
      <c r="U7" s="5" t="s">
        <v>370</v>
      </c>
      <c r="V7" s="5" t="s">
        <v>370</v>
      </c>
      <c r="W7" s="5" t="s">
        <v>370</v>
      </c>
      <c r="X7" s="5" t="s">
        <v>370</v>
      </c>
      <c r="Y7" s="5" t="s">
        <v>370</v>
      </c>
      <c r="Z7" s="77" t="s">
        <v>435</v>
      </c>
      <c r="AA7" s="77" t="s">
        <v>435</v>
      </c>
      <c r="AB7" s="77" t="s">
        <v>435</v>
      </c>
      <c r="AC7" s="77" t="s">
        <v>435</v>
      </c>
      <c r="AD7" s="77" t="s">
        <v>435</v>
      </c>
      <c r="AE7" s="77" t="s">
        <v>435</v>
      </c>
      <c r="AF7" s="77" t="s">
        <v>435</v>
      </c>
      <c r="AG7" s="77" t="s">
        <v>435</v>
      </c>
      <c r="AH7" s="5" t="s">
        <v>370</v>
      </c>
      <c r="AI7" s="5" t="s">
        <v>370</v>
      </c>
      <c r="AJ7" s="5" t="s">
        <v>370</v>
      </c>
      <c r="AK7" s="5" t="s">
        <v>370</v>
      </c>
      <c r="AL7" s="5" t="s">
        <v>370</v>
      </c>
      <c r="AM7" s="5" t="s">
        <v>370</v>
      </c>
      <c r="AN7" s="5" t="s">
        <v>370</v>
      </c>
      <c r="AO7" s="5" t="s">
        <v>370</v>
      </c>
      <c r="AP7" s="5" t="s">
        <v>370</v>
      </c>
      <c r="AQ7" s="5" t="s">
        <v>370</v>
      </c>
      <c r="AR7" s="5" t="s">
        <v>370</v>
      </c>
      <c r="AS7" s="5" t="s">
        <v>370</v>
      </c>
      <c r="AT7" s="50">
        <f>(D7*E7+L7*M7+P7*Q7)/(E7+M7+Q7)</f>
        <v>0.92185504453091272</v>
      </c>
      <c r="AU7" s="51">
        <v>399802</v>
      </c>
      <c r="AV7" s="37">
        <f>AU7/11*6</f>
        <v>218073.81818181818</v>
      </c>
      <c r="AW7" s="37">
        <f>ROUND(AT7*AV7,1)</f>
        <v>201032.4</v>
      </c>
      <c r="AX7" s="37">
        <f>AW7-AV7</f>
        <v>-17041.418181818182</v>
      </c>
      <c r="AY7" s="37">
        <v>34308.400000000001</v>
      </c>
      <c r="AZ7" s="37">
        <v>33815.9</v>
      </c>
      <c r="BA7" s="37">
        <v>36395.699999999997</v>
      </c>
      <c r="BB7" s="37">
        <v>32138.1</v>
      </c>
      <c r="BC7" s="37">
        <v>33139.199999999997</v>
      </c>
      <c r="BD7" s="37"/>
      <c r="BE7" s="37"/>
      <c r="BF7" s="37">
        <f>ROUND(AW7-SUM(AY7:BE7),1)</f>
        <v>31235.1</v>
      </c>
      <c r="BG7" s="11"/>
      <c r="BH7" s="37">
        <f>IF(OR(BF7&lt;0,BG7="+"),0,BF7)</f>
        <v>31235.1</v>
      </c>
      <c r="BI7" s="37">
        <v>992.6</v>
      </c>
      <c r="BJ7" s="37">
        <f>BH7+BI7</f>
        <v>32227.699999999997</v>
      </c>
      <c r="BK7" s="37"/>
      <c r="BL7" s="37">
        <f>IF((BJ7-BK7)&gt;0,ROUND(BJ7-BK7,1),0)</f>
        <v>32227.7</v>
      </c>
    </row>
    <row r="8" spans="1:64" s="2" customFormat="1" ht="16.95" customHeight="1">
      <c r="A8" s="12" t="s">
        <v>6</v>
      </c>
      <c r="B8" s="37">
        <v>193536456</v>
      </c>
      <c r="C8" s="37">
        <v>195296238</v>
      </c>
      <c r="D8" s="4">
        <f t="shared" ref="D8:D16" si="2">IF(E8=0,0,IF(B8=0,1,IF(C8&lt;0,0,IF(C8/B8&gt;1.2,IF((C8/B8-1.2)*0.1+1.2&gt;1.3,1.3,(C8/B8-1.2)*0.1+1.2),C8/B8))))</f>
        <v>1.0090927675145607</v>
      </c>
      <c r="E8" s="11">
        <v>15</v>
      </c>
      <c r="F8" s="77" t="s">
        <v>435</v>
      </c>
      <c r="G8" s="77" t="s">
        <v>435</v>
      </c>
      <c r="H8" s="77" t="s">
        <v>435</v>
      </c>
      <c r="I8" s="77" t="s">
        <v>435</v>
      </c>
      <c r="J8" s="51">
        <v>5700</v>
      </c>
      <c r="K8" s="51">
        <v>5883</v>
      </c>
      <c r="L8" s="4">
        <f t="shared" ref="L8:L16" si="3">IF(M8=0,0,IF(J8=0,1,IF(K8&lt;0,0,IF(J8/K8&gt;1.2,IF((J8/K8-1.2)*0.1+1.2&gt;1.3,1.3,(J8/K8-1.2)*0.1+1.2),J8/K8))))</f>
        <v>0.96889342172361037</v>
      </c>
      <c r="M8" s="11">
        <v>15</v>
      </c>
      <c r="N8" s="37">
        <v>3480488.5</v>
      </c>
      <c r="O8" s="37">
        <v>2567341.2999999998</v>
      </c>
      <c r="P8" s="4">
        <f t="shared" ref="P8:P16" si="4">IF(Q8=0,0,IF(N8=0,1,IF(O8&lt;0,0,IF(O8/N8&gt;1.2,IF((O8/N8-1.2)*0.1+1.2&gt;1.3,1.3,(O8/N8-1.2)*0.1+1.2),O8/N8))))</f>
        <v>0.73763820796994439</v>
      </c>
      <c r="Q8" s="11">
        <v>20</v>
      </c>
      <c r="R8" s="5" t="s">
        <v>370</v>
      </c>
      <c r="S8" s="5" t="s">
        <v>370</v>
      </c>
      <c r="T8" s="5" t="s">
        <v>370</v>
      </c>
      <c r="U8" s="5" t="s">
        <v>370</v>
      </c>
      <c r="V8" s="5" t="s">
        <v>370</v>
      </c>
      <c r="W8" s="5" t="s">
        <v>370</v>
      </c>
      <c r="X8" s="5" t="s">
        <v>370</v>
      </c>
      <c r="Y8" s="5" t="s">
        <v>370</v>
      </c>
      <c r="Z8" s="77" t="s">
        <v>435</v>
      </c>
      <c r="AA8" s="77" t="s">
        <v>435</v>
      </c>
      <c r="AB8" s="77" t="s">
        <v>435</v>
      </c>
      <c r="AC8" s="77" t="s">
        <v>435</v>
      </c>
      <c r="AD8" s="77" t="s">
        <v>435</v>
      </c>
      <c r="AE8" s="77" t="s">
        <v>435</v>
      </c>
      <c r="AF8" s="77" t="s">
        <v>435</v>
      </c>
      <c r="AG8" s="77" t="s">
        <v>435</v>
      </c>
      <c r="AH8" s="5" t="s">
        <v>370</v>
      </c>
      <c r="AI8" s="5" t="s">
        <v>370</v>
      </c>
      <c r="AJ8" s="5" t="s">
        <v>370</v>
      </c>
      <c r="AK8" s="5" t="s">
        <v>370</v>
      </c>
      <c r="AL8" s="5" t="s">
        <v>370</v>
      </c>
      <c r="AM8" s="5" t="s">
        <v>370</v>
      </c>
      <c r="AN8" s="5" t="s">
        <v>370</v>
      </c>
      <c r="AO8" s="5" t="s">
        <v>370</v>
      </c>
      <c r="AP8" s="5" t="s">
        <v>370</v>
      </c>
      <c r="AQ8" s="5" t="s">
        <v>370</v>
      </c>
      <c r="AR8" s="5" t="s">
        <v>370</v>
      </c>
      <c r="AS8" s="5" t="s">
        <v>370</v>
      </c>
      <c r="AT8" s="50">
        <f t="shared" ref="AT8:AT16" si="5">(D8*E8+L8*M8+P8*Q8)/(E8+M8+Q8)</f>
        <v>0.88845113995942915</v>
      </c>
      <c r="AU8" s="51">
        <v>264210</v>
      </c>
      <c r="AV8" s="37">
        <f t="shared" ref="AV8:AV16" si="6">AU8/11*6</f>
        <v>144114.54545454544</v>
      </c>
      <c r="AW8" s="37">
        <f t="shared" ref="AW8:AW16" si="7">ROUND(AT8*AV8,1)</f>
        <v>128038.7</v>
      </c>
      <c r="AX8" s="37">
        <f t="shared" ref="AX8:AX16" si="8">AW8-AV8</f>
        <v>-16075.845454545444</v>
      </c>
      <c r="AY8" s="37">
        <v>21290.7</v>
      </c>
      <c r="AZ8" s="37">
        <v>23161.3</v>
      </c>
      <c r="BA8" s="37">
        <v>21108.3</v>
      </c>
      <c r="BB8" s="37">
        <v>18865.900000000001</v>
      </c>
      <c r="BC8" s="37">
        <v>20398.599999999999</v>
      </c>
      <c r="BD8" s="37"/>
      <c r="BE8" s="37">
        <v>5273</v>
      </c>
      <c r="BF8" s="37">
        <f t="shared" ref="BF8:BF16" si="9">ROUND(AW8-SUM(AY8:BE8),1)</f>
        <v>17940.900000000001</v>
      </c>
      <c r="BG8" s="11"/>
      <c r="BH8" s="37">
        <f t="shared" ref="BH8:BH16" si="10">IF(OR(BF8&lt;0,BG8="+"),0,BF8)</f>
        <v>17940.900000000001</v>
      </c>
      <c r="BI8" s="37">
        <v>595.20000000000005</v>
      </c>
      <c r="BJ8" s="37">
        <f t="shared" ref="BJ8:BJ16" si="11">BH8+BI8</f>
        <v>18536.100000000002</v>
      </c>
      <c r="BK8" s="37"/>
      <c r="BL8" s="37">
        <f t="shared" ref="BL8:BL16" si="12">IF((BJ8-BK8)&gt;0,ROUND(BJ8-BK8,1),0)</f>
        <v>18536.099999999999</v>
      </c>
    </row>
    <row r="9" spans="1:64" s="2" customFormat="1" ht="16.95" customHeight="1">
      <c r="A9" s="12" t="s">
        <v>7</v>
      </c>
      <c r="B9" s="37">
        <v>22313878</v>
      </c>
      <c r="C9" s="37">
        <v>22180812</v>
      </c>
      <c r="D9" s="4">
        <f t="shared" si="2"/>
        <v>0.99403662599571441</v>
      </c>
      <c r="E9" s="11">
        <v>20</v>
      </c>
      <c r="F9" s="77" t="s">
        <v>435</v>
      </c>
      <c r="G9" s="77" t="s">
        <v>435</v>
      </c>
      <c r="H9" s="77" t="s">
        <v>435</v>
      </c>
      <c r="I9" s="77" t="s">
        <v>435</v>
      </c>
      <c r="J9" s="51">
        <v>650</v>
      </c>
      <c r="K9" s="51">
        <v>634</v>
      </c>
      <c r="L9" s="4">
        <f t="shared" si="3"/>
        <v>1.025236593059937</v>
      </c>
      <c r="M9" s="11">
        <v>5</v>
      </c>
      <c r="N9" s="37">
        <v>599553.30000000005</v>
      </c>
      <c r="O9" s="37">
        <v>608235.19999999995</v>
      </c>
      <c r="P9" s="4">
        <f t="shared" si="4"/>
        <v>1.0144806141505682</v>
      </c>
      <c r="Q9" s="11">
        <v>20</v>
      </c>
      <c r="R9" s="5" t="s">
        <v>370</v>
      </c>
      <c r="S9" s="5" t="s">
        <v>370</v>
      </c>
      <c r="T9" s="5" t="s">
        <v>370</v>
      </c>
      <c r="U9" s="5" t="s">
        <v>370</v>
      </c>
      <c r="V9" s="5" t="s">
        <v>370</v>
      </c>
      <c r="W9" s="5" t="s">
        <v>370</v>
      </c>
      <c r="X9" s="5" t="s">
        <v>370</v>
      </c>
      <c r="Y9" s="5" t="s">
        <v>370</v>
      </c>
      <c r="Z9" s="77" t="s">
        <v>435</v>
      </c>
      <c r="AA9" s="77" t="s">
        <v>435</v>
      </c>
      <c r="AB9" s="77" t="s">
        <v>435</v>
      </c>
      <c r="AC9" s="77" t="s">
        <v>435</v>
      </c>
      <c r="AD9" s="77" t="s">
        <v>435</v>
      </c>
      <c r="AE9" s="77" t="s">
        <v>435</v>
      </c>
      <c r="AF9" s="77" t="s">
        <v>435</v>
      </c>
      <c r="AG9" s="77" t="s">
        <v>435</v>
      </c>
      <c r="AH9" s="5" t="s">
        <v>370</v>
      </c>
      <c r="AI9" s="5" t="s">
        <v>370</v>
      </c>
      <c r="AJ9" s="5" t="s">
        <v>370</v>
      </c>
      <c r="AK9" s="5" t="s">
        <v>370</v>
      </c>
      <c r="AL9" s="5" t="s">
        <v>370</v>
      </c>
      <c r="AM9" s="5" t="s">
        <v>370</v>
      </c>
      <c r="AN9" s="5" t="s">
        <v>370</v>
      </c>
      <c r="AO9" s="5" t="s">
        <v>370</v>
      </c>
      <c r="AP9" s="5" t="s">
        <v>370</v>
      </c>
      <c r="AQ9" s="5" t="s">
        <v>370</v>
      </c>
      <c r="AR9" s="5" t="s">
        <v>370</v>
      </c>
      <c r="AS9" s="5" t="s">
        <v>370</v>
      </c>
      <c r="AT9" s="50">
        <f t="shared" si="5"/>
        <v>1.0065895059605632</v>
      </c>
      <c r="AU9" s="51">
        <v>332817</v>
      </c>
      <c r="AV9" s="37">
        <f t="shared" si="6"/>
        <v>181536.54545454544</v>
      </c>
      <c r="AW9" s="37">
        <f t="shared" si="7"/>
        <v>182732.79999999999</v>
      </c>
      <c r="AX9" s="37">
        <f t="shared" si="8"/>
        <v>1196.254545454547</v>
      </c>
      <c r="AY9" s="37">
        <v>30992.799999999999</v>
      </c>
      <c r="AZ9" s="37">
        <v>30944.3</v>
      </c>
      <c r="BA9" s="37">
        <v>29974.9</v>
      </c>
      <c r="BB9" s="37">
        <v>25366.7</v>
      </c>
      <c r="BC9" s="37">
        <v>29467.9</v>
      </c>
      <c r="BD9" s="37"/>
      <c r="BE9" s="37"/>
      <c r="BF9" s="37">
        <f t="shared" si="9"/>
        <v>35986.199999999997</v>
      </c>
      <c r="BG9" s="11"/>
      <c r="BH9" s="37">
        <f t="shared" si="10"/>
        <v>35986.199999999997</v>
      </c>
      <c r="BI9" s="37">
        <v>680.5</v>
      </c>
      <c r="BJ9" s="37">
        <f t="shared" si="11"/>
        <v>36666.699999999997</v>
      </c>
      <c r="BK9" s="37"/>
      <c r="BL9" s="37">
        <f t="shared" si="12"/>
        <v>36666.699999999997</v>
      </c>
    </row>
    <row r="10" spans="1:64" s="2" customFormat="1" ht="16.95" customHeight="1">
      <c r="A10" s="12" t="s">
        <v>8</v>
      </c>
      <c r="B10" s="37">
        <v>39851262</v>
      </c>
      <c r="C10" s="37">
        <v>39097752.299999997</v>
      </c>
      <c r="D10" s="4">
        <f t="shared" si="2"/>
        <v>0.98109194885722806</v>
      </c>
      <c r="E10" s="11">
        <v>20</v>
      </c>
      <c r="F10" s="77" t="s">
        <v>435</v>
      </c>
      <c r="G10" s="77" t="s">
        <v>435</v>
      </c>
      <c r="H10" s="77" t="s">
        <v>435</v>
      </c>
      <c r="I10" s="77" t="s">
        <v>435</v>
      </c>
      <c r="J10" s="51">
        <v>430</v>
      </c>
      <c r="K10" s="51">
        <v>420</v>
      </c>
      <c r="L10" s="4">
        <f t="shared" si="3"/>
        <v>1.0238095238095237</v>
      </c>
      <c r="M10" s="11">
        <v>10</v>
      </c>
      <c r="N10" s="37">
        <v>520359.9</v>
      </c>
      <c r="O10" s="37">
        <v>452557.3</v>
      </c>
      <c r="P10" s="4">
        <f t="shared" si="4"/>
        <v>0.86970056685766906</v>
      </c>
      <c r="Q10" s="11">
        <v>20</v>
      </c>
      <c r="R10" s="5" t="s">
        <v>370</v>
      </c>
      <c r="S10" s="5" t="s">
        <v>370</v>
      </c>
      <c r="T10" s="5" t="s">
        <v>370</v>
      </c>
      <c r="U10" s="5" t="s">
        <v>370</v>
      </c>
      <c r="V10" s="5" t="s">
        <v>370</v>
      </c>
      <c r="W10" s="5" t="s">
        <v>370</v>
      </c>
      <c r="X10" s="5" t="s">
        <v>370</v>
      </c>
      <c r="Y10" s="5" t="s">
        <v>370</v>
      </c>
      <c r="Z10" s="77" t="s">
        <v>435</v>
      </c>
      <c r="AA10" s="77" t="s">
        <v>435</v>
      </c>
      <c r="AB10" s="77" t="s">
        <v>435</v>
      </c>
      <c r="AC10" s="77" t="s">
        <v>435</v>
      </c>
      <c r="AD10" s="77" t="s">
        <v>435</v>
      </c>
      <c r="AE10" s="77" t="s">
        <v>435</v>
      </c>
      <c r="AF10" s="77" t="s">
        <v>435</v>
      </c>
      <c r="AG10" s="77" t="s">
        <v>435</v>
      </c>
      <c r="AH10" s="5" t="s">
        <v>370</v>
      </c>
      <c r="AI10" s="5" t="s">
        <v>370</v>
      </c>
      <c r="AJ10" s="5" t="s">
        <v>370</v>
      </c>
      <c r="AK10" s="5" t="s">
        <v>370</v>
      </c>
      <c r="AL10" s="5" t="s">
        <v>370</v>
      </c>
      <c r="AM10" s="5" t="s">
        <v>370</v>
      </c>
      <c r="AN10" s="5" t="s">
        <v>370</v>
      </c>
      <c r="AO10" s="5" t="s">
        <v>370</v>
      </c>
      <c r="AP10" s="5" t="s">
        <v>370</v>
      </c>
      <c r="AQ10" s="5" t="s">
        <v>370</v>
      </c>
      <c r="AR10" s="5" t="s">
        <v>370</v>
      </c>
      <c r="AS10" s="5" t="s">
        <v>370</v>
      </c>
      <c r="AT10" s="50">
        <f t="shared" si="5"/>
        <v>0.94507891104786357</v>
      </c>
      <c r="AU10" s="51">
        <v>169631</v>
      </c>
      <c r="AV10" s="37">
        <f t="shared" si="6"/>
        <v>92526</v>
      </c>
      <c r="AW10" s="37">
        <f t="shared" si="7"/>
        <v>87444.4</v>
      </c>
      <c r="AX10" s="37">
        <f t="shared" si="8"/>
        <v>-5081.6000000000058</v>
      </c>
      <c r="AY10" s="37">
        <v>13091.6</v>
      </c>
      <c r="AZ10" s="37">
        <v>15428.7</v>
      </c>
      <c r="BA10" s="37">
        <v>5569.3</v>
      </c>
      <c r="BB10" s="37">
        <v>13415</v>
      </c>
      <c r="BC10" s="37">
        <v>15752.5</v>
      </c>
      <c r="BD10" s="37">
        <v>9617.9</v>
      </c>
      <c r="BE10" s="37"/>
      <c r="BF10" s="37">
        <f t="shared" si="9"/>
        <v>14569.4</v>
      </c>
      <c r="BG10" s="11"/>
      <c r="BH10" s="37">
        <f t="shared" si="10"/>
        <v>14569.4</v>
      </c>
      <c r="BI10" s="37">
        <v>46.5</v>
      </c>
      <c r="BJ10" s="37">
        <f t="shared" si="11"/>
        <v>14615.9</v>
      </c>
      <c r="BK10" s="37"/>
      <c r="BL10" s="37">
        <f t="shared" si="12"/>
        <v>14615.9</v>
      </c>
    </row>
    <row r="11" spans="1:64" s="2" customFormat="1" ht="16.95" customHeight="1">
      <c r="A11" s="12" t="s">
        <v>9</v>
      </c>
      <c r="B11" s="37">
        <v>4148328</v>
      </c>
      <c r="C11" s="37">
        <v>4899080.8</v>
      </c>
      <c r="D11" s="4">
        <f t="shared" si="2"/>
        <v>1.1809772033455406</v>
      </c>
      <c r="E11" s="11">
        <v>20</v>
      </c>
      <c r="F11" s="77" t="s">
        <v>435</v>
      </c>
      <c r="G11" s="77" t="s">
        <v>435</v>
      </c>
      <c r="H11" s="77" t="s">
        <v>435</v>
      </c>
      <c r="I11" s="77" t="s">
        <v>435</v>
      </c>
      <c r="J11" s="51">
        <v>370</v>
      </c>
      <c r="K11" s="51">
        <v>415</v>
      </c>
      <c r="L11" s="4">
        <f t="shared" si="3"/>
        <v>0.89156626506024095</v>
      </c>
      <c r="M11" s="11">
        <v>10</v>
      </c>
      <c r="N11" s="37">
        <v>148250.70000000001</v>
      </c>
      <c r="O11" s="37">
        <v>157394.20000000001</v>
      </c>
      <c r="P11" s="4">
        <f t="shared" si="4"/>
        <v>1.0616759313784017</v>
      </c>
      <c r="Q11" s="11">
        <v>20</v>
      </c>
      <c r="R11" s="5" t="s">
        <v>370</v>
      </c>
      <c r="S11" s="5" t="s">
        <v>370</v>
      </c>
      <c r="T11" s="5" t="s">
        <v>370</v>
      </c>
      <c r="U11" s="5" t="s">
        <v>370</v>
      </c>
      <c r="V11" s="5" t="s">
        <v>370</v>
      </c>
      <c r="W11" s="5" t="s">
        <v>370</v>
      </c>
      <c r="X11" s="5" t="s">
        <v>370</v>
      </c>
      <c r="Y11" s="5" t="s">
        <v>370</v>
      </c>
      <c r="Z11" s="77" t="s">
        <v>435</v>
      </c>
      <c r="AA11" s="77" t="s">
        <v>435</v>
      </c>
      <c r="AB11" s="77" t="s">
        <v>435</v>
      </c>
      <c r="AC11" s="77" t="s">
        <v>435</v>
      </c>
      <c r="AD11" s="77" t="s">
        <v>435</v>
      </c>
      <c r="AE11" s="77" t="s">
        <v>435</v>
      </c>
      <c r="AF11" s="77" t="s">
        <v>435</v>
      </c>
      <c r="AG11" s="77" t="s">
        <v>435</v>
      </c>
      <c r="AH11" s="5" t="s">
        <v>370</v>
      </c>
      <c r="AI11" s="5" t="s">
        <v>370</v>
      </c>
      <c r="AJ11" s="5" t="s">
        <v>370</v>
      </c>
      <c r="AK11" s="5" t="s">
        <v>370</v>
      </c>
      <c r="AL11" s="5" t="s">
        <v>370</v>
      </c>
      <c r="AM11" s="5" t="s">
        <v>370</v>
      </c>
      <c r="AN11" s="5" t="s">
        <v>370</v>
      </c>
      <c r="AO11" s="5" t="s">
        <v>370</v>
      </c>
      <c r="AP11" s="5" t="s">
        <v>370</v>
      </c>
      <c r="AQ11" s="5" t="s">
        <v>370</v>
      </c>
      <c r="AR11" s="5" t="s">
        <v>370</v>
      </c>
      <c r="AS11" s="5" t="s">
        <v>370</v>
      </c>
      <c r="AT11" s="50">
        <f t="shared" si="5"/>
        <v>1.0753745069016249</v>
      </c>
      <c r="AU11" s="51">
        <v>186688</v>
      </c>
      <c r="AV11" s="37">
        <f t="shared" si="6"/>
        <v>101829.81818181818</v>
      </c>
      <c r="AW11" s="37">
        <f t="shared" si="7"/>
        <v>109505.2</v>
      </c>
      <c r="AX11" s="37">
        <f t="shared" si="8"/>
        <v>7675.3818181818206</v>
      </c>
      <c r="AY11" s="37">
        <v>18196.900000000001</v>
      </c>
      <c r="AZ11" s="37">
        <v>20175.2</v>
      </c>
      <c r="BA11" s="37">
        <v>22319.7</v>
      </c>
      <c r="BB11" s="37">
        <v>8342.4</v>
      </c>
      <c r="BC11" s="37">
        <v>18671.599999999999</v>
      </c>
      <c r="BD11" s="37"/>
      <c r="BE11" s="37"/>
      <c r="BF11" s="37">
        <f t="shared" si="9"/>
        <v>21799.4</v>
      </c>
      <c r="BG11" s="11"/>
      <c r="BH11" s="37">
        <f t="shared" si="10"/>
        <v>21799.4</v>
      </c>
      <c r="BI11" s="37">
        <v>-135.69999999999999</v>
      </c>
      <c r="BJ11" s="37">
        <f t="shared" si="11"/>
        <v>21663.7</v>
      </c>
      <c r="BK11" s="37"/>
      <c r="BL11" s="37">
        <f t="shared" si="12"/>
        <v>21663.7</v>
      </c>
    </row>
    <row r="12" spans="1:64" s="2" customFormat="1" ht="16.95" customHeight="1">
      <c r="A12" s="12" t="s">
        <v>10</v>
      </c>
      <c r="B12" s="37">
        <v>11410502</v>
      </c>
      <c r="C12" s="37">
        <v>10491054.6</v>
      </c>
      <c r="D12" s="4">
        <f t="shared" si="2"/>
        <v>0.91942095098007082</v>
      </c>
      <c r="E12" s="11">
        <v>20</v>
      </c>
      <c r="F12" s="77" t="s">
        <v>435</v>
      </c>
      <c r="G12" s="77" t="s">
        <v>435</v>
      </c>
      <c r="H12" s="77" t="s">
        <v>435</v>
      </c>
      <c r="I12" s="77" t="s">
        <v>435</v>
      </c>
      <c r="J12" s="51">
        <v>310</v>
      </c>
      <c r="K12" s="51">
        <v>307</v>
      </c>
      <c r="L12" s="4">
        <f t="shared" si="3"/>
        <v>1.009771986970684</v>
      </c>
      <c r="M12" s="11">
        <v>15</v>
      </c>
      <c r="N12" s="37">
        <v>168456.1</v>
      </c>
      <c r="O12" s="37">
        <v>166618.9</v>
      </c>
      <c r="P12" s="4">
        <f t="shared" si="4"/>
        <v>0.98909389449239293</v>
      </c>
      <c r="Q12" s="11">
        <v>20</v>
      </c>
      <c r="R12" s="5" t="s">
        <v>370</v>
      </c>
      <c r="S12" s="5" t="s">
        <v>370</v>
      </c>
      <c r="T12" s="5" t="s">
        <v>370</v>
      </c>
      <c r="U12" s="5" t="s">
        <v>370</v>
      </c>
      <c r="V12" s="5" t="s">
        <v>370</v>
      </c>
      <c r="W12" s="5" t="s">
        <v>370</v>
      </c>
      <c r="X12" s="5" t="s">
        <v>370</v>
      </c>
      <c r="Y12" s="5" t="s">
        <v>370</v>
      </c>
      <c r="Z12" s="77" t="s">
        <v>435</v>
      </c>
      <c r="AA12" s="77" t="s">
        <v>435</v>
      </c>
      <c r="AB12" s="77" t="s">
        <v>435</v>
      </c>
      <c r="AC12" s="77" t="s">
        <v>435</v>
      </c>
      <c r="AD12" s="77" t="s">
        <v>435</v>
      </c>
      <c r="AE12" s="77" t="s">
        <v>435</v>
      </c>
      <c r="AF12" s="77" t="s">
        <v>435</v>
      </c>
      <c r="AG12" s="77" t="s">
        <v>435</v>
      </c>
      <c r="AH12" s="5" t="s">
        <v>370</v>
      </c>
      <c r="AI12" s="5" t="s">
        <v>370</v>
      </c>
      <c r="AJ12" s="5" t="s">
        <v>370</v>
      </c>
      <c r="AK12" s="5" t="s">
        <v>370</v>
      </c>
      <c r="AL12" s="5" t="s">
        <v>370</v>
      </c>
      <c r="AM12" s="5" t="s">
        <v>370</v>
      </c>
      <c r="AN12" s="5" t="s">
        <v>370</v>
      </c>
      <c r="AO12" s="5" t="s">
        <v>370</v>
      </c>
      <c r="AP12" s="5" t="s">
        <v>370</v>
      </c>
      <c r="AQ12" s="5" t="s">
        <v>370</v>
      </c>
      <c r="AR12" s="5" t="s">
        <v>370</v>
      </c>
      <c r="AS12" s="5" t="s">
        <v>370</v>
      </c>
      <c r="AT12" s="50">
        <f t="shared" si="5"/>
        <v>0.96939775843653708</v>
      </c>
      <c r="AU12" s="51">
        <v>109979</v>
      </c>
      <c r="AV12" s="37">
        <f t="shared" si="6"/>
        <v>59988.545454545456</v>
      </c>
      <c r="AW12" s="37">
        <f t="shared" si="7"/>
        <v>58152.800000000003</v>
      </c>
      <c r="AX12" s="37">
        <f t="shared" si="8"/>
        <v>-1835.745454545453</v>
      </c>
      <c r="AY12" s="37">
        <v>8982.7999999999993</v>
      </c>
      <c r="AZ12" s="37">
        <v>11331.9</v>
      </c>
      <c r="BA12" s="37">
        <v>8535.7999999999993</v>
      </c>
      <c r="BB12" s="37">
        <v>10052.4</v>
      </c>
      <c r="BC12" s="37">
        <v>9853.2000000000007</v>
      </c>
      <c r="BD12" s="37"/>
      <c r="BE12" s="37"/>
      <c r="BF12" s="37">
        <f t="shared" si="9"/>
        <v>9396.7000000000007</v>
      </c>
      <c r="BG12" s="11"/>
      <c r="BH12" s="37">
        <f t="shared" si="10"/>
        <v>9396.7000000000007</v>
      </c>
      <c r="BI12" s="37">
        <v>11.2</v>
      </c>
      <c r="BJ12" s="37">
        <f t="shared" si="11"/>
        <v>9407.9000000000015</v>
      </c>
      <c r="BK12" s="37"/>
      <c r="BL12" s="37">
        <f t="shared" si="12"/>
        <v>9407.9</v>
      </c>
    </row>
    <row r="13" spans="1:64" s="2" customFormat="1" ht="16.95" customHeight="1">
      <c r="A13" s="12" t="s">
        <v>11</v>
      </c>
      <c r="B13" s="37">
        <v>12258104</v>
      </c>
      <c r="C13" s="37">
        <v>14303946.300000001</v>
      </c>
      <c r="D13" s="4">
        <f t="shared" si="2"/>
        <v>1.1668971237313699</v>
      </c>
      <c r="E13" s="11">
        <v>20</v>
      </c>
      <c r="F13" s="77" t="s">
        <v>435</v>
      </c>
      <c r="G13" s="77" t="s">
        <v>435</v>
      </c>
      <c r="H13" s="77" t="s">
        <v>435</v>
      </c>
      <c r="I13" s="77" t="s">
        <v>435</v>
      </c>
      <c r="J13" s="51">
        <v>515</v>
      </c>
      <c r="K13" s="51">
        <v>513</v>
      </c>
      <c r="L13" s="4">
        <f t="shared" si="3"/>
        <v>1.003898635477583</v>
      </c>
      <c r="M13" s="11">
        <v>10</v>
      </c>
      <c r="N13" s="37">
        <v>162082.29999999999</v>
      </c>
      <c r="O13" s="37">
        <v>152790.6</v>
      </c>
      <c r="P13" s="4">
        <f t="shared" si="4"/>
        <v>0.9426729507170124</v>
      </c>
      <c r="Q13" s="11">
        <v>20</v>
      </c>
      <c r="R13" s="5" t="s">
        <v>370</v>
      </c>
      <c r="S13" s="5" t="s">
        <v>370</v>
      </c>
      <c r="T13" s="5" t="s">
        <v>370</v>
      </c>
      <c r="U13" s="5" t="s">
        <v>370</v>
      </c>
      <c r="V13" s="5" t="s">
        <v>370</v>
      </c>
      <c r="W13" s="5" t="s">
        <v>370</v>
      </c>
      <c r="X13" s="5" t="s">
        <v>370</v>
      </c>
      <c r="Y13" s="5" t="s">
        <v>370</v>
      </c>
      <c r="Z13" s="77" t="s">
        <v>435</v>
      </c>
      <c r="AA13" s="77" t="s">
        <v>435</v>
      </c>
      <c r="AB13" s="77" t="s">
        <v>435</v>
      </c>
      <c r="AC13" s="77" t="s">
        <v>435</v>
      </c>
      <c r="AD13" s="77" t="s">
        <v>435</v>
      </c>
      <c r="AE13" s="77" t="s">
        <v>435</v>
      </c>
      <c r="AF13" s="77" t="s">
        <v>435</v>
      </c>
      <c r="AG13" s="77" t="s">
        <v>435</v>
      </c>
      <c r="AH13" s="5" t="s">
        <v>370</v>
      </c>
      <c r="AI13" s="5" t="s">
        <v>370</v>
      </c>
      <c r="AJ13" s="5" t="s">
        <v>370</v>
      </c>
      <c r="AK13" s="5" t="s">
        <v>370</v>
      </c>
      <c r="AL13" s="5" t="s">
        <v>370</v>
      </c>
      <c r="AM13" s="5" t="s">
        <v>370</v>
      </c>
      <c r="AN13" s="5" t="s">
        <v>370</v>
      </c>
      <c r="AO13" s="5" t="s">
        <v>370</v>
      </c>
      <c r="AP13" s="5" t="s">
        <v>370</v>
      </c>
      <c r="AQ13" s="5" t="s">
        <v>370</v>
      </c>
      <c r="AR13" s="5" t="s">
        <v>370</v>
      </c>
      <c r="AS13" s="5" t="s">
        <v>370</v>
      </c>
      <c r="AT13" s="50">
        <f t="shared" si="5"/>
        <v>1.0446077568748695</v>
      </c>
      <c r="AU13" s="51">
        <v>172246</v>
      </c>
      <c r="AV13" s="37">
        <f t="shared" si="6"/>
        <v>93952.363636363632</v>
      </c>
      <c r="AW13" s="37">
        <f t="shared" si="7"/>
        <v>98143.4</v>
      </c>
      <c r="AX13" s="37">
        <f t="shared" si="8"/>
        <v>4191.0363636363618</v>
      </c>
      <c r="AY13" s="37">
        <v>14849.5</v>
      </c>
      <c r="AZ13" s="37">
        <v>14507.1</v>
      </c>
      <c r="BA13" s="37">
        <v>15148.3</v>
      </c>
      <c r="BB13" s="37">
        <v>14142.2</v>
      </c>
      <c r="BC13" s="37">
        <v>17451.099999999999</v>
      </c>
      <c r="BD13" s="37"/>
      <c r="BE13" s="37"/>
      <c r="BF13" s="37">
        <f t="shared" si="9"/>
        <v>22045.200000000001</v>
      </c>
      <c r="BG13" s="11"/>
      <c r="BH13" s="37">
        <f t="shared" si="10"/>
        <v>22045.200000000001</v>
      </c>
      <c r="BI13" s="37">
        <v>-207.1</v>
      </c>
      <c r="BJ13" s="37">
        <f t="shared" si="11"/>
        <v>21838.100000000002</v>
      </c>
      <c r="BK13" s="37"/>
      <c r="BL13" s="37">
        <f t="shared" si="12"/>
        <v>21838.1</v>
      </c>
    </row>
    <row r="14" spans="1:64" s="2" customFormat="1" ht="16.95" customHeight="1">
      <c r="A14" s="12" t="s">
        <v>12</v>
      </c>
      <c r="B14" s="37">
        <v>345470</v>
      </c>
      <c r="C14" s="37">
        <v>366677.2</v>
      </c>
      <c r="D14" s="4">
        <f t="shared" si="2"/>
        <v>1.06138651691898</v>
      </c>
      <c r="E14" s="11">
        <v>20</v>
      </c>
      <c r="F14" s="77" t="s">
        <v>435</v>
      </c>
      <c r="G14" s="77" t="s">
        <v>435</v>
      </c>
      <c r="H14" s="77" t="s">
        <v>435</v>
      </c>
      <c r="I14" s="77" t="s">
        <v>435</v>
      </c>
      <c r="J14" s="51">
        <v>230</v>
      </c>
      <c r="K14" s="51">
        <v>241</v>
      </c>
      <c r="L14" s="4">
        <f t="shared" si="3"/>
        <v>0.9543568464730291</v>
      </c>
      <c r="M14" s="11">
        <v>15</v>
      </c>
      <c r="N14" s="37">
        <v>46185.8</v>
      </c>
      <c r="O14" s="37">
        <v>54575.5</v>
      </c>
      <c r="P14" s="4">
        <f t="shared" si="4"/>
        <v>1.1816510702423688</v>
      </c>
      <c r="Q14" s="11">
        <v>20</v>
      </c>
      <c r="R14" s="5" t="s">
        <v>370</v>
      </c>
      <c r="S14" s="5" t="s">
        <v>370</v>
      </c>
      <c r="T14" s="5" t="s">
        <v>370</v>
      </c>
      <c r="U14" s="5" t="s">
        <v>370</v>
      </c>
      <c r="V14" s="5" t="s">
        <v>370</v>
      </c>
      <c r="W14" s="5" t="s">
        <v>370</v>
      </c>
      <c r="X14" s="5" t="s">
        <v>370</v>
      </c>
      <c r="Y14" s="5" t="s">
        <v>370</v>
      </c>
      <c r="Z14" s="77" t="s">
        <v>435</v>
      </c>
      <c r="AA14" s="77" t="s">
        <v>435</v>
      </c>
      <c r="AB14" s="77" t="s">
        <v>435</v>
      </c>
      <c r="AC14" s="77" t="s">
        <v>435</v>
      </c>
      <c r="AD14" s="77" t="s">
        <v>435</v>
      </c>
      <c r="AE14" s="77" t="s">
        <v>435</v>
      </c>
      <c r="AF14" s="77" t="s">
        <v>435</v>
      </c>
      <c r="AG14" s="77" t="s">
        <v>435</v>
      </c>
      <c r="AH14" s="5" t="s">
        <v>370</v>
      </c>
      <c r="AI14" s="5" t="s">
        <v>370</v>
      </c>
      <c r="AJ14" s="5" t="s">
        <v>370</v>
      </c>
      <c r="AK14" s="5" t="s">
        <v>370</v>
      </c>
      <c r="AL14" s="5" t="s">
        <v>370</v>
      </c>
      <c r="AM14" s="5" t="s">
        <v>370</v>
      </c>
      <c r="AN14" s="5" t="s">
        <v>370</v>
      </c>
      <c r="AO14" s="5" t="s">
        <v>370</v>
      </c>
      <c r="AP14" s="5" t="s">
        <v>370</v>
      </c>
      <c r="AQ14" s="5" t="s">
        <v>370</v>
      </c>
      <c r="AR14" s="5" t="s">
        <v>370</v>
      </c>
      <c r="AS14" s="5" t="s">
        <v>370</v>
      </c>
      <c r="AT14" s="50">
        <f t="shared" si="5"/>
        <v>1.0759291716422257</v>
      </c>
      <c r="AU14" s="51">
        <v>124014</v>
      </c>
      <c r="AV14" s="37">
        <f t="shared" si="6"/>
        <v>67644</v>
      </c>
      <c r="AW14" s="37">
        <f t="shared" si="7"/>
        <v>72780.2</v>
      </c>
      <c r="AX14" s="37">
        <f t="shared" si="8"/>
        <v>5136.1999999999971</v>
      </c>
      <c r="AY14" s="37">
        <v>10841.4</v>
      </c>
      <c r="AZ14" s="37">
        <v>13795.3</v>
      </c>
      <c r="BA14" s="37">
        <v>13417.9</v>
      </c>
      <c r="BB14" s="37">
        <v>11484.2</v>
      </c>
      <c r="BC14" s="37">
        <v>10367.9</v>
      </c>
      <c r="BD14" s="37"/>
      <c r="BE14" s="37"/>
      <c r="BF14" s="37">
        <f t="shared" si="9"/>
        <v>12873.5</v>
      </c>
      <c r="BG14" s="11"/>
      <c r="BH14" s="37">
        <f t="shared" si="10"/>
        <v>12873.5</v>
      </c>
      <c r="BI14" s="37">
        <v>156.19999999999999</v>
      </c>
      <c r="BJ14" s="37">
        <f t="shared" si="11"/>
        <v>13029.7</v>
      </c>
      <c r="BK14" s="37"/>
      <c r="BL14" s="37">
        <f t="shared" si="12"/>
        <v>13029.7</v>
      </c>
    </row>
    <row r="15" spans="1:64" s="2" customFormat="1" ht="16.95" customHeight="1">
      <c r="A15" s="12" t="s">
        <v>13</v>
      </c>
      <c r="B15" s="37">
        <v>2030506</v>
      </c>
      <c r="C15" s="37">
        <v>2273093.7000000002</v>
      </c>
      <c r="D15" s="4">
        <f t="shared" si="2"/>
        <v>1.1194715504411217</v>
      </c>
      <c r="E15" s="11">
        <v>20</v>
      </c>
      <c r="F15" s="77" t="s">
        <v>435</v>
      </c>
      <c r="G15" s="77" t="s">
        <v>435</v>
      </c>
      <c r="H15" s="77" t="s">
        <v>435</v>
      </c>
      <c r="I15" s="77" t="s">
        <v>435</v>
      </c>
      <c r="J15" s="51">
        <v>540</v>
      </c>
      <c r="K15" s="51">
        <v>460</v>
      </c>
      <c r="L15" s="4">
        <f t="shared" si="3"/>
        <v>1.173913043478261</v>
      </c>
      <c r="M15" s="11">
        <v>10</v>
      </c>
      <c r="N15" s="37">
        <v>138975.6</v>
      </c>
      <c r="O15" s="37">
        <v>131294.20000000001</v>
      </c>
      <c r="P15" s="4">
        <f t="shared" si="4"/>
        <v>0.9447284271483628</v>
      </c>
      <c r="Q15" s="11">
        <v>20</v>
      </c>
      <c r="R15" s="5" t="s">
        <v>370</v>
      </c>
      <c r="S15" s="5" t="s">
        <v>370</v>
      </c>
      <c r="T15" s="5" t="s">
        <v>370</v>
      </c>
      <c r="U15" s="5" t="s">
        <v>370</v>
      </c>
      <c r="V15" s="5" t="s">
        <v>370</v>
      </c>
      <c r="W15" s="5" t="s">
        <v>370</v>
      </c>
      <c r="X15" s="5" t="s">
        <v>370</v>
      </c>
      <c r="Y15" s="5" t="s">
        <v>370</v>
      </c>
      <c r="Z15" s="77" t="s">
        <v>435</v>
      </c>
      <c r="AA15" s="77" t="s">
        <v>435</v>
      </c>
      <c r="AB15" s="77" t="s">
        <v>435</v>
      </c>
      <c r="AC15" s="77" t="s">
        <v>435</v>
      </c>
      <c r="AD15" s="77" t="s">
        <v>435</v>
      </c>
      <c r="AE15" s="77" t="s">
        <v>435</v>
      </c>
      <c r="AF15" s="77" t="s">
        <v>435</v>
      </c>
      <c r="AG15" s="77" t="s">
        <v>435</v>
      </c>
      <c r="AH15" s="5" t="s">
        <v>370</v>
      </c>
      <c r="AI15" s="5" t="s">
        <v>370</v>
      </c>
      <c r="AJ15" s="5" t="s">
        <v>370</v>
      </c>
      <c r="AK15" s="5" t="s">
        <v>370</v>
      </c>
      <c r="AL15" s="5" t="s">
        <v>370</v>
      </c>
      <c r="AM15" s="5" t="s">
        <v>370</v>
      </c>
      <c r="AN15" s="5" t="s">
        <v>370</v>
      </c>
      <c r="AO15" s="5" t="s">
        <v>370</v>
      </c>
      <c r="AP15" s="5" t="s">
        <v>370</v>
      </c>
      <c r="AQ15" s="5" t="s">
        <v>370</v>
      </c>
      <c r="AR15" s="5" t="s">
        <v>370</v>
      </c>
      <c r="AS15" s="5" t="s">
        <v>370</v>
      </c>
      <c r="AT15" s="50">
        <f t="shared" si="5"/>
        <v>1.0604625997314461</v>
      </c>
      <c r="AU15" s="51">
        <v>182831</v>
      </c>
      <c r="AV15" s="37">
        <f t="shared" si="6"/>
        <v>99726</v>
      </c>
      <c r="AW15" s="37">
        <f t="shared" si="7"/>
        <v>105755.7</v>
      </c>
      <c r="AX15" s="37">
        <f t="shared" si="8"/>
        <v>6029.6999999999971</v>
      </c>
      <c r="AY15" s="37">
        <v>17063.5</v>
      </c>
      <c r="AZ15" s="37">
        <v>19831.599999999999</v>
      </c>
      <c r="BA15" s="37">
        <v>16909.7</v>
      </c>
      <c r="BB15" s="37">
        <v>12191.6</v>
      </c>
      <c r="BC15" s="37">
        <v>15463.2</v>
      </c>
      <c r="BD15" s="37">
        <v>702.4</v>
      </c>
      <c r="BE15" s="37"/>
      <c r="BF15" s="37">
        <f t="shared" si="9"/>
        <v>23593.7</v>
      </c>
      <c r="BG15" s="11"/>
      <c r="BH15" s="37">
        <f t="shared" si="10"/>
        <v>23593.7</v>
      </c>
      <c r="BI15" s="37">
        <v>238.5</v>
      </c>
      <c r="BJ15" s="37">
        <f t="shared" si="11"/>
        <v>23832.2</v>
      </c>
      <c r="BK15" s="37"/>
      <c r="BL15" s="37">
        <f t="shared" si="12"/>
        <v>23832.2</v>
      </c>
    </row>
    <row r="16" spans="1:64" s="2" customFormat="1" ht="16.95" customHeight="1">
      <c r="A16" s="12" t="s">
        <v>14</v>
      </c>
      <c r="B16" s="37">
        <v>278276</v>
      </c>
      <c r="C16" s="37">
        <v>305778.90000000002</v>
      </c>
      <c r="D16" s="4">
        <f t="shared" si="2"/>
        <v>1.0988331728212279</v>
      </c>
      <c r="E16" s="11">
        <v>20</v>
      </c>
      <c r="F16" s="77" t="s">
        <v>435</v>
      </c>
      <c r="G16" s="77" t="s">
        <v>435</v>
      </c>
      <c r="H16" s="77" t="s">
        <v>435</v>
      </c>
      <c r="I16" s="77" t="s">
        <v>435</v>
      </c>
      <c r="J16" s="51">
        <v>170</v>
      </c>
      <c r="K16" s="51">
        <v>166</v>
      </c>
      <c r="L16" s="4">
        <f t="shared" si="3"/>
        <v>1.0240963855421688</v>
      </c>
      <c r="M16" s="11">
        <v>10</v>
      </c>
      <c r="N16" s="37">
        <v>86565.1</v>
      </c>
      <c r="O16" s="37">
        <v>78856.5</v>
      </c>
      <c r="P16" s="4">
        <f t="shared" si="4"/>
        <v>0.91095025593455092</v>
      </c>
      <c r="Q16" s="11">
        <v>20</v>
      </c>
      <c r="R16" s="5" t="s">
        <v>370</v>
      </c>
      <c r="S16" s="5" t="s">
        <v>370</v>
      </c>
      <c r="T16" s="5" t="s">
        <v>370</v>
      </c>
      <c r="U16" s="5" t="s">
        <v>370</v>
      </c>
      <c r="V16" s="5" t="s">
        <v>370</v>
      </c>
      <c r="W16" s="5" t="s">
        <v>370</v>
      </c>
      <c r="X16" s="5" t="s">
        <v>370</v>
      </c>
      <c r="Y16" s="5" t="s">
        <v>370</v>
      </c>
      <c r="Z16" s="77" t="s">
        <v>435</v>
      </c>
      <c r="AA16" s="77" t="s">
        <v>435</v>
      </c>
      <c r="AB16" s="77" t="s">
        <v>435</v>
      </c>
      <c r="AC16" s="77" t="s">
        <v>435</v>
      </c>
      <c r="AD16" s="77" t="s">
        <v>435</v>
      </c>
      <c r="AE16" s="77" t="s">
        <v>435</v>
      </c>
      <c r="AF16" s="77" t="s">
        <v>435</v>
      </c>
      <c r="AG16" s="77" t="s">
        <v>435</v>
      </c>
      <c r="AH16" s="5" t="s">
        <v>370</v>
      </c>
      <c r="AI16" s="5" t="s">
        <v>370</v>
      </c>
      <c r="AJ16" s="5" t="s">
        <v>370</v>
      </c>
      <c r="AK16" s="5" t="s">
        <v>370</v>
      </c>
      <c r="AL16" s="5" t="s">
        <v>370</v>
      </c>
      <c r="AM16" s="5" t="s">
        <v>370</v>
      </c>
      <c r="AN16" s="5" t="s">
        <v>370</v>
      </c>
      <c r="AO16" s="5" t="s">
        <v>370</v>
      </c>
      <c r="AP16" s="5" t="s">
        <v>370</v>
      </c>
      <c r="AQ16" s="5" t="s">
        <v>370</v>
      </c>
      <c r="AR16" s="5" t="s">
        <v>370</v>
      </c>
      <c r="AS16" s="5" t="s">
        <v>370</v>
      </c>
      <c r="AT16" s="50">
        <f t="shared" si="5"/>
        <v>1.0087326486107455</v>
      </c>
      <c r="AU16" s="51">
        <v>104195</v>
      </c>
      <c r="AV16" s="37">
        <f t="shared" si="6"/>
        <v>56833.636363636368</v>
      </c>
      <c r="AW16" s="37">
        <f t="shared" si="7"/>
        <v>57329.9</v>
      </c>
      <c r="AX16" s="37">
        <f t="shared" si="8"/>
        <v>496.26363636363385</v>
      </c>
      <c r="AY16" s="37">
        <v>7329.9</v>
      </c>
      <c r="AZ16" s="37">
        <v>9662.1</v>
      </c>
      <c r="BA16" s="37">
        <v>5957.9</v>
      </c>
      <c r="BB16" s="37">
        <v>13154.1</v>
      </c>
      <c r="BC16" s="37">
        <v>6466.9</v>
      </c>
      <c r="BD16" s="37"/>
      <c r="BE16" s="37"/>
      <c r="BF16" s="37">
        <f t="shared" si="9"/>
        <v>14759</v>
      </c>
      <c r="BG16" s="11"/>
      <c r="BH16" s="37">
        <f t="shared" si="10"/>
        <v>14759</v>
      </c>
      <c r="BI16" s="37">
        <v>520.6</v>
      </c>
      <c r="BJ16" s="37">
        <f t="shared" si="11"/>
        <v>15279.6</v>
      </c>
      <c r="BK16" s="37"/>
      <c r="BL16" s="37">
        <f t="shared" si="12"/>
        <v>15279.6</v>
      </c>
    </row>
    <row r="17" spans="1:64" s="2" customFormat="1" ht="16.95" customHeight="1">
      <c r="A17" s="15" t="s">
        <v>20</v>
      </c>
      <c r="B17" s="36">
        <f>SUM(B18:B44)</f>
        <v>45504297</v>
      </c>
      <c r="C17" s="36">
        <f>SUM(C18:C44)</f>
        <v>46195047.699999996</v>
      </c>
      <c r="D17" s="6">
        <f>IF(C17/B17&gt;1.2,IF((C17/B17-1.2)*0.1+1.2&gt;1.3,1.3,(C17/B17-1.2)*0.1+1.2),C17/B17)</f>
        <v>1.0151799004828048</v>
      </c>
      <c r="E17" s="22"/>
      <c r="F17" s="21"/>
      <c r="G17" s="21"/>
      <c r="H17" s="6"/>
      <c r="I17" s="22"/>
      <c r="J17" s="19"/>
      <c r="K17" s="19"/>
      <c r="L17" s="7"/>
      <c r="M17" s="22"/>
      <c r="N17" s="36">
        <f>SUM(N18:N44)</f>
        <v>2223023.5999999996</v>
      </c>
      <c r="O17" s="36">
        <f>SUM(O18:O44)</f>
        <v>2183263.5000000005</v>
      </c>
      <c r="P17" s="6">
        <f>IF(O17/N17&gt;1.2,IF((O17/N17-1.2)*0.1+1.2&gt;1.3,1.3,(O17/N17-1.2)*0.1+1.2),O17/N17)</f>
        <v>0.98211440490330415</v>
      </c>
      <c r="Q17" s="22"/>
      <c r="R17" s="36">
        <f t="shared" ref="R17:S17" si="13">SUM(R18:R44)</f>
        <v>78937.7</v>
      </c>
      <c r="S17" s="36">
        <f t="shared" si="13"/>
        <v>86228.299999999988</v>
      </c>
      <c r="T17" s="6">
        <f>IF(S17/R17&gt;1.2,IF((S17/R17-1.2)*0.1+1.2&gt;1.3,1.3,(S17/R17-1.2)*0.1+1.2),S17/R17)</f>
        <v>1.0923589108879532</v>
      </c>
      <c r="U17" s="22"/>
      <c r="V17" s="36">
        <f t="shared" ref="V17" si="14">SUM(V18:V44)</f>
        <v>31071.799999999996</v>
      </c>
      <c r="W17" s="36">
        <f t="shared" ref="W17" si="15">SUM(W18:W44)</f>
        <v>38662.100000000006</v>
      </c>
      <c r="X17" s="6">
        <f>IF(W17/V17&gt;1.2,IF((W17/V17-1.2)*0.1+1.2&gt;1.3,1.3,(W17/V17-1.2)*0.1+1.2),W17/V17)</f>
        <v>1.2044282597081599</v>
      </c>
      <c r="Y17" s="22"/>
      <c r="Z17" s="36"/>
      <c r="AA17" s="36"/>
      <c r="AB17" s="6"/>
      <c r="AC17" s="22"/>
      <c r="AD17" s="21"/>
      <c r="AE17" s="21"/>
      <c r="AF17" s="6"/>
      <c r="AG17" s="22"/>
      <c r="AH17" s="21">
        <f t="shared" ref="AH17:AI17" si="16">SUM(AH18:AH44)</f>
        <v>105498</v>
      </c>
      <c r="AI17" s="21">
        <f t="shared" si="16"/>
        <v>108301</v>
      </c>
      <c r="AJ17" s="6">
        <f>IF(AI17/AH17&gt;1.2,IF((AI17/AH17-1.2)*0.1+1.2&gt;1.3,1.3,(AI17/AH17-1.2)*0.1+1.2),AI17/AH17)</f>
        <v>1.0265692240611197</v>
      </c>
      <c r="AK17" s="22"/>
      <c r="AL17" s="36">
        <f t="shared" ref="AL17:AM17" si="17">SUM(AL18:AL44)</f>
        <v>213675.39999999997</v>
      </c>
      <c r="AM17" s="36">
        <f t="shared" si="17"/>
        <v>218609.27</v>
      </c>
      <c r="AN17" s="6">
        <f>IF(AM17/AL17&gt;1.2,IF((AM17/AL17-1.2)*0.1+1.2&gt;1.3,1.3,(AM17/AL17-1.2)*0.1+1.2),AM17/AL17)</f>
        <v>1.0230904914650916</v>
      </c>
      <c r="AO17" s="22"/>
      <c r="AP17" s="36">
        <f t="shared" ref="AP17:AQ17" si="18">SUM(AP18:AP44)</f>
        <v>73139.7</v>
      </c>
      <c r="AQ17" s="36">
        <f t="shared" si="18"/>
        <v>76377.45</v>
      </c>
      <c r="AR17" s="6">
        <f>IF(AQ17/AP17&gt;1.2,IF((AQ17/AP17-1.2)*0.1+1.2&gt;1.3,1.3,(AQ17/AP17-1.2)*0.1+1.2),AQ17/AP17)</f>
        <v>1.0442680240690076</v>
      </c>
      <c r="AS17" s="22"/>
      <c r="AT17" s="23"/>
      <c r="AU17" s="21">
        <f>SUM(AU18:AU44)</f>
        <v>1012809</v>
      </c>
      <c r="AV17" s="36">
        <f>SUM(AV18:AV44)</f>
        <v>552441.27272727271</v>
      </c>
      <c r="AW17" s="36">
        <f>SUM(AW18:AW44)</f>
        <v>569295</v>
      </c>
      <c r="AX17" s="36">
        <f>SUM(AX18:AX44)</f>
        <v>16853.727272727283</v>
      </c>
      <c r="AY17" s="36">
        <f t="shared" ref="AY17:BL17" si="19">SUM(AY18:AY44)</f>
        <v>91800.5</v>
      </c>
      <c r="AZ17" s="36">
        <f t="shared" si="19"/>
        <v>101696.40000000002</v>
      </c>
      <c r="BA17" s="36">
        <f t="shared" si="19"/>
        <v>97993.900000000009</v>
      </c>
      <c r="BB17" s="36">
        <f t="shared" si="19"/>
        <v>87155.800000000017</v>
      </c>
      <c r="BC17" s="36">
        <f t="shared" si="19"/>
        <v>90897.900000000009</v>
      </c>
      <c r="BD17" s="36">
        <f t="shared" si="19"/>
        <v>2036.7</v>
      </c>
      <c r="BE17" s="36">
        <f t="shared" si="19"/>
        <v>0</v>
      </c>
      <c r="BF17" s="36">
        <f t="shared" si="19"/>
        <v>97713.799999999988</v>
      </c>
      <c r="BG17" s="42"/>
      <c r="BH17" s="36">
        <f t="shared" si="19"/>
        <v>97713.799999999988</v>
      </c>
      <c r="BI17" s="36">
        <f t="shared" si="19"/>
        <v>448.30000000000007</v>
      </c>
      <c r="BJ17" s="36">
        <f t="shared" si="19"/>
        <v>98162.099999999991</v>
      </c>
      <c r="BK17" s="36">
        <f t="shared" si="19"/>
        <v>0</v>
      </c>
      <c r="BL17" s="36">
        <f t="shared" si="19"/>
        <v>98162.1</v>
      </c>
    </row>
    <row r="18" spans="1:64" s="2" customFormat="1" ht="16.95" customHeight="1">
      <c r="A18" s="13" t="s">
        <v>0</v>
      </c>
      <c r="B18" s="37">
        <v>35234</v>
      </c>
      <c r="C18" s="37">
        <v>35407.599999999999</v>
      </c>
      <c r="D18" s="4">
        <f t="shared" ref="D18:D44" si="20">IF(E18=0,0,IF(B18=0,1,IF(C18&lt;0,0,IF(C18/B18&gt;1.2,IF((C18/B18-1.2)*0.1+1.2&gt;1.3,1.3,(C18/B18-1.2)*0.1+1.2),C18/B18))))</f>
        <v>1.0049270590906509</v>
      </c>
      <c r="E18" s="11">
        <v>10</v>
      </c>
      <c r="F18" s="77" t="s">
        <v>435</v>
      </c>
      <c r="G18" s="77" t="s">
        <v>435</v>
      </c>
      <c r="H18" s="77" t="s">
        <v>435</v>
      </c>
      <c r="I18" s="77" t="s">
        <v>435</v>
      </c>
      <c r="J18" s="51">
        <v>140</v>
      </c>
      <c r="K18" s="51">
        <v>114</v>
      </c>
      <c r="L18" s="4">
        <f t="shared" ref="L18:L44" si="21">IF(M18=0,0,IF(J18=0,1,IF(K18&lt;0,0,IF(J18/K18&gt;1.2,IF((J18/K18-1.2)*0.1+1.2&gt;1.3,1.3,(J18/K18-1.2)*0.1+1.2),J18/K18))))</f>
        <v>1.2028070175438597</v>
      </c>
      <c r="M18" s="11">
        <v>15</v>
      </c>
      <c r="N18" s="37">
        <v>23309.4</v>
      </c>
      <c r="O18" s="37">
        <v>19262.5</v>
      </c>
      <c r="P18" s="4">
        <f t="shared" ref="P18:P44" si="22">IF(Q18=0,0,IF(N18=0,1,IF(O18&lt;0,0,IF(O18/N18&gt;1.2,IF((O18/N18-1.2)*0.1+1.2&gt;1.3,1.3,(O18/N18-1.2)*0.1+1.2),O18/N18))))</f>
        <v>0.82638334749071185</v>
      </c>
      <c r="Q18" s="11">
        <v>20</v>
      </c>
      <c r="R18" s="37">
        <v>754</v>
      </c>
      <c r="S18" s="37">
        <v>818.6</v>
      </c>
      <c r="T18" s="4">
        <f>IF(U18=0,0,IF(R18=0,1,IF(S18&lt;0,0,IF(S18/R18&gt;1.2,IF((S18/R18-1.2)*0.1+1.2&gt;1.3,1.3,(S18/R18-1.2)*0.1+1.2),S18/R18))))</f>
        <v>1.0856763925729442</v>
      </c>
      <c r="U18" s="11">
        <v>10</v>
      </c>
      <c r="V18" s="37">
        <v>122</v>
      </c>
      <c r="W18" s="37">
        <v>122.3</v>
      </c>
      <c r="X18" s="4">
        <f>IF(Y18=0,0,IF(V18=0,1,IF(W18&lt;0,0,IF(W18/V18&gt;1.2,IF((W18/V18-1.2)*0.1+1.2&gt;1.3,1.3,(W18/V18-1.2)*0.1+1.2),W18/V18))))</f>
        <v>1.0024590163934426</v>
      </c>
      <c r="Y18" s="11">
        <v>10</v>
      </c>
      <c r="Z18" s="77" t="s">
        <v>435</v>
      </c>
      <c r="AA18" s="77" t="s">
        <v>435</v>
      </c>
      <c r="AB18" s="77" t="s">
        <v>435</v>
      </c>
      <c r="AC18" s="77" t="s">
        <v>435</v>
      </c>
      <c r="AD18" s="77" t="s">
        <v>435</v>
      </c>
      <c r="AE18" s="77" t="s">
        <v>435</v>
      </c>
      <c r="AF18" s="77" t="s">
        <v>435</v>
      </c>
      <c r="AG18" s="77" t="s">
        <v>435</v>
      </c>
      <c r="AH18" s="51">
        <v>3780</v>
      </c>
      <c r="AI18" s="51">
        <v>3966</v>
      </c>
      <c r="AJ18" s="4">
        <f>IF(AK18=0,0,IF(AH18=0,1,IF(AI18&lt;0,0,IF(AI18/AH18&gt;1.2,IF((AI18/AH18-1.2)*0.1+1.2&gt;1.3,1.3,(AI18/AH18-1.2)*0.1+1.2),AI18/AH18))))</f>
        <v>1.0492063492063493</v>
      </c>
      <c r="AK18" s="11">
        <v>15</v>
      </c>
      <c r="AL18" s="37">
        <v>7647</v>
      </c>
      <c r="AM18" s="37">
        <v>7529.3</v>
      </c>
      <c r="AN18" s="4">
        <f>IF(AO18=0,0,IF(AL18=0,1,IF(AM18&lt;0,0,IF(AM18/AL18&gt;1.2,IF((AM18/AL18-1.2)*0.1+1.2&gt;1.3,1.3,(AM18/AL18-1.2)*0.1+1.2),AM18/AL18))))</f>
        <v>0.98460834314110113</v>
      </c>
      <c r="AO18" s="11">
        <v>10</v>
      </c>
      <c r="AP18" s="37">
        <v>1385</v>
      </c>
      <c r="AQ18" s="37">
        <v>1482.8</v>
      </c>
      <c r="AR18" s="4">
        <f>IF(AS18=0,0,IF(AP18=0,1,IF(AQ18&lt;0,0,IF(AQ18/AP18&gt;1.2,IF((AQ18/AP18-1.2)*0.1+1.2&gt;1.3,1.3,(AQ18/AP18-1.2)*0.1+1.2),AQ18/AP18))))</f>
        <v>1.0706137184115523</v>
      </c>
      <c r="AS18" s="11">
        <v>10</v>
      </c>
      <c r="AT18" s="50">
        <f>(D18*E18+L18*M18+P18*Q18+T18*U18+X18*Y18+AJ18*AK18+AN18*AO18+AR18*AS18)/(E18+M18+Q18+U18+Y18+AK18+AO18+AS18)</f>
        <v>1.0179071274716427</v>
      </c>
      <c r="AU18" s="51">
        <v>21927</v>
      </c>
      <c r="AV18" s="37">
        <f t="shared" ref="AV18:AV44" si="23">AU18/11*6</f>
        <v>11960.181818181818</v>
      </c>
      <c r="AW18" s="37">
        <f t="shared" ref="AW18:AW44" si="24">ROUND(AT18*AV18,1)</f>
        <v>12174.4</v>
      </c>
      <c r="AX18" s="37">
        <f t="shared" ref="AX18:AX44" si="25">AW18-AV18</f>
        <v>214.21818181818162</v>
      </c>
      <c r="AY18" s="37">
        <v>1926.3</v>
      </c>
      <c r="AZ18" s="37">
        <v>1992</v>
      </c>
      <c r="BA18" s="37">
        <v>2346.9</v>
      </c>
      <c r="BB18" s="37">
        <v>1588.5</v>
      </c>
      <c r="BC18" s="37">
        <v>1885.2</v>
      </c>
      <c r="BD18" s="37"/>
      <c r="BE18" s="37"/>
      <c r="BF18" s="37">
        <f t="shared" ref="BF18:BF44" si="26">ROUND(AW18-SUM(AY18:BE18),1)</f>
        <v>2435.5</v>
      </c>
      <c r="BG18" s="11"/>
      <c r="BH18" s="37">
        <f t="shared" ref="BH18:BH44" si="27">IF(OR(BF18&lt;0,BG18="+"),0,BF18)</f>
        <v>2435.5</v>
      </c>
      <c r="BI18" s="37">
        <v>20.3</v>
      </c>
      <c r="BJ18" s="37">
        <f t="shared" ref="BJ18:BJ44" si="28">BH18+BI18</f>
        <v>2455.8000000000002</v>
      </c>
      <c r="BK18" s="37"/>
      <c r="BL18" s="37">
        <f t="shared" ref="BL18:BL44" si="29">IF((BJ18-BK18)&gt;0,ROUND(BJ18-BK18,1),0)</f>
        <v>2455.8000000000002</v>
      </c>
    </row>
    <row r="19" spans="1:64" s="2" customFormat="1" ht="16.95" customHeight="1">
      <c r="A19" s="13" t="s">
        <v>21</v>
      </c>
      <c r="B19" s="37">
        <v>5532668</v>
      </c>
      <c r="C19" s="37">
        <v>5928477.7999999998</v>
      </c>
      <c r="D19" s="4">
        <f t="shared" si="20"/>
        <v>1.0715404936641779</v>
      </c>
      <c r="E19" s="11">
        <v>10</v>
      </c>
      <c r="F19" s="77" t="s">
        <v>435</v>
      </c>
      <c r="G19" s="77" t="s">
        <v>435</v>
      </c>
      <c r="H19" s="77" t="s">
        <v>435</v>
      </c>
      <c r="I19" s="77" t="s">
        <v>435</v>
      </c>
      <c r="J19" s="51">
        <v>250</v>
      </c>
      <c r="K19" s="51">
        <v>260</v>
      </c>
      <c r="L19" s="4">
        <f t="shared" si="21"/>
        <v>0.96153846153846156</v>
      </c>
      <c r="M19" s="11">
        <v>5</v>
      </c>
      <c r="N19" s="37">
        <v>91280.4</v>
      </c>
      <c r="O19" s="37">
        <v>101145.8</v>
      </c>
      <c r="P19" s="4">
        <f t="shared" si="22"/>
        <v>1.1080779663542228</v>
      </c>
      <c r="Q19" s="11">
        <v>20</v>
      </c>
      <c r="R19" s="37">
        <v>3859</v>
      </c>
      <c r="S19" s="37">
        <v>3624.2</v>
      </c>
      <c r="T19" s="4">
        <f t="shared" ref="T19:T44" si="30">IF(U19=0,0,IF(R19=0,1,IF(S19&lt;0,0,IF(S19/R19&gt;1.2,IF((S19/R19-1.2)*0.1+1.2&gt;1.3,1.3,(S19/R19-1.2)*0.1+1.2),S19/R19))))</f>
        <v>0.93915522155998954</v>
      </c>
      <c r="U19" s="11">
        <v>5</v>
      </c>
      <c r="V19" s="37">
        <v>371.9</v>
      </c>
      <c r="W19" s="37">
        <v>395.8</v>
      </c>
      <c r="X19" s="4">
        <f t="shared" ref="X19:X44" si="31">IF(Y19=0,0,IF(V19=0,1,IF(W19&lt;0,0,IF(W19/V19&gt;1.2,IF((W19/V19-1.2)*0.1+1.2&gt;1.3,1.3,(W19/V19-1.2)*0.1+1.2),W19/V19))))</f>
        <v>1.0642645872546384</v>
      </c>
      <c r="Y19" s="11">
        <v>5</v>
      </c>
      <c r="Z19" s="77" t="s">
        <v>435</v>
      </c>
      <c r="AA19" s="77" t="s">
        <v>435</v>
      </c>
      <c r="AB19" s="77" t="s">
        <v>435</v>
      </c>
      <c r="AC19" s="77" t="s">
        <v>435</v>
      </c>
      <c r="AD19" s="77" t="s">
        <v>435</v>
      </c>
      <c r="AE19" s="77" t="s">
        <v>435</v>
      </c>
      <c r="AF19" s="77" t="s">
        <v>435</v>
      </c>
      <c r="AG19" s="77" t="s">
        <v>435</v>
      </c>
      <c r="AH19" s="51">
        <v>4309</v>
      </c>
      <c r="AI19" s="51">
        <v>4647</v>
      </c>
      <c r="AJ19" s="4">
        <f t="shared" ref="AJ19:AJ44" si="32">IF(AK19=0,0,IF(AH19=0,1,IF(AI19&lt;0,0,IF(AI19/AH19&gt;1.2,IF((AI19/AH19-1.2)*0.1+1.2&gt;1.3,1.3,(AI19/AH19-1.2)*0.1+1.2),AI19/AH19))))</f>
        <v>1.0784404734277095</v>
      </c>
      <c r="AK19" s="11">
        <v>20</v>
      </c>
      <c r="AL19" s="37">
        <v>10102</v>
      </c>
      <c r="AM19" s="37">
        <v>10060.5</v>
      </c>
      <c r="AN19" s="4">
        <f t="shared" ref="AN19:AN44" si="33">IF(AO19=0,0,IF(AL19=0,1,IF(AM19&lt;0,0,IF(AM19/AL19&gt;1.2,IF((AM19/AL19-1.2)*0.1+1.2&gt;1.3,1.3,(AM19/AL19-1.2)*0.1+1.2),AM19/AL19))))</f>
        <v>0.99589190259354587</v>
      </c>
      <c r="AO19" s="11">
        <v>15</v>
      </c>
      <c r="AP19" s="37">
        <v>1183</v>
      </c>
      <c r="AQ19" s="37">
        <v>1288.2</v>
      </c>
      <c r="AR19" s="4">
        <f t="shared" ref="AR19:AR44" si="34">IF(AS19=0,0,IF(AP19=0,1,IF(AQ19&lt;0,0,IF(AQ19/AP19&gt;1.2,IF((AQ19/AP19-1.2)*0.1+1.2&gt;1.3,1.3,(AQ19/AP19-1.2)*0.1+1.2),AQ19/AP19))))</f>
        <v>1.0889264581572273</v>
      </c>
      <c r="AS19" s="11">
        <v>5</v>
      </c>
      <c r="AT19" s="50">
        <f t="shared" ref="AT19:AT44" si="35">(D19*E19+L19*M19+P19*Q19+T19*U19+X19*Y19+AJ19*AK19+AN19*AO19+AR19*AS19)/(E19+M19+Q19+U19+Y19+AK19+AO19+AS19)</f>
        <v>1.0547479519262963</v>
      </c>
      <c r="AU19" s="51">
        <v>33179</v>
      </c>
      <c r="AV19" s="37">
        <f t="shared" si="23"/>
        <v>18097.636363636364</v>
      </c>
      <c r="AW19" s="37">
        <f t="shared" si="24"/>
        <v>19088.400000000001</v>
      </c>
      <c r="AX19" s="37">
        <f t="shared" si="25"/>
        <v>990.76363636363749</v>
      </c>
      <c r="AY19" s="37">
        <v>2986</v>
      </c>
      <c r="AZ19" s="37">
        <v>3670.9</v>
      </c>
      <c r="BA19" s="37">
        <v>3687.5</v>
      </c>
      <c r="BB19" s="37">
        <v>2938.5</v>
      </c>
      <c r="BC19" s="37">
        <v>2877.8</v>
      </c>
      <c r="BD19" s="37"/>
      <c r="BE19" s="37"/>
      <c r="BF19" s="37">
        <f t="shared" si="26"/>
        <v>2927.7</v>
      </c>
      <c r="BG19" s="11"/>
      <c r="BH19" s="37">
        <f t="shared" si="27"/>
        <v>2927.7</v>
      </c>
      <c r="BI19" s="37">
        <v>35.1</v>
      </c>
      <c r="BJ19" s="37">
        <f t="shared" si="28"/>
        <v>2962.7999999999997</v>
      </c>
      <c r="BK19" s="37"/>
      <c r="BL19" s="37">
        <f t="shared" si="29"/>
        <v>2962.8</v>
      </c>
    </row>
    <row r="20" spans="1:64" s="2" customFormat="1" ht="16.95" customHeight="1">
      <c r="A20" s="13" t="s">
        <v>22</v>
      </c>
      <c r="B20" s="37">
        <v>1187473</v>
      </c>
      <c r="C20" s="37">
        <v>1091977.1000000001</v>
      </c>
      <c r="D20" s="4">
        <f t="shared" si="20"/>
        <v>0.91958057151615247</v>
      </c>
      <c r="E20" s="11">
        <v>10</v>
      </c>
      <c r="F20" s="77" t="s">
        <v>435</v>
      </c>
      <c r="G20" s="77" t="s">
        <v>435</v>
      </c>
      <c r="H20" s="77" t="s">
        <v>435</v>
      </c>
      <c r="I20" s="77" t="s">
        <v>435</v>
      </c>
      <c r="J20" s="51">
        <v>115</v>
      </c>
      <c r="K20" s="51">
        <v>98</v>
      </c>
      <c r="L20" s="4">
        <f t="shared" si="21"/>
        <v>1.1734693877551021</v>
      </c>
      <c r="M20" s="11">
        <v>10</v>
      </c>
      <c r="N20" s="37">
        <v>45912.3</v>
      </c>
      <c r="O20" s="37">
        <v>28055.9</v>
      </c>
      <c r="P20" s="4">
        <f t="shared" si="22"/>
        <v>0.61107589905101678</v>
      </c>
      <c r="Q20" s="11">
        <v>20</v>
      </c>
      <c r="R20" s="37">
        <v>4538.8999999999996</v>
      </c>
      <c r="S20" s="37">
        <v>5683.4</v>
      </c>
      <c r="T20" s="4">
        <f t="shared" si="30"/>
        <v>1.205215360549913</v>
      </c>
      <c r="U20" s="11">
        <v>10</v>
      </c>
      <c r="V20" s="37">
        <v>661.8</v>
      </c>
      <c r="W20" s="37">
        <v>1151.8</v>
      </c>
      <c r="X20" s="4">
        <f t="shared" si="31"/>
        <v>1.2540404956180113</v>
      </c>
      <c r="Y20" s="11">
        <v>5</v>
      </c>
      <c r="Z20" s="77" t="s">
        <v>435</v>
      </c>
      <c r="AA20" s="77" t="s">
        <v>435</v>
      </c>
      <c r="AB20" s="77" t="s">
        <v>435</v>
      </c>
      <c r="AC20" s="77" t="s">
        <v>435</v>
      </c>
      <c r="AD20" s="77" t="s">
        <v>435</v>
      </c>
      <c r="AE20" s="77" t="s">
        <v>435</v>
      </c>
      <c r="AF20" s="77" t="s">
        <v>435</v>
      </c>
      <c r="AG20" s="77" t="s">
        <v>435</v>
      </c>
      <c r="AH20" s="51">
        <v>2850</v>
      </c>
      <c r="AI20" s="51">
        <v>3021</v>
      </c>
      <c r="AJ20" s="4">
        <f t="shared" si="32"/>
        <v>1.06</v>
      </c>
      <c r="AK20" s="11">
        <v>20</v>
      </c>
      <c r="AL20" s="37">
        <v>6800</v>
      </c>
      <c r="AM20" s="37">
        <v>8459.7000000000007</v>
      </c>
      <c r="AN20" s="4">
        <f t="shared" si="33"/>
        <v>1.2044073529411765</v>
      </c>
      <c r="AO20" s="11">
        <v>20</v>
      </c>
      <c r="AP20" s="37">
        <v>1860</v>
      </c>
      <c r="AQ20" s="37">
        <v>2178.8000000000002</v>
      </c>
      <c r="AR20" s="4">
        <f t="shared" si="34"/>
        <v>1.1713978494623656</v>
      </c>
      <c r="AS20" s="11">
        <v>5</v>
      </c>
      <c r="AT20" s="50">
        <f t="shared" si="35"/>
        <v>1.0261950996345741</v>
      </c>
      <c r="AU20" s="51">
        <v>25272</v>
      </c>
      <c r="AV20" s="37">
        <f t="shared" si="23"/>
        <v>13784.727272727272</v>
      </c>
      <c r="AW20" s="37">
        <f t="shared" si="24"/>
        <v>14145.8</v>
      </c>
      <c r="AX20" s="37">
        <f t="shared" si="25"/>
        <v>361.07272727272721</v>
      </c>
      <c r="AY20" s="37">
        <v>2278.8000000000002</v>
      </c>
      <c r="AZ20" s="37">
        <v>2751.8</v>
      </c>
      <c r="BA20" s="37">
        <v>2859.6</v>
      </c>
      <c r="BB20" s="37">
        <v>1308.5</v>
      </c>
      <c r="BC20" s="37">
        <v>2601.9</v>
      </c>
      <c r="BD20" s="37"/>
      <c r="BE20" s="37"/>
      <c r="BF20" s="37">
        <f t="shared" si="26"/>
        <v>2345.1999999999998</v>
      </c>
      <c r="BG20" s="11"/>
      <c r="BH20" s="37">
        <f t="shared" si="27"/>
        <v>2345.1999999999998</v>
      </c>
      <c r="BI20" s="37">
        <v>-17.399999999999999</v>
      </c>
      <c r="BJ20" s="37">
        <f t="shared" si="28"/>
        <v>2327.7999999999997</v>
      </c>
      <c r="BK20" s="37"/>
      <c r="BL20" s="37">
        <f t="shared" si="29"/>
        <v>2327.8000000000002</v>
      </c>
    </row>
    <row r="21" spans="1:64" s="2" customFormat="1" ht="16.95" customHeight="1">
      <c r="A21" s="13" t="s">
        <v>23</v>
      </c>
      <c r="B21" s="37">
        <v>99246</v>
      </c>
      <c r="C21" s="37">
        <v>99841</v>
      </c>
      <c r="D21" s="4">
        <f t="shared" si="20"/>
        <v>1.0059952038369304</v>
      </c>
      <c r="E21" s="11">
        <v>10</v>
      </c>
      <c r="F21" s="77" t="s">
        <v>435</v>
      </c>
      <c r="G21" s="77" t="s">
        <v>435</v>
      </c>
      <c r="H21" s="77" t="s">
        <v>435</v>
      </c>
      <c r="I21" s="77" t="s">
        <v>435</v>
      </c>
      <c r="J21" s="51">
        <v>240</v>
      </c>
      <c r="K21" s="51">
        <v>217</v>
      </c>
      <c r="L21" s="4">
        <f t="shared" si="21"/>
        <v>1.1059907834101383</v>
      </c>
      <c r="M21" s="11">
        <v>10</v>
      </c>
      <c r="N21" s="37">
        <v>49312.6</v>
      </c>
      <c r="O21" s="37">
        <v>47436.7</v>
      </c>
      <c r="P21" s="4">
        <f t="shared" si="22"/>
        <v>0.96195901250390359</v>
      </c>
      <c r="Q21" s="11">
        <v>20</v>
      </c>
      <c r="R21" s="37">
        <v>2018</v>
      </c>
      <c r="S21" s="37">
        <v>1837.7</v>
      </c>
      <c r="T21" s="4">
        <f t="shared" si="30"/>
        <v>0.91065411298315169</v>
      </c>
      <c r="U21" s="11">
        <v>5</v>
      </c>
      <c r="V21" s="37">
        <v>262</v>
      </c>
      <c r="W21" s="37">
        <v>309.7</v>
      </c>
      <c r="X21" s="4">
        <f t="shared" si="31"/>
        <v>1.1820610687022901</v>
      </c>
      <c r="Y21" s="11">
        <v>5</v>
      </c>
      <c r="Z21" s="77" t="s">
        <v>435</v>
      </c>
      <c r="AA21" s="77" t="s">
        <v>435</v>
      </c>
      <c r="AB21" s="77" t="s">
        <v>435</v>
      </c>
      <c r="AC21" s="77" t="s">
        <v>435</v>
      </c>
      <c r="AD21" s="77" t="s">
        <v>435</v>
      </c>
      <c r="AE21" s="77" t="s">
        <v>435</v>
      </c>
      <c r="AF21" s="77" t="s">
        <v>435</v>
      </c>
      <c r="AG21" s="77" t="s">
        <v>435</v>
      </c>
      <c r="AH21" s="51">
        <v>4900</v>
      </c>
      <c r="AI21" s="51">
        <v>4810</v>
      </c>
      <c r="AJ21" s="4">
        <f t="shared" si="32"/>
        <v>0.98163265306122449</v>
      </c>
      <c r="AK21" s="11">
        <v>15</v>
      </c>
      <c r="AL21" s="37">
        <v>10132</v>
      </c>
      <c r="AM21" s="37">
        <v>8547.2999999999993</v>
      </c>
      <c r="AN21" s="4">
        <f t="shared" si="33"/>
        <v>0.84359455191472554</v>
      </c>
      <c r="AO21" s="11">
        <v>10</v>
      </c>
      <c r="AP21" s="37">
        <v>2200</v>
      </c>
      <c r="AQ21" s="37">
        <v>1507.8</v>
      </c>
      <c r="AR21" s="4">
        <f t="shared" si="34"/>
        <v>0.6853636363636364</v>
      </c>
      <c r="AS21" s="11">
        <v>10</v>
      </c>
      <c r="AT21" s="50">
        <f t="shared" si="35"/>
        <v>0.95101985540797596</v>
      </c>
      <c r="AU21" s="51">
        <v>32099</v>
      </c>
      <c r="AV21" s="37">
        <f t="shared" si="23"/>
        <v>17508.545454545456</v>
      </c>
      <c r="AW21" s="37">
        <f t="shared" si="24"/>
        <v>16651</v>
      </c>
      <c r="AX21" s="37">
        <f t="shared" si="25"/>
        <v>-857.54545454545587</v>
      </c>
      <c r="AY21" s="37">
        <v>2592.1</v>
      </c>
      <c r="AZ21" s="37">
        <v>2932.7</v>
      </c>
      <c r="BA21" s="37">
        <v>2840.6</v>
      </c>
      <c r="BB21" s="37">
        <v>3351.6</v>
      </c>
      <c r="BC21" s="37">
        <v>1694.1</v>
      </c>
      <c r="BD21" s="37"/>
      <c r="BE21" s="37"/>
      <c r="BF21" s="37">
        <f t="shared" si="26"/>
        <v>3239.9</v>
      </c>
      <c r="BG21" s="11"/>
      <c r="BH21" s="37">
        <f t="shared" si="27"/>
        <v>3239.9</v>
      </c>
      <c r="BI21" s="37">
        <v>113.4</v>
      </c>
      <c r="BJ21" s="37">
        <f t="shared" si="28"/>
        <v>3353.3</v>
      </c>
      <c r="BK21" s="37"/>
      <c r="BL21" s="37">
        <f t="shared" si="29"/>
        <v>3353.3</v>
      </c>
    </row>
    <row r="22" spans="1:64" s="2" customFormat="1" ht="16.95" customHeight="1">
      <c r="A22" s="13" t="s">
        <v>24</v>
      </c>
      <c r="B22" s="37">
        <v>107927</v>
      </c>
      <c r="C22" s="37">
        <v>119888.1</v>
      </c>
      <c r="D22" s="4">
        <f t="shared" si="20"/>
        <v>1.1108258359817285</v>
      </c>
      <c r="E22" s="11">
        <v>10</v>
      </c>
      <c r="F22" s="77" t="s">
        <v>435</v>
      </c>
      <c r="G22" s="77" t="s">
        <v>435</v>
      </c>
      <c r="H22" s="77" t="s">
        <v>435</v>
      </c>
      <c r="I22" s="77" t="s">
        <v>435</v>
      </c>
      <c r="J22" s="51">
        <v>240</v>
      </c>
      <c r="K22" s="51">
        <v>199</v>
      </c>
      <c r="L22" s="4">
        <f t="shared" si="21"/>
        <v>1.2006030150753768</v>
      </c>
      <c r="M22" s="11">
        <v>10</v>
      </c>
      <c r="N22" s="37">
        <v>51851.3</v>
      </c>
      <c r="O22" s="37">
        <v>42158.6</v>
      </c>
      <c r="P22" s="4">
        <f t="shared" si="22"/>
        <v>0.81306736764555554</v>
      </c>
      <c r="Q22" s="11">
        <v>20</v>
      </c>
      <c r="R22" s="37">
        <v>2904.6</v>
      </c>
      <c r="S22" s="37">
        <v>3400</v>
      </c>
      <c r="T22" s="4">
        <f t="shared" si="30"/>
        <v>1.1705570474419886</v>
      </c>
      <c r="U22" s="11">
        <v>5</v>
      </c>
      <c r="V22" s="37">
        <v>313.5</v>
      </c>
      <c r="W22" s="37">
        <v>370.4</v>
      </c>
      <c r="X22" s="4">
        <f t="shared" si="31"/>
        <v>1.181499202551834</v>
      </c>
      <c r="Y22" s="11">
        <v>5</v>
      </c>
      <c r="Z22" s="77" t="s">
        <v>435</v>
      </c>
      <c r="AA22" s="77" t="s">
        <v>435</v>
      </c>
      <c r="AB22" s="77" t="s">
        <v>435</v>
      </c>
      <c r="AC22" s="77" t="s">
        <v>435</v>
      </c>
      <c r="AD22" s="77" t="s">
        <v>435</v>
      </c>
      <c r="AE22" s="77" t="s">
        <v>435</v>
      </c>
      <c r="AF22" s="77" t="s">
        <v>435</v>
      </c>
      <c r="AG22" s="77" t="s">
        <v>435</v>
      </c>
      <c r="AH22" s="51">
        <v>10350</v>
      </c>
      <c r="AI22" s="51">
        <v>10239</v>
      </c>
      <c r="AJ22" s="4">
        <f t="shared" si="32"/>
        <v>0.98927536231884061</v>
      </c>
      <c r="AK22" s="11">
        <v>20</v>
      </c>
      <c r="AL22" s="37">
        <v>13794</v>
      </c>
      <c r="AM22" s="37">
        <v>14434.8</v>
      </c>
      <c r="AN22" s="4">
        <f t="shared" si="33"/>
        <v>1.0464549804262722</v>
      </c>
      <c r="AO22" s="11">
        <v>10</v>
      </c>
      <c r="AP22" s="37">
        <v>2699</v>
      </c>
      <c r="AQ22" s="37">
        <v>2573.8000000000002</v>
      </c>
      <c r="AR22" s="4">
        <f t="shared" si="34"/>
        <v>0.9536124490552057</v>
      </c>
      <c r="AS22" s="11">
        <v>10</v>
      </c>
      <c r="AT22" s="50">
        <f t="shared" si="35"/>
        <v>1.0102455406071429</v>
      </c>
      <c r="AU22" s="51">
        <v>48599</v>
      </c>
      <c r="AV22" s="37">
        <f t="shared" si="23"/>
        <v>26508.545454545456</v>
      </c>
      <c r="AW22" s="37">
        <f t="shared" si="24"/>
        <v>26780.1</v>
      </c>
      <c r="AX22" s="37">
        <f t="shared" si="25"/>
        <v>271.55454545454268</v>
      </c>
      <c r="AY22" s="37">
        <v>3977.5</v>
      </c>
      <c r="AZ22" s="37">
        <v>5097.2</v>
      </c>
      <c r="BA22" s="37">
        <v>3719.3</v>
      </c>
      <c r="BB22" s="37">
        <v>5105.3</v>
      </c>
      <c r="BC22" s="37">
        <v>4668</v>
      </c>
      <c r="BD22" s="37"/>
      <c r="BE22" s="37"/>
      <c r="BF22" s="37">
        <f t="shared" si="26"/>
        <v>4212.8</v>
      </c>
      <c r="BG22" s="11"/>
      <c r="BH22" s="37">
        <f t="shared" si="27"/>
        <v>4212.8</v>
      </c>
      <c r="BI22" s="37">
        <v>-15.6</v>
      </c>
      <c r="BJ22" s="37">
        <f t="shared" si="28"/>
        <v>4197.2</v>
      </c>
      <c r="BK22" s="37"/>
      <c r="BL22" s="37">
        <f t="shared" si="29"/>
        <v>4197.2</v>
      </c>
    </row>
    <row r="23" spans="1:64" s="2" customFormat="1" ht="16.95" customHeight="1">
      <c r="A23" s="13" t="s">
        <v>25</v>
      </c>
      <c r="B23" s="37">
        <v>107994</v>
      </c>
      <c r="C23" s="37">
        <v>136557.79999999999</v>
      </c>
      <c r="D23" s="4">
        <f t="shared" si="20"/>
        <v>1.2064494323758728</v>
      </c>
      <c r="E23" s="11">
        <v>10</v>
      </c>
      <c r="F23" s="77" t="s">
        <v>435</v>
      </c>
      <c r="G23" s="77" t="s">
        <v>435</v>
      </c>
      <c r="H23" s="77" t="s">
        <v>435</v>
      </c>
      <c r="I23" s="77" t="s">
        <v>435</v>
      </c>
      <c r="J23" s="51">
        <v>265</v>
      </c>
      <c r="K23" s="51">
        <v>262</v>
      </c>
      <c r="L23" s="4">
        <f t="shared" si="21"/>
        <v>1.0114503816793894</v>
      </c>
      <c r="M23" s="11">
        <v>15</v>
      </c>
      <c r="N23" s="37">
        <v>46234.2</v>
      </c>
      <c r="O23" s="37">
        <v>37317.800000000003</v>
      </c>
      <c r="P23" s="4">
        <f t="shared" si="22"/>
        <v>0.80714709024920961</v>
      </c>
      <c r="Q23" s="11">
        <v>20</v>
      </c>
      <c r="R23" s="37">
        <v>2726.1</v>
      </c>
      <c r="S23" s="37">
        <v>3022.1</v>
      </c>
      <c r="T23" s="4">
        <f t="shared" si="30"/>
        <v>1.1085800227431128</v>
      </c>
      <c r="U23" s="11">
        <v>5</v>
      </c>
      <c r="V23" s="37">
        <v>176.7</v>
      </c>
      <c r="W23" s="37">
        <v>195.8</v>
      </c>
      <c r="X23" s="4">
        <f t="shared" si="31"/>
        <v>1.1080928126768537</v>
      </c>
      <c r="Y23" s="11">
        <v>5</v>
      </c>
      <c r="Z23" s="77" t="s">
        <v>435</v>
      </c>
      <c r="AA23" s="77" t="s">
        <v>435</v>
      </c>
      <c r="AB23" s="77" t="s">
        <v>435</v>
      </c>
      <c r="AC23" s="77" t="s">
        <v>435</v>
      </c>
      <c r="AD23" s="77" t="s">
        <v>435</v>
      </c>
      <c r="AE23" s="77" t="s">
        <v>435</v>
      </c>
      <c r="AF23" s="77" t="s">
        <v>435</v>
      </c>
      <c r="AG23" s="77" t="s">
        <v>435</v>
      </c>
      <c r="AH23" s="51">
        <v>4100</v>
      </c>
      <c r="AI23" s="51">
        <v>4101</v>
      </c>
      <c r="AJ23" s="4">
        <f t="shared" si="32"/>
        <v>1.0002439024390244</v>
      </c>
      <c r="AK23" s="11">
        <v>20</v>
      </c>
      <c r="AL23" s="37">
        <v>6880</v>
      </c>
      <c r="AM23" s="37">
        <v>7085</v>
      </c>
      <c r="AN23" s="4">
        <f t="shared" si="33"/>
        <v>1.0297965116279071</v>
      </c>
      <c r="AO23" s="11">
        <v>10</v>
      </c>
      <c r="AP23" s="37">
        <v>1510</v>
      </c>
      <c r="AQ23" s="37">
        <v>1281.5</v>
      </c>
      <c r="AR23" s="4">
        <f t="shared" si="34"/>
        <v>0.84867549668874176</v>
      </c>
      <c r="AS23" s="11">
        <v>10</v>
      </c>
      <c r="AT23" s="50">
        <f t="shared" si="35"/>
        <v>0.98160162276821661</v>
      </c>
      <c r="AU23" s="51">
        <v>38363</v>
      </c>
      <c r="AV23" s="37">
        <f t="shared" si="23"/>
        <v>20925.272727272728</v>
      </c>
      <c r="AW23" s="37">
        <f t="shared" si="24"/>
        <v>20540.3</v>
      </c>
      <c r="AX23" s="37">
        <f t="shared" si="25"/>
        <v>-384.97272727272866</v>
      </c>
      <c r="AY23" s="37">
        <v>2998</v>
      </c>
      <c r="AZ23" s="37">
        <v>3894.5</v>
      </c>
      <c r="BA23" s="37">
        <v>3651.5</v>
      </c>
      <c r="BB23" s="37">
        <v>3166.4</v>
      </c>
      <c r="BC23" s="37">
        <v>3339.7</v>
      </c>
      <c r="BD23" s="37"/>
      <c r="BE23" s="37"/>
      <c r="BF23" s="37">
        <f t="shared" si="26"/>
        <v>3490.2</v>
      </c>
      <c r="BG23" s="11"/>
      <c r="BH23" s="37">
        <f t="shared" si="27"/>
        <v>3490.2</v>
      </c>
      <c r="BI23" s="37">
        <v>17.600000000000001</v>
      </c>
      <c r="BJ23" s="37">
        <f t="shared" si="28"/>
        <v>3507.7999999999997</v>
      </c>
      <c r="BK23" s="37"/>
      <c r="BL23" s="37">
        <f t="shared" si="29"/>
        <v>3507.8</v>
      </c>
    </row>
    <row r="24" spans="1:64" s="2" customFormat="1" ht="16.95" customHeight="1">
      <c r="A24" s="13" t="s">
        <v>26</v>
      </c>
      <c r="B24" s="37">
        <v>6556061</v>
      </c>
      <c r="C24" s="37">
        <v>6364402.5999999996</v>
      </c>
      <c r="D24" s="4">
        <f t="shared" si="20"/>
        <v>0.97076622685481417</v>
      </c>
      <c r="E24" s="11">
        <v>10</v>
      </c>
      <c r="F24" s="77" t="s">
        <v>435</v>
      </c>
      <c r="G24" s="77" t="s">
        <v>435</v>
      </c>
      <c r="H24" s="77" t="s">
        <v>435</v>
      </c>
      <c r="I24" s="77" t="s">
        <v>435</v>
      </c>
      <c r="J24" s="51">
        <v>180</v>
      </c>
      <c r="K24" s="51">
        <v>149</v>
      </c>
      <c r="L24" s="4">
        <f t="shared" si="21"/>
        <v>1.2008053691275167</v>
      </c>
      <c r="M24" s="11">
        <v>5</v>
      </c>
      <c r="N24" s="37">
        <v>359119.1</v>
      </c>
      <c r="O24" s="37">
        <v>384417.3</v>
      </c>
      <c r="P24" s="4">
        <f t="shared" si="22"/>
        <v>1.0704451531539259</v>
      </c>
      <c r="Q24" s="11">
        <v>20</v>
      </c>
      <c r="R24" s="37">
        <v>2230.1999999999998</v>
      </c>
      <c r="S24" s="37">
        <v>2535.6</v>
      </c>
      <c r="T24" s="4">
        <f t="shared" si="30"/>
        <v>1.1369383911756794</v>
      </c>
      <c r="U24" s="11">
        <v>5</v>
      </c>
      <c r="V24" s="37">
        <v>1043.3</v>
      </c>
      <c r="W24" s="37">
        <v>1343.7</v>
      </c>
      <c r="X24" s="4">
        <f t="shared" si="31"/>
        <v>1.2087932521805809</v>
      </c>
      <c r="Y24" s="11">
        <v>5</v>
      </c>
      <c r="Z24" s="77" t="s">
        <v>435</v>
      </c>
      <c r="AA24" s="77" t="s">
        <v>435</v>
      </c>
      <c r="AB24" s="77" t="s">
        <v>435</v>
      </c>
      <c r="AC24" s="77" t="s">
        <v>435</v>
      </c>
      <c r="AD24" s="77" t="s">
        <v>435</v>
      </c>
      <c r="AE24" s="77" t="s">
        <v>435</v>
      </c>
      <c r="AF24" s="77" t="s">
        <v>435</v>
      </c>
      <c r="AG24" s="77" t="s">
        <v>435</v>
      </c>
      <c r="AH24" s="51">
        <v>4698</v>
      </c>
      <c r="AI24" s="51">
        <v>4993</v>
      </c>
      <c r="AJ24" s="4">
        <f t="shared" si="32"/>
        <v>1.0627926777352066</v>
      </c>
      <c r="AK24" s="11">
        <v>20</v>
      </c>
      <c r="AL24" s="37">
        <v>7130</v>
      </c>
      <c r="AM24" s="37">
        <v>8697.7999999999993</v>
      </c>
      <c r="AN24" s="4">
        <f t="shared" si="33"/>
        <v>1.2019887798036466</v>
      </c>
      <c r="AO24" s="11">
        <v>15</v>
      </c>
      <c r="AP24" s="37">
        <v>1610</v>
      </c>
      <c r="AQ24" s="37">
        <v>2121.3000000000002</v>
      </c>
      <c r="AR24" s="4">
        <f t="shared" si="34"/>
        <v>1.2117577639751553</v>
      </c>
      <c r="AS24" s="11">
        <v>10</v>
      </c>
      <c r="AT24" s="50">
        <f t="shared" si="35"/>
        <v>1.1139168142839548</v>
      </c>
      <c r="AU24" s="51">
        <v>38012</v>
      </c>
      <c r="AV24" s="37">
        <f t="shared" si="23"/>
        <v>20733.81818181818</v>
      </c>
      <c r="AW24" s="37">
        <f t="shared" si="24"/>
        <v>23095.7</v>
      </c>
      <c r="AX24" s="37">
        <f t="shared" si="25"/>
        <v>2361.8818181818206</v>
      </c>
      <c r="AY24" s="37">
        <v>3359.3</v>
      </c>
      <c r="AZ24" s="37">
        <v>4172.3</v>
      </c>
      <c r="BA24" s="37">
        <v>3819.6</v>
      </c>
      <c r="BB24" s="37">
        <v>3161.7</v>
      </c>
      <c r="BC24" s="37">
        <v>3285.3</v>
      </c>
      <c r="BD24" s="37"/>
      <c r="BE24" s="37"/>
      <c r="BF24" s="37">
        <f t="shared" si="26"/>
        <v>5297.5</v>
      </c>
      <c r="BG24" s="11"/>
      <c r="BH24" s="37">
        <f t="shared" si="27"/>
        <v>5297.5</v>
      </c>
      <c r="BI24" s="37">
        <v>55.9</v>
      </c>
      <c r="BJ24" s="37">
        <f t="shared" si="28"/>
        <v>5353.4</v>
      </c>
      <c r="BK24" s="37"/>
      <c r="BL24" s="37">
        <f t="shared" si="29"/>
        <v>5353.4</v>
      </c>
    </row>
    <row r="25" spans="1:64" s="2" customFormat="1" ht="16.95" customHeight="1">
      <c r="A25" s="13" t="s">
        <v>27</v>
      </c>
      <c r="B25" s="37">
        <v>62929</v>
      </c>
      <c r="C25" s="37">
        <v>75692.7</v>
      </c>
      <c r="D25" s="4">
        <f t="shared" si="20"/>
        <v>1.2002826995502869</v>
      </c>
      <c r="E25" s="11">
        <v>10</v>
      </c>
      <c r="F25" s="77" t="s">
        <v>435</v>
      </c>
      <c r="G25" s="77" t="s">
        <v>435</v>
      </c>
      <c r="H25" s="77" t="s">
        <v>435</v>
      </c>
      <c r="I25" s="77" t="s">
        <v>435</v>
      </c>
      <c r="J25" s="51">
        <v>65</v>
      </c>
      <c r="K25" s="51">
        <v>61</v>
      </c>
      <c r="L25" s="4">
        <f t="shared" si="21"/>
        <v>1.0655737704918034</v>
      </c>
      <c r="M25" s="11">
        <v>10</v>
      </c>
      <c r="N25" s="37">
        <v>20124</v>
      </c>
      <c r="O25" s="37">
        <v>18715.099999999999</v>
      </c>
      <c r="P25" s="4">
        <f t="shared" si="22"/>
        <v>0.92998906777976542</v>
      </c>
      <c r="Q25" s="11">
        <v>20</v>
      </c>
      <c r="R25" s="37">
        <v>796</v>
      </c>
      <c r="S25" s="37">
        <v>984.2</v>
      </c>
      <c r="T25" s="4">
        <f t="shared" si="30"/>
        <v>1.203643216080402</v>
      </c>
      <c r="U25" s="11">
        <v>5</v>
      </c>
      <c r="V25" s="37">
        <v>69</v>
      </c>
      <c r="W25" s="37">
        <v>101.6</v>
      </c>
      <c r="X25" s="4">
        <f t="shared" si="31"/>
        <v>1.2272463768115942</v>
      </c>
      <c r="Y25" s="11">
        <v>5</v>
      </c>
      <c r="Z25" s="77" t="s">
        <v>435</v>
      </c>
      <c r="AA25" s="77" t="s">
        <v>435</v>
      </c>
      <c r="AB25" s="77" t="s">
        <v>435</v>
      </c>
      <c r="AC25" s="77" t="s">
        <v>435</v>
      </c>
      <c r="AD25" s="77" t="s">
        <v>435</v>
      </c>
      <c r="AE25" s="77" t="s">
        <v>435</v>
      </c>
      <c r="AF25" s="77" t="s">
        <v>435</v>
      </c>
      <c r="AG25" s="77" t="s">
        <v>435</v>
      </c>
      <c r="AH25" s="51">
        <v>1450</v>
      </c>
      <c r="AI25" s="51">
        <v>1621</v>
      </c>
      <c r="AJ25" s="4">
        <f t="shared" si="32"/>
        <v>1.1179310344827587</v>
      </c>
      <c r="AK25" s="11">
        <v>20</v>
      </c>
      <c r="AL25" s="37">
        <v>2871.2</v>
      </c>
      <c r="AM25" s="37">
        <v>3095.3</v>
      </c>
      <c r="AN25" s="4">
        <f t="shared" si="33"/>
        <v>1.0780509891334635</v>
      </c>
      <c r="AO25" s="11">
        <v>10</v>
      </c>
      <c r="AP25" s="37">
        <v>560</v>
      </c>
      <c r="AQ25" s="37">
        <v>630.70000000000005</v>
      </c>
      <c r="AR25" s="4">
        <f t="shared" si="34"/>
        <v>1.12625</v>
      </c>
      <c r="AS25" s="11">
        <v>5</v>
      </c>
      <c r="AT25" s="50">
        <f t="shared" si="35"/>
        <v>1.0845079364878352</v>
      </c>
      <c r="AU25" s="51">
        <v>11241</v>
      </c>
      <c r="AV25" s="37">
        <f t="shared" si="23"/>
        <v>6131.454545454545</v>
      </c>
      <c r="AW25" s="37">
        <f t="shared" si="24"/>
        <v>6649.6</v>
      </c>
      <c r="AX25" s="37">
        <f t="shared" si="25"/>
        <v>518.14545454545532</v>
      </c>
      <c r="AY25" s="37">
        <v>1067.9000000000001</v>
      </c>
      <c r="AZ25" s="37">
        <v>1248.5</v>
      </c>
      <c r="BA25" s="37">
        <v>1203.8</v>
      </c>
      <c r="BB25" s="37">
        <v>856.9</v>
      </c>
      <c r="BC25" s="37">
        <v>991.2</v>
      </c>
      <c r="BD25" s="37">
        <v>84.8</v>
      </c>
      <c r="BE25" s="37"/>
      <c r="BF25" s="37">
        <f t="shared" si="26"/>
        <v>1196.5</v>
      </c>
      <c r="BG25" s="11"/>
      <c r="BH25" s="37">
        <f t="shared" si="27"/>
        <v>1196.5</v>
      </c>
      <c r="BI25" s="37">
        <v>-0.5</v>
      </c>
      <c r="BJ25" s="37">
        <f t="shared" si="28"/>
        <v>1196</v>
      </c>
      <c r="BK25" s="37"/>
      <c r="BL25" s="37">
        <f t="shared" si="29"/>
        <v>1196</v>
      </c>
    </row>
    <row r="26" spans="1:64" s="2" customFormat="1" ht="16.95" customHeight="1">
      <c r="A26" s="13" t="s">
        <v>28</v>
      </c>
      <c r="B26" s="37">
        <v>36642</v>
      </c>
      <c r="C26" s="37">
        <v>40951.9</v>
      </c>
      <c r="D26" s="4">
        <f t="shared" si="20"/>
        <v>1.1176218547022543</v>
      </c>
      <c r="E26" s="11">
        <v>10</v>
      </c>
      <c r="F26" s="77" t="s">
        <v>435</v>
      </c>
      <c r="G26" s="77" t="s">
        <v>435</v>
      </c>
      <c r="H26" s="77" t="s">
        <v>435</v>
      </c>
      <c r="I26" s="77" t="s">
        <v>435</v>
      </c>
      <c r="J26" s="51">
        <v>180</v>
      </c>
      <c r="K26" s="51">
        <v>175</v>
      </c>
      <c r="L26" s="4">
        <f t="shared" si="21"/>
        <v>1.0285714285714285</v>
      </c>
      <c r="M26" s="11">
        <v>15</v>
      </c>
      <c r="N26" s="37">
        <v>31391.3</v>
      </c>
      <c r="O26" s="37">
        <v>29943.599999999999</v>
      </c>
      <c r="P26" s="4">
        <f t="shared" si="22"/>
        <v>0.95388212657647176</v>
      </c>
      <c r="Q26" s="11">
        <v>20</v>
      </c>
      <c r="R26" s="37">
        <v>8343</v>
      </c>
      <c r="S26" s="37">
        <v>7576.4</v>
      </c>
      <c r="T26" s="4">
        <f t="shared" si="30"/>
        <v>0.90811458707898829</v>
      </c>
      <c r="U26" s="11">
        <v>5</v>
      </c>
      <c r="V26" s="37">
        <v>348</v>
      </c>
      <c r="W26" s="37">
        <v>415.8</v>
      </c>
      <c r="X26" s="4">
        <f t="shared" si="31"/>
        <v>1.1948275862068967</v>
      </c>
      <c r="Y26" s="11">
        <v>5</v>
      </c>
      <c r="Z26" s="77" t="s">
        <v>435</v>
      </c>
      <c r="AA26" s="77" t="s">
        <v>435</v>
      </c>
      <c r="AB26" s="77" t="s">
        <v>435</v>
      </c>
      <c r="AC26" s="77" t="s">
        <v>435</v>
      </c>
      <c r="AD26" s="77" t="s">
        <v>435</v>
      </c>
      <c r="AE26" s="77" t="s">
        <v>435</v>
      </c>
      <c r="AF26" s="77" t="s">
        <v>435</v>
      </c>
      <c r="AG26" s="77" t="s">
        <v>435</v>
      </c>
      <c r="AH26" s="51">
        <v>5044</v>
      </c>
      <c r="AI26" s="51">
        <v>4916</v>
      </c>
      <c r="AJ26" s="4">
        <f t="shared" si="32"/>
        <v>0.97462331482950038</v>
      </c>
      <c r="AK26" s="11">
        <v>15</v>
      </c>
      <c r="AL26" s="37">
        <v>12328</v>
      </c>
      <c r="AM26" s="37">
        <v>11794.4</v>
      </c>
      <c r="AN26" s="4">
        <f t="shared" si="33"/>
        <v>0.9567164179104477</v>
      </c>
      <c r="AO26" s="11">
        <v>20</v>
      </c>
      <c r="AP26" s="37">
        <v>1585</v>
      </c>
      <c r="AQ26" s="37">
        <v>1354.9</v>
      </c>
      <c r="AR26" s="4">
        <f t="shared" si="34"/>
        <v>0.85482649842271297</v>
      </c>
      <c r="AS26" s="11">
        <v>5</v>
      </c>
      <c r="AT26" s="50">
        <f t="shared" si="35"/>
        <v>0.99184162048755631</v>
      </c>
      <c r="AU26" s="51">
        <v>42883</v>
      </c>
      <c r="AV26" s="37">
        <f t="shared" si="23"/>
        <v>23390.727272727272</v>
      </c>
      <c r="AW26" s="37">
        <f t="shared" si="24"/>
        <v>23199.9</v>
      </c>
      <c r="AX26" s="37">
        <f t="shared" si="25"/>
        <v>-190.82727272727061</v>
      </c>
      <c r="AY26" s="37">
        <v>3706.8</v>
      </c>
      <c r="AZ26" s="37">
        <v>3718.7</v>
      </c>
      <c r="BA26" s="37">
        <v>4441.8</v>
      </c>
      <c r="BB26" s="37">
        <v>3557.6</v>
      </c>
      <c r="BC26" s="37">
        <v>3553</v>
      </c>
      <c r="BD26" s="37"/>
      <c r="BE26" s="37"/>
      <c r="BF26" s="37">
        <f t="shared" si="26"/>
        <v>4222</v>
      </c>
      <c r="BG26" s="11"/>
      <c r="BH26" s="37">
        <f t="shared" si="27"/>
        <v>4222</v>
      </c>
      <c r="BI26" s="37">
        <v>43.8</v>
      </c>
      <c r="BJ26" s="37">
        <f t="shared" si="28"/>
        <v>4265.8</v>
      </c>
      <c r="BK26" s="37"/>
      <c r="BL26" s="37">
        <f t="shared" si="29"/>
        <v>4265.8</v>
      </c>
    </row>
    <row r="27" spans="1:64" s="2" customFormat="1" ht="16.95" customHeight="1">
      <c r="A27" s="13" t="s">
        <v>29</v>
      </c>
      <c r="B27" s="37">
        <v>18988</v>
      </c>
      <c r="C27" s="37">
        <v>18944.900000000001</v>
      </c>
      <c r="D27" s="4">
        <f t="shared" si="20"/>
        <v>0.99773014535496107</v>
      </c>
      <c r="E27" s="11">
        <v>10</v>
      </c>
      <c r="F27" s="77" t="s">
        <v>435</v>
      </c>
      <c r="G27" s="77" t="s">
        <v>435</v>
      </c>
      <c r="H27" s="77" t="s">
        <v>435</v>
      </c>
      <c r="I27" s="77" t="s">
        <v>435</v>
      </c>
      <c r="J27" s="51">
        <v>115</v>
      </c>
      <c r="K27" s="51">
        <v>106</v>
      </c>
      <c r="L27" s="4">
        <f t="shared" si="21"/>
        <v>1.0849056603773586</v>
      </c>
      <c r="M27" s="11">
        <v>15</v>
      </c>
      <c r="N27" s="37">
        <v>18709.5</v>
      </c>
      <c r="O27" s="37">
        <v>18865.900000000001</v>
      </c>
      <c r="P27" s="4">
        <f t="shared" si="22"/>
        <v>1.0083593896149017</v>
      </c>
      <c r="Q27" s="11">
        <v>20</v>
      </c>
      <c r="R27" s="37">
        <v>499</v>
      </c>
      <c r="S27" s="37">
        <v>564.1</v>
      </c>
      <c r="T27" s="4">
        <f t="shared" si="30"/>
        <v>1.1304609218436874</v>
      </c>
      <c r="U27" s="11">
        <v>5</v>
      </c>
      <c r="V27" s="37">
        <v>43.9</v>
      </c>
      <c r="W27" s="37">
        <v>56.8</v>
      </c>
      <c r="X27" s="4">
        <f t="shared" si="31"/>
        <v>1.2093849658314351</v>
      </c>
      <c r="Y27" s="11">
        <v>10</v>
      </c>
      <c r="Z27" s="77" t="s">
        <v>435</v>
      </c>
      <c r="AA27" s="77" t="s">
        <v>435</v>
      </c>
      <c r="AB27" s="77" t="s">
        <v>435</v>
      </c>
      <c r="AC27" s="77" t="s">
        <v>435</v>
      </c>
      <c r="AD27" s="77" t="s">
        <v>435</v>
      </c>
      <c r="AE27" s="77" t="s">
        <v>435</v>
      </c>
      <c r="AF27" s="77" t="s">
        <v>435</v>
      </c>
      <c r="AG27" s="77" t="s">
        <v>435</v>
      </c>
      <c r="AH27" s="51">
        <v>1000</v>
      </c>
      <c r="AI27" s="51">
        <v>960</v>
      </c>
      <c r="AJ27" s="4">
        <f t="shared" si="32"/>
        <v>0.96</v>
      </c>
      <c r="AK27" s="11">
        <v>20</v>
      </c>
      <c r="AL27" s="37">
        <v>2524</v>
      </c>
      <c r="AM27" s="37">
        <v>2226.8000000000002</v>
      </c>
      <c r="AN27" s="4">
        <f t="shared" si="33"/>
        <v>0.88225039619651358</v>
      </c>
      <c r="AO27" s="11">
        <v>10</v>
      </c>
      <c r="AP27" s="37">
        <v>420</v>
      </c>
      <c r="AQ27" s="37">
        <v>351.3</v>
      </c>
      <c r="AR27" s="4">
        <f t="shared" si="34"/>
        <v>0.83642857142857141</v>
      </c>
      <c r="AS27" s="11">
        <v>15</v>
      </c>
      <c r="AT27" s="50">
        <f t="shared" si="35"/>
        <v>0.99745867573747171</v>
      </c>
      <c r="AU27" s="51">
        <v>9919</v>
      </c>
      <c r="AV27" s="37">
        <f t="shared" si="23"/>
        <v>5410.363636363636</v>
      </c>
      <c r="AW27" s="37">
        <f t="shared" si="24"/>
        <v>5396.6</v>
      </c>
      <c r="AX27" s="37">
        <f t="shared" si="25"/>
        <v>-13.763636363635669</v>
      </c>
      <c r="AY27" s="37">
        <v>981.3</v>
      </c>
      <c r="AZ27" s="37">
        <v>1007.5</v>
      </c>
      <c r="BA27" s="37">
        <v>1000.5</v>
      </c>
      <c r="BB27" s="37">
        <v>771.5</v>
      </c>
      <c r="BC27" s="37">
        <v>1041.4000000000001</v>
      </c>
      <c r="BD27" s="37"/>
      <c r="BE27" s="37"/>
      <c r="BF27" s="37">
        <f t="shared" si="26"/>
        <v>594.4</v>
      </c>
      <c r="BG27" s="11"/>
      <c r="BH27" s="37">
        <f t="shared" si="27"/>
        <v>594.4</v>
      </c>
      <c r="BI27" s="37">
        <v>-5.4</v>
      </c>
      <c r="BJ27" s="37">
        <f t="shared" si="28"/>
        <v>589</v>
      </c>
      <c r="BK27" s="37"/>
      <c r="BL27" s="37">
        <f t="shared" si="29"/>
        <v>589</v>
      </c>
    </row>
    <row r="28" spans="1:64" s="2" customFormat="1" ht="16.95" customHeight="1">
      <c r="A28" s="13" t="s">
        <v>30</v>
      </c>
      <c r="B28" s="37">
        <v>9813472</v>
      </c>
      <c r="C28" s="37">
        <v>9878787.6999999993</v>
      </c>
      <c r="D28" s="4">
        <f t="shared" si="20"/>
        <v>1.0066557177724662</v>
      </c>
      <c r="E28" s="11">
        <v>10</v>
      </c>
      <c r="F28" s="77" t="s">
        <v>435</v>
      </c>
      <c r="G28" s="77" t="s">
        <v>435</v>
      </c>
      <c r="H28" s="77" t="s">
        <v>435</v>
      </c>
      <c r="I28" s="77" t="s">
        <v>435</v>
      </c>
      <c r="J28" s="51">
        <v>155</v>
      </c>
      <c r="K28" s="51">
        <v>208</v>
      </c>
      <c r="L28" s="4">
        <f t="shared" si="21"/>
        <v>0.74519230769230771</v>
      </c>
      <c r="M28" s="11">
        <v>10</v>
      </c>
      <c r="N28" s="37">
        <v>135873.79999999999</v>
      </c>
      <c r="O28" s="37">
        <v>142417.20000000001</v>
      </c>
      <c r="P28" s="4">
        <f t="shared" si="22"/>
        <v>1.0481579230138556</v>
      </c>
      <c r="Q28" s="11">
        <v>20</v>
      </c>
      <c r="R28" s="37">
        <v>3893.5</v>
      </c>
      <c r="S28" s="37">
        <v>5460.8</v>
      </c>
      <c r="T28" s="4">
        <f t="shared" si="30"/>
        <v>1.2202542699370746</v>
      </c>
      <c r="U28" s="11">
        <v>10</v>
      </c>
      <c r="V28" s="37">
        <v>1769</v>
      </c>
      <c r="W28" s="37">
        <v>2117.1999999999998</v>
      </c>
      <c r="X28" s="4">
        <f t="shared" si="31"/>
        <v>1.1968343697003956</v>
      </c>
      <c r="Y28" s="11">
        <v>10</v>
      </c>
      <c r="Z28" s="77" t="s">
        <v>435</v>
      </c>
      <c r="AA28" s="77" t="s">
        <v>435</v>
      </c>
      <c r="AB28" s="77" t="s">
        <v>435</v>
      </c>
      <c r="AC28" s="77" t="s">
        <v>435</v>
      </c>
      <c r="AD28" s="77" t="s">
        <v>435</v>
      </c>
      <c r="AE28" s="77" t="s">
        <v>435</v>
      </c>
      <c r="AF28" s="77" t="s">
        <v>435</v>
      </c>
      <c r="AG28" s="77" t="s">
        <v>435</v>
      </c>
      <c r="AH28" s="51">
        <v>4233</v>
      </c>
      <c r="AI28" s="51">
        <v>5073</v>
      </c>
      <c r="AJ28" s="4">
        <f t="shared" si="32"/>
        <v>1.1984408221119773</v>
      </c>
      <c r="AK28" s="11">
        <v>15</v>
      </c>
      <c r="AL28" s="37">
        <v>7000</v>
      </c>
      <c r="AM28" s="37">
        <v>9515.6</v>
      </c>
      <c r="AN28" s="4">
        <f t="shared" si="33"/>
        <v>1.2159371428571428</v>
      </c>
      <c r="AO28" s="11">
        <v>10</v>
      </c>
      <c r="AP28" s="37">
        <v>4300</v>
      </c>
      <c r="AQ28" s="37">
        <v>4975.6000000000004</v>
      </c>
      <c r="AR28" s="4">
        <f t="shared" si="34"/>
        <v>1.1571162790697676</v>
      </c>
      <c r="AS28" s="11">
        <v>10</v>
      </c>
      <c r="AT28" s="50">
        <f t="shared" si="35"/>
        <v>1.0985228596026138</v>
      </c>
      <c r="AU28" s="51">
        <v>58499</v>
      </c>
      <c r="AV28" s="37">
        <f t="shared" si="23"/>
        <v>31908.545454545456</v>
      </c>
      <c r="AW28" s="37">
        <f t="shared" si="24"/>
        <v>35052.300000000003</v>
      </c>
      <c r="AX28" s="37">
        <f t="shared" si="25"/>
        <v>3143.754545454547</v>
      </c>
      <c r="AY28" s="37">
        <v>6423</v>
      </c>
      <c r="AZ28" s="37">
        <v>6622.2</v>
      </c>
      <c r="BA28" s="37">
        <v>6255</v>
      </c>
      <c r="BB28" s="37">
        <v>4847.3</v>
      </c>
      <c r="BC28" s="37">
        <v>5349.5</v>
      </c>
      <c r="BD28" s="37"/>
      <c r="BE28" s="37"/>
      <c r="BF28" s="37">
        <f t="shared" si="26"/>
        <v>5555.3</v>
      </c>
      <c r="BG28" s="11"/>
      <c r="BH28" s="37">
        <f t="shared" si="27"/>
        <v>5555.3</v>
      </c>
      <c r="BI28" s="37">
        <v>22.1</v>
      </c>
      <c r="BJ28" s="37">
        <f t="shared" si="28"/>
        <v>5577.4000000000005</v>
      </c>
      <c r="BK28" s="37"/>
      <c r="BL28" s="37">
        <f t="shared" si="29"/>
        <v>5577.4</v>
      </c>
    </row>
    <row r="29" spans="1:64" s="2" customFormat="1" ht="16.95" customHeight="1">
      <c r="A29" s="13" t="s">
        <v>31</v>
      </c>
      <c r="B29" s="37">
        <v>1674488</v>
      </c>
      <c r="C29" s="37">
        <v>2155311.4</v>
      </c>
      <c r="D29" s="4">
        <f t="shared" si="20"/>
        <v>1.2087146518816498</v>
      </c>
      <c r="E29" s="11">
        <v>10</v>
      </c>
      <c r="F29" s="77" t="s">
        <v>435</v>
      </c>
      <c r="G29" s="77" t="s">
        <v>435</v>
      </c>
      <c r="H29" s="77" t="s">
        <v>435</v>
      </c>
      <c r="I29" s="77" t="s">
        <v>435</v>
      </c>
      <c r="J29" s="51">
        <v>270</v>
      </c>
      <c r="K29" s="51">
        <v>242</v>
      </c>
      <c r="L29" s="4">
        <f t="shared" si="21"/>
        <v>1.115702479338843</v>
      </c>
      <c r="M29" s="11">
        <v>5</v>
      </c>
      <c r="N29" s="37">
        <v>145053.70000000001</v>
      </c>
      <c r="O29" s="37">
        <v>145584.1</v>
      </c>
      <c r="P29" s="4">
        <f t="shared" si="22"/>
        <v>1.0036565768401633</v>
      </c>
      <c r="Q29" s="11">
        <v>20</v>
      </c>
      <c r="R29" s="37">
        <v>2371</v>
      </c>
      <c r="S29" s="37">
        <v>2512.1</v>
      </c>
      <c r="T29" s="4">
        <f t="shared" si="30"/>
        <v>1.0595107549557148</v>
      </c>
      <c r="U29" s="11">
        <v>5</v>
      </c>
      <c r="V29" s="37">
        <v>12435</v>
      </c>
      <c r="W29" s="37">
        <v>18395.599999999999</v>
      </c>
      <c r="X29" s="4">
        <f t="shared" si="31"/>
        <v>1.227934057096904</v>
      </c>
      <c r="Y29" s="11">
        <v>15</v>
      </c>
      <c r="Z29" s="77" t="s">
        <v>435</v>
      </c>
      <c r="AA29" s="77" t="s">
        <v>435</v>
      </c>
      <c r="AB29" s="77" t="s">
        <v>435</v>
      </c>
      <c r="AC29" s="77" t="s">
        <v>435</v>
      </c>
      <c r="AD29" s="77" t="s">
        <v>435</v>
      </c>
      <c r="AE29" s="77" t="s">
        <v>435</v>
      </c>
      <c r="AF29" s="77" t="s">
        <v>435</v>
      </c>
      <c r="AG29" s="77" t="s">
        <v>435</v>
      </c>
      <c r="AH29" s="51">
        <v>3800</v>
      </c>
      <c r="AI29" s="51">
        <v>3801</v>
      </c>
      <c r="AJ29" s="4">
        <f t="shared" si="32"/>
        <v>1.0002631578947367</v>
      </c>
      <c r="AK29" s="11">
        <v>10</v>
      </c>
      <c r="AL29" s="37">
        <v>8739</v>
      </c>
      <c r="AM29" s="37">
        <v>9438.2999999999993</v>
      </c>
      <c r="AN29" s="4">
        <f t="shared" si="33"/>
        <v>1.080020597322348</v>
      </c>
      <c r="AO29" s="11">
        <v>10</v>
      </c>
      <c r="AP29" s="37">
        <v>17000</v>
      </c>
      <c r="AQ29" s="37">
        <v>20483.900000000001</v>
      </c>
      <c r="AR29" s="4">
        <f t="shared" si="34"/>
        <v>1.2004935294117647</v>
      </c>
      <c r="AS29" s="11">
        <v>20</v>
      </c>
      <c r="AT29" s="50">
        <f t="shared" si="35"/>
        <v>1.1186111918310764</v>
      </c>
      <c r="AU29" s="51">
        <v>102884</v>
      </c>
      <c r="AV29" s="37">
        <f t="shared" si="23"/>
        <v>56118.545454545456</v>
      </c>
      <c r="AW29" s="37">
        <f t="shared" si="24"/>
        <v>62774.8</v>
      </c>
      <c r="AX29" s="37">
        <f t="shared" si="25"/>
        <v>6656.254545454547</v>
      </c>
      <c r="AY29" s="37">
        <v>10207.700000000001</v>
      </c>
      <c r="AZ29" s="37">
        <v>11223.1</v>
      </c>
      <c r="BA29" s="37">
        <v>10655.5</v>
      </c>
      <c r="BB29" s="37">
        <v>10203.200000000001</v>
      </c>
      <c r="BC29" s="37">
        <v>10868.5</v>
      </c>
      <c r="BD29" s="37"/>
      <c r="BE29" s="37"/>
      <c r="BF29" s="37">
        <f t="shared" si="26"/>
        <v>9616.7999999999993</v>
      </c>
      <c r="BG29" s="11"/>
      <c r="BH29" s="37">
        <f t="shared" si="27"/>
        <v>9616.7999999999993</v>
      </c>
      <c r="BI29" s="37">
        <v>-92.1</v>
      </c>
      <c r="BJ29" s="37">
        <f t="shared" si="28"/>
        <v>9524.6999999999989</v>
      </c>
      <c r="BK29" s="37"/>
      <c r="BL29" s="37">
        <f t="shared" si="29"/>
        <v>9524.7000000000007</v>
      </c>
    </row>
    <row r="30" spans="1:64" s="2" customFormat="1" ht="16.95" customHeight="1">
      <c r="A30" s="13" t="s">
        <v>32</v>
      </c>
      <c r="B30" s="37">
        <v>116710</v>
      </c>
      <c r="C30" s="37">
        <v>119245.7</v>
      </c>
      <c r="D30" s="4">
        <f t="shared" si="20"/>
        <v>1.0217265015851256</v>
      </c>
      <c r="E30" s="11">
        <v>10</v>
      </c>
      <c r="F30" s="77" t="s">
        <v>435</v>
      </c>
      <c r="G30" s="77" t="s">
        <v>435</v>
      </c>
      <c r="H30" s="77" t="s">
        <v>435</v>
      </c>
      <c r="I30" s="77" t="s">
        <v>435</v>
      </c>
      <c r="J30" s="51">
        <v>150</v>
      </c>
      <c r="K30" s="51">
        <v>127</v>
      </c>
      <c r="L30" s="4">
        <f t="shared" si="21"/>
        <v>1.1811023622047243</v>
      </c>
      <c r="M30" s="11">
        <v>10</v>
      </c>
      <c r="N30" s="37">
        <v>40677.199999999997</v>
      </c>
      <c r="O30" s="37">
        <v>34931.1</v>
      </c>
      <c r="P30" s="4">
        <f t="shared" si="22"/>
        <v>0.85873904791873579</v>
      </c>
      <c r="Q30" s="11">
        <v>20</v>
      </c>
      <c r="R30" s="37">
        <v>1434</v>
      </c>
      <c r="S30" s="37">
        <v>1436.7</v>
      </c>
      <c r="T30" s="4">
        <f t="shared" si="30"/>
        <v>1.0018828451882846</v>
      </c>
      <c r="U30" s="11">
        <v>10</v>
      </c>
      <c r="V30" s="37">
        <v>47.2</v>
      </c>
      <c r="W30" s="37">
        <v>67.3</v>
      </c>
      <c r="X30" s="4">
        <f t="shared" si="31"/>
        <v>1.2225847457627119</v>
      </c>
      <c r="Y30" s="11">
        <v>10</v>
      </c>
      <c r="Z30" s="77" t="s">
        <v>435</v>
      </c>
      <c r="AA30" s="77" t="s">
        <v>435</v>
      </c>
      <c r="AB30" s="77" t="s">
        <v>435</v>
      </c>
      <c r="AC30" s="77" t="s">
        <v>435</v>
      </c>
      <c r="AD30" s="77" t="s">
        <v>435</v>
      </c>
      <c r="AE30" s="77" t="s">
        <v>435</v>
      </c>
      <c r="AF30" s="77" t="s">
        <v>435</v>
      </c>
      <c r="AG30" s="77" t="s">
        <v>435</v>
      </c>
      <c r="AH30" s="51">
        <v>1631</v>
      </c>
      <c r="AI30" s="51">
        <v>1631</v>
      </c>
      <c r="AJ30" s="4">
        <f t="shared" si="32"/>
        <v>1</v>
      </c>
      <c r="AK30" s="11">
        <v>20</v>
      </c>
      <c r="AL30" s="37">
        <v>3263</v>
      </c>
      <c r="AM30" s="37">
        <v>3326.6</v>
      </c>
      <c r="AN30" s="4">
        <f t="shared" si="33"/>
        <v>1.019491265706405</v>
      </c>
      <c r="AO30" s="11">
        <v>10</v>
      </c>
      <c r="AP30" s="37">
        <v>591</v>
      </c>
      <c r="AQ30" s="37">
        <v>498.3</v>
      </c>
      <c r="AR30" s="4">
        <f t="shared" si="34"/>
        <v>0.84314720812182742</v>
      </c>
      <c r="AS30" s="11">
        <v>10</v>
      </c>
      <c r="AT30" s="50">
        <f t="shared" si="35"/>
        <v>1.0007413024406551</v>
      </c>
      <c r="AU30" s="51">
        <v>18862</v>
      </c>
      <c r="AV30" s="37">
        <f t="shared" si="23"/>
        <v>10288.363636363636</v>
      </c>
      <c r="AW30" s="37">
        <f t="shared" si="24"/>
        <v>10296</v>
      </c>
      <c r="AX30" s="37">
        <f t="shared" si="25"/>
        <v>7.6363636363639671</v>
      </c>
      <c r="AY30" s="37">
        <v>1486.5</v>
      </c>
      <c r="AZ30" s="37">
        <v>1927.4</v>
      </c>
      <c r="BA30" s="37">
        <v>2146.9</v>
      </c>
      <c r="BB30" s="37">
        <v>1525.9</v>
      </c>
      <c r="BC30" s="37">
        <v>1570.1</v>
      </c>
      <c r="BD30" s="37"/>
      <c r="BE30" s="37"/>
      <c r="BF30" s="37">
        <f t="shared" si="26"/>
        <v>1639.2</v>
      </c>
      <c r="BG30" s="11"/>
      <c r="BH30" s="37">
        <f t="shared" si="27"/>
        <v>1639.2</v>
      </c>
      <c r="BI30" s="37">
        <v>16.3</v>
      </c>
      <c r="BJ30" s="37">
        <f t="shared" si="28"/>
        <v>1655.5</v>
      </c>
      <c r="BK30" s="37"/>
      <c r="BL30" s="37">
        <f t="shared" si="29"/>
        <v>1655.5</v>
      </c>
    </row>
    <row r="31" spans="1:64" s="2" customFormat="1" ht="16.95" customHeight="1">
      <c r="A31" s="13" t="s">
        <v>33</v>
      </c>
      <c r="B31" s="37">
        <v>1107060</v>
      </c>
      <c r="C31" s="37">
        <v>1058933</v>
      </c>
      <c r="D31" s="4">
        <f t="shared" si="20"/>
        <v>0.95652719816450782</v>
      </c>
      <c r="E31" s="11">
        <v>10</v>
      </c>
      <c r="F31" s="77" t="s">
        <v>435</v>
      </c>
      <c r="G31" s="77" t="s">
        <v>435</v>
      </c>
      <c r="H31" s="77" t="s">
        <v>435</v>
      </c>
      <c r="I31" s="77" t="s">
        <v>435</v>
      </c>
      <c r="J31" s="51">
        <v>185</v>
      </c>
      <c r="K31" s="51">
        <v>181</v>
      </c>
      <c r="L31" s="4">
        <f t="shared" si="21"/>
        <v>1.0220994475138121</v>
      </c>
      <c r="M31" s="11">
        <v>10</v>
      </c>
      <c r="N31" s="37">
        <v>62402.6</v>
      </c>
      <c r="O31" s="37">
        <v>65689.5</v>
      </c>
      <c r="P31" s="4">
        <f t="shared" si="22"/>
        <v>1.0526724848003128</v>
      </c>
      <c r="Q31" s="11">
        <v>20</v>
      </c>
      <c r="R31" s="37">
        <v>8975</v>
      </c>
      <c r="S31" s="37">
        <v>10592.9</v>
      </c>
      <c r="T31" s="4">
        <f t="shared" si="30"/>
        <v>1.1802674094707521</v>
      </c>
      <c r="U31" s="11">
        <v>10</v>
      </c>
      <c r="V31" s="37">
        <v>462.7</v>
      </c>
      <c r="W31" s="37">
        <v>596.20000000000005</v>
      </c>
      <c r="X31" s="4">
        <f t="shared" si="31"/>
        <v>1.2088523881564728</v>
      </c>
      <c r="Y31" s="11">
        <v>5</v>
      </c>
      <c r="Z31" s="77" t="s">
        <v>435</v>
      </c>
      <c r="AA31" s="77" t="s">
        <v>435</v>
      </c>
      <c r="AB31" s="77" t="s">
        <v>435</v>
      </c>
      <c r="AC31" s="77" t="s">
        <v>435</v>
      </c>
      <c r="AD31" s="77" t="s">
        <v>435</v>
      </c>
      <c r="AE31" s="77" t="s">
        <v>435</v>
      </c>
      <c r="AF31" s="77" t="s">
        <v>435</v>
      </c>
      <c r="AG31" s="77" t="s">
        <v>435</v>
      </c>
      <c r="AH31" s="51">
        <v>6335</v>
      </c>
      <c r="AI31" s="51">
        <v>6376</v>
      </c>
      <c r="AJ31" s="4">
        <f t="shared" si="32"/>
        <v>1.0064719810576164</v>
      </c>
      <c r="AK31" s="11">
        <v>10</v>
      </c>
      <c r="AL31" s="37">
        <v>16255</v>
      </c>
      <c r="AM31" s="37">
        <v>15793</v>
      </c>
      <c r="AN31" s="4">
        <f t="shared" si="33"/>
        <v>0.97157797600738238</v>
      </c>
      <c r="AO31" s="11">
        <v>20</v>
      </c>
      <c r="AP31" s="37">
        <v>2464</v>
      </c>
      <c r="AQ31" s="37">
        <v>2007.32</v>
      </c>
      <c r="AR31" s="4">
        <f t="shared" si="34"/>
        <v>0.81465909090909083</v>
      </c>
      <c r="AS31" s="11">
        <v>5</v>
      </c>
      <c r="AT31" s="50">
        <f t="shared" si="35"/>
        <v>1.0250691885949845</v>
      </c>
      <c r="AU31" s="51">
        <v>32606</v>
      </c>
      <c r="AV31" s="37">
        <f t="shared" si="23"/>
        <v>17785.090909090908</v>
      </c>
      <c r="AW31" s="37">
        <f t="shared" si="24"/>
        <v>18230.900000000001</v>
      </c>
      <c r="AX31" s="37">
        <f t="shared" si="25"/>
        <v>445.80909090909336</v>
      </c>
      <c r="AY31" s="37">
        <v>3193.1</v>
      </c>
      <c r="AZ31" s="37">
        <v>3505.1</v>
      </c>
      <c r="BA31" s="37">
        <v>3717.6</v>
      </c>
      <c r="BB31" s="37">
        <v>2709</v>
      </c>
      <c r="BC31" s="37">
        <v>3186.4</v>
      </c>
      <c r="BD31" s="37"/>
      <c r="BE31" s="37"/>
      <c r="BF31" s="37">
        <f t="shared" si="26"/>
        <v>1919.7</v>
      </c>
      <c r="BG31" s="11"/>
      <c r="BH31" s="37">
        <f t="shared" si="27"/>
        <v>1919.7</v>
      </c>
      <c r="BI31" s="37">
        <v>-14.8</v>
      </c>
      <c r="BJ31" s="37">
        <f t="shared" si="28"/>
        <v>1904.9</v>
      </c>
      <c r="BK31" s="37"/>
      <c r="BL31" s="37">
        <f t="shared" si="29"/>
        <v>1904.9</v>
      </c>
    </row>
    <row r="32" spans="1:64" s="2" customFormat="1" ht="16.95" customHeight="1">
      <c r="A32" s="13" t="s">
        <v>34</v>
      </c>
      <c r="B32" s="37">
        <v>64091</v>
      </c>
      <c r="C32" s="37">
        <v>62516</v>
      </c>
      <c r="D32" s="4">
        <f t="shared" si="20"/>
        <v>0.97542556677224568</v>
      </c>
      <c r="E32" s="11">
        <v>10</v>
      </c>
      <c r="F32" s="77" t="s">
        <v>435</v>
      </c>
      <c r="G32" s="77" t="s">
        <v>435</v>
      </c>
      <c r="H32" s="77" t="s">
        <v>435</v>
      </c>
      <c r="I32" s="77" t="s">
        <v>435</v>
      </c>
      <c r="J32" s="51">
        <v>190</v>
      </c>
      <c r="K32" s="51">
        <v>208</v>
      </c>
      <c r="L32" s="4">
        <f t="shared" si="21"/>
        <v>0.91346153846153844</v>
      </c>
      <c r="M32" s="11">
        <v>15</v>
      </c>
      <c r="N32" s="37">
        <v>40900.800000000003</v>
      </c>
      <c r="O32" s="37">
        <v>42007.1</v>
      </c>
      <c r="P32" s="4">
        <f t="shared" si="22"/>
        <v>1.0270483706920157</v>
      </c>
      <c r="Q32" s="11">
        <v>20</v>
      </c>
      <c r="R32" s="37">
        <v>1588.2</v>
      </c>
      <c r="S32" s="37">
        <v>1638.5</v>
      </c>
      <c r="T32" s="4">
        <f t="shared" si="30"/>
        <v>1.0316710741720185</v>
      </c>
      <c r="U32" s="11">
        <v>10</v>
      </c>
      <c r="V32" s="37">
        <v>157</v>
      </c>
      <c r="W32" s="37">
        <v>156.80000000000001</v>
      </c>
      <c r="X32" s="4">
        <f t="shared" si="31"/>
        <v>0.99872611464968164</v>
      </c>
      <c r="Y32" s="11">
        <v>10</v>
      </c>
      <c r="Z32" s="77" t="s">
        <v>435</v>
      </c>
      <c r="AA32" s="77" t="s">
        <v>435</v>
      </c>
      <c r="AB32" s="77" t="s">
        <v>435</v>
      </c>
      <c r="AC32" s="77" t="s">
        <v>435</v>
      </c>
      <c r="AD32" s="77" t="s">
        <v>435</v>
      </c>
      <c r="AE32" s="77" t="s">
        <v>435</v>
      </c>
      <c r="AF32" s="77" t="s">
        <v>435</v>
      </c>
      <c r="AG32" s="77" t="s">
        <v>435</v>
      </c>
      <c r="AH32" s="51">
        <v>3400</v>
      </c>
      <c r="AI32" s="51">
        <v>3509</v>
      </c>
      <c r="AJ32" s="4">
        <f t="shared" si="32"/>
        <v>1.0320588235294117</v>
      </c>
      <c r="AK32" s="11">
        <v>10</v>
      </c>
      <c r="AL32" s="37">
        <v>8010.9</v>
      </c>
      <c r="AM32" s="37">
        <v>7885.1</v>
      </c>
      <c r="AN32" s="4">
        <f t="shared" si="33"/>
        <v>0.98429639616023179</v>
      </c>
      <c r="AO32" s="11">
        <v>10</v>
      </c>
      <c r="AP32" s="37">
        <v>1176.7</v>
      </c>
      <c r="AQ32" s="37">
        <v>1234.9000000000001</v>
      </c>
      <c r="AR32" s="4">
        <f t="shared" si="34"/>
        <v>1.04946035523073</v>
      </c>
      <c r="AS32" s="11">
        <v>10</v>
      </c>
      <c r="AT32" s="50">
        <f t="shared" si="35"/>
        <v>0.99957130311480624</v>
      </c>
      <c r="AU32" s="51">
        <v>32166</v>
      </c>
      <c r="AV32" s="37">
        <f t="shared" si="23"/>
        <v>17545.090909090908</v>
      </c>
      <c r="AW32" s="37">
        <f t="shared" si="24"/>
        <v>17537.599999999999</v>
      </c>
      <c r="AX32" s="37">
        <f t="shared" si="25"/>
        <v>-7.4909090909095539</v>
      </c>
      <c r="AY32" s="37">
        <v>2862.3</v>
      </c>
      <c r="AZ32" s="37">
        <v>2892.6</v>
      </c>
      <c r="BA32" s="37">
        <v>2852.9</v>
      </c>
      <c r="BB32" s="37">
        <v>2749.4</v>
      </c>
      <c r="BC32" s="37">
        <v>3018.8</v>
      </c>
      <c r="BD32" s="37"/>
      <c r="BE32" s="37"/>
      <c r="BF32" s="37">
        <f t="shared" si="26"/>
        <v>3161.6</v>
      </c>
      <c r="BG32" s="11"/>
      <c r="BH32" s="37">
        <f t="shared" si="27"/>
        <v>3161.6</v>
      </c>
      <c r="BI32" s="37">
        <v>17.899999999999999</v>
      </c>
      <c r="BJ32" s="37">
        <f t="shared" si="28"/>
        <v>3179.5</v>
      </c>
      <c r="BK32" s="37"/>
      <c r="BL32" s="37">
        <f t="shared" si="29"/>
        <v>3179.5</v>
      </c>
    </row>
    <row r="33" spans="1:216" s="2" customFormat="1" ht="16.95" customHeight="1">
      <c r="A33" s="13" t="s">
        <v>1</v>
      </c>
      <c r="B33" s="37">
        <v>3250374</v>
      </c>
      <c r="C33" s="37">
        <v>2707969.3</v>
      </c>
      <c r="D33" s="4">
        <f t="shared" si="20"/>
        <v>0.8331254495636502</v>
      </c>
      <c r="E33" s="11">
        <v>10</v>
      </c>
      <c r="F33" s="77" t="s">
        <v>435</v>
      </c>
      <c r="G33" s="77" t="s">
        <v>435</v>
      </c>
      <c r="H33" s="77" t="s">
        <v>435</v>
      </c>
      <c r="I33" s="77" t="s">
        <v>435</v>
      </c>
      <c r="J33" s="51">
        <v>240</v>
      </c>
      <c r="K33" s="51">
        <v>291</v>
      </c>
      <c r="L33" s="4">
        <f t="shared" si="21"/>
        <v>0.82474226804123707</v>
      </c>
      <c r="M33" s="11">
        <v>10</v>
      </c>
      <c r="N33" s="37">
        <v>212806.9</v>
      </c>
      <c r="O33" s="37">
        <v>198023.1</v>
      </c>
      <c r="P33" s="4">
        <f t="shared" si="22"/>
        <v>0.93052950820673586</v>
      </c>
      <c r="Q33" s="11">
        <v>20</v>
      </c>
      <c r="R33" s="37">
        <v>3575</v>
      </c>
      <c r="S33" s="37">
        <v>3674.9</v>
      </c>
      <c r="T33" s="4">
        <f t="shared" si="30"/>
        <v>1.027944055944056</v>
      </c>
      <c r="U33" s="11">
        <v>5</v>
      </c>
      <c r="V33" s="37">
        <v>2287</v>
      </c>
      <c r="W33" s="37">
        <v>2232.6999999999998</v>
      </c>
      <c r="X33" s="4">
        <f t="shared" si="31"/>
        <v>0.97625710537822463</v>
      </c>
      <c r="Y33" s="11">
        <v>10</v>
      </c>
      <c r="Z33" s="77" t="s">
        <v>435</v>
      </c>
      <c r="AA33" s="77" t="s">
        <v>435</v>
      </c>
      <c r="AB33" s="77" t="s">
        <v>435</v>
      </c>
      <c r="AC33" s="77" t="s">
        <v>435</v>
      </c>
      <c r="AD33" s="77" t="s">
        <v>435</v>
      </c>
      <c r="AE33" s="77" t="s">
        <v>435</v>
      </c>
      <c r="AF33" s="77" t="s">
        <v>435</v>
      </c>
      <c r="AG33" s="77" t="s">
        <v>435</v>
      </c>
      <c r="AH33" s="51">
        <v>4978</v>
      </c>
      <c r="AI33" s="51">
        <v>5090</v>
      </c>
      <c r="AJ33" s="4">
        <f t="shared" si="32"/>
        <v>1.0224989955805543</v>
      </c>
      <c r="AK33" s="11">
        <v>10</v>
      </c>
      <c r="AL33" s="37">
        <v>8780</v>
      </c>
      <c r="AM33" s="37">
        <v>9765.7999999999993</v>
      </c>
      <c r="AN33" s="4">
        <f t="shared" si="33"/>
        <v>1.1122779043280182</v>
      </c>
      <c r="AO33" s="11">
        <v>15</v>
      </c>
      <c r="AP33" s="37">
        <v>3060</v>
      </c>
      <c r="AQ33" s="37">
        <v>2909.4</v>
      </c>
      <c r="AR33" s="4">
        <f t="shared" si="34"/>
        <v>0.95078431372549022</v>
      </c>
      <c r="AS33" s="11">
        <v>10</v>
      </c>
      <c r="AT33" s="50">
        <f t="shared" si="35"/>
        <v>0.96120622590740934</v>
      </c>
      <c r="AU33" s="51">
        <v>57733</v>
      </c>
      <c r="AV33" s="37">
        <f t="shared" si="23"/>
        <v>31490.727272727272</v>
      </c>
      <c r="AW33" s="37">
        <f t="shared" si="24"/>
        <v>30269.1</v>
      </c>
      <c r="AX33" s="37">
        <f t="shared" si="25"/>
        <v>-1221.6272727272735</v>
      </c>
      <c r="AY33" s="37">
        <v>4162.1000000000004</v>
      </c>
      <c r="AZ33" s="37">
        <v>5877.5</v>
      </c>
      <c r="BA33" s="37">
        <v>4685.1000000000004</v>
      </c>
      <c r="BB33" s="37">
        <v>4923.8</v>
      </c>
      <c r="BC33" s="37">
        <v>3873.2</v>
      </c>
      <c r="BD33" s="37"/>
      <c r="BE33" s="37"/>
      <c r="BF33" s="37">
        <f t="shared" si="26"/>
        <v>6747.4</v>
      </c>
      <c r="BG33" s="11"/>
      <c r="BH33" s="37">
        <f t="shared" si="27"/>
        <v>6747.4</v>
      </c>
      <c r="BI33" s="37">
        <v>131.69999999999999</v>
      </c>
      <c r="BJ33" s="37">
        <f t="shared" si="28"/>
        <v>6879.0999999999995</v>
      </c>
      <c r="BK33" s="37"/>
      <c r="BL33" s="37">
        <f t="shared" si="29"/>
        <v>6879.1</v>
      </c>
    </row>
    <row r="34" spans="1:216" s="2" customFormat="1" ht="16.95" customHeight="1">
      <c r="A34" s="13" t="s">
        <v>35</v>
      </c>
      <c r="B34" s="37">
        <v>5369181</v>
      </c>
      <c r="C34" s="37">
        <v>6048031.0999999996</v>
      </c>
      <c r="D34" s="4">
        <f t="shared" si="20"/>
        <v>1.1264345716786228</v>
      </c>
      <c r="E34" s="11">
        <v>10</v>
      </c>
      <c r="F34" s="77" t="s">
        <v>435</v>
      </c>
      <c r="G34" s="77" t="s">
        <v>435</v>
      </c>
      <c r="H34" s="77" t="s">
        <v>435</v>
      </c>
      <c r="I34" s="77" t="s">
        <v>435</v>
      </c>
      <c r="J34" s="51">
        <v>250</v>
      </c>
      <c r="K34" s="51">
        <v>228</v>
      </c>
      <c r="L34" s="4">
        <f t="shared" si="21"/>
        <v>1.0964912280701755</v>
      </c>
      <c r="M34" s="11">
        <v>10</v>
      </c>
      <c r="N34" s="37">
        <v>134619.5</v>
      </c>
      <c r="O34" s="37">
        <v>123994.2</v>
      </c>
      <c r="P34" s="4">
        <f t="shared" si="22"/>
        <v>0.92107161295354678</v>
      </c>
      <c r="Q34" s="11">
        <v>20</v>
      </c>
      <c r="R34" s="37">
        <v>1125</v>
      </c>
      <c r="S34" s="37">
        <v>1171.5</v>
      </c>
      <c r="T34" s="4">
        <f t="shared" si="30"/>
        <v>1.0413333333333334</v>
      </c>
      <c r="U34" s="11">
        <v>5</v>
      </c>
      <c r="V34" s="37">
        <v>109.5</v>
      </c>
      <c r="W34" s="37">
        <v>110.8</v>
      </c>
      <c r="X34" s="4">
        <f t="shared" si="31"/>
        <v>1.0118721461187214</v>
      </c>
      <c r="Y34" s="11">
        <v>5</v>
      </c>
      <c r="Z34" s="77" t="s">
        <v>435</v>
      </c>
      <c r="AA34" s="77" t="s">
        <v>435</v>
      </c>
      <c r="AB34" s="77" t="s">
        <v>435</v>
      </c>
      <c r="AC34" s="77" t="s">
        <v>435</v>
      </c>
      <c r="AD34" s="77" t="s">
        <v>435</v>
      </c>
      <c r="AE34" s="77" t="s">
        <v>435</v>
      </c>
      <c r="AF34" s="77" t="s">
        <v>435</v>
      </c>
      <c r="AG34" s="77" t="s">
        <v>435</v>
      </c>
      <c r="AH34" s="51">
        <v>2238</v>
      </c>
      <c r="AI34" s="51">
        <v>1789</v>
      </c>
      <c r="AJ34" s="4">
        <f t="shared" si="32"/>
        <v>0.79937444146559433</v>
      </c>
      <c r="AK34" s="11">
        <v>15</v>
      </c>
      <c r="AL34" s="37">
        <v>3950</v>
      </c>
      <c r="AM34" s="37">
        <v>3812.8</v>
      </c>
      <c r="AN34" s="4">
        <f t="shared" si="33"/>
        <v>0.96526582278481021</v>
      </c>
      <c r="AO34" s="11">
        <v>10</v>
      </c>
      <c r="AP34" s="37">
        <v>1030</v>
      </c>
      <c r="AQ34" s="37">
        <v>1288.0999999999999</v>
      </c>
      <c r="AR34" s="4">
        <f t="shared" si="34"/>
        <v>1.2050582524271845</v>
      </c>
      <c r="AS34" s="11">
        <v>10</v>
      </c>
      <c r="AT34" s="50">
        <f t="shared" si="35"/>
        <v>0.99541852974027134</v>
      </c>
      <c r="AU34" s="51">
        <v>28386</v>
      </c>
      <c r="AV34" s="37">
        <f t="shared" si="23"/>
        <v>15483.272727272728</v>
      </c>
      <c r="AW34" s="37">
        <f t="shared" si="24"/>
        <v>15412.3</v>
      </c>
      <c r="AX34" s="37">
        <f t="shared" si="25"/>
        <v>-70.972727272728662</v>
      </c>
      <c r="AY34" s="37">
        <v>2214.6</v>
      </c>
      <c r="AZ34" s="37">
        <v>2767.4</v>
      </c>
      <c r="BA34" s="37">
        <v>2763.2</v>
      </c>
      <c r="BB34" s="37">
        <v>2133.3000000000002</v>
      </c>
      <c r="BC34" s="37">
        <v>2987.4</v>
      </c>
      <c r="BD34" s="37"/>
      <c r="BE34" s="37"/>
      <c r="BF34" s="37">
        <f t="shared" si="26"/>
        <v>2546.4</v>
      </c>
      <c r="BG34" s="11"/>
      <c r="BH34" s="37">
        <f t="shared" si="27"/>
        <v>2546.4</v>
      </c>
      <c r="BI34" s="37">
        <v>-10.9</v>
      </c>
      <c r="BJ34" s="37">
        <f t="shared" si="28"/>
        <v>2535.5</v>
      </c>
      <c r="BK34" s="37"/>
      <c r="BL34" s="37">
        <f t="shared" si="29"/>
        <v>2535.5</v>
      </c>
    </row>
    <row r="35" spans="1:216" s="2" customFormat="1" ht="16.95" customHeight="1">
      <c r="A35" s="13" t="s">
        <v>36</v>
      </c>
      <c r="B35" s="37">
        <v>689492</v>
      </c>
      <c r="C35" s="37">
        <v>684949.5</v>
      </c>
      <c r="D35" s="4">
        <f t="shared" si="20"/>
        <v>0.99341181623572139</v>
      </c>
      <c r="E35" s="11">
        <v>10</v>
      </c>
      <c r="F35" s="77" t="s">
        <v>435</v>
      </c>
      <c r="G35" s="77" t="s">
        <v>435</v>
      </c>
      <c r="H35" s="77" t="s">
        <v>435</v>
      </c>
      <c r="I35" s="77" t="s">
        <v>435</v>
      </c>
      <c r="J35" s="51">
        <v>250</v>
      </c>
      <c r="K35" s="51">
        <v>250</v>
      </c>
      <c r="L35" s="4">
        <f t="shared" si="21"/>
        <v>1</v>
      </c>
      <c r="M35" s="11">
        <v>15</v>
      </c>
      <c r="N35" s="37">
        <v>50316.9</v>
      </c>
      <c r="O35" s="37">
        <v>41899.599999999999</v>
      </c>
      <c r="P35" s="4">
        <f t="shared" si="22"/>
        <v>0.83271425703888746</v>
      </c>
      <c r="Q35" s="11">
        <v>20</v>
      </c>
      <c r="R35" s="37">
        <v>890</v>
      </c>
      <c r="S35" s="37">
        <v>1270.7</v>
      </c>
      <c r="T35" s="4">
        <f t="shared" si="30"/>
        <v>1.2227752808988763</v>
      </c>
      <c r="U35" s="11">
        <v>10</v>
      </c>
      <c r="V35" s="37">
        <v>152</v>
      </c>
      <c r="W35" s="37">
        <v>202.9</v>
      </c>
      <c r="X35" s="4">
        <f t="shared" si="31"/>
        <v>1.2134868421052631</v>
      </c>
      <c r="Y35" s="11">
        <v>5</v>
      </c>
      <c r="Z35" s="77" t="s">
        <v>435</v>
      </c>
      <c r="AA35" s="77" t="s">
        <v>435</v>
      </c>
      <c r="AB35" s="77" t="s">
        <v>435</v>
      </c>
      <c r="AC35" s="77" t="s">
        <v>435</v>
      </c>
      <c r="AD35" s="77" t="s">
        <v>435</v>
      </c>
      <c r="AE35" s="77" t="s">
        <v>435</v>
      </c>
      <c r="AF35" s="77" t="s">
        <v>435</v>
      </c>
      <c r="AG35" s="77" t="s">
        <v>435</v>
      </c>
      <c r="AH35" s="51">
        <v>2043</v>
      </c>
      <c r="AI35" s="51">
        <v>2232</v>
      </c>
      <c r="AJ35" s="4">
        <f t="shared" si="32"/>
        <v>1.0925110132158591</v>
      </c>
      <c r="AK35" s="11">
        <v>20</v>
      </c>
      <c r="AL35" s="37">
        <v>3608</v>
      </c>
      <c r="AM35" s="37">
        <v>4120.2</v>
      </c>
      <c r="AN35" s="4">
        <f t="shared" si="33"/>
        <v>1.1419623059866961</v>
      </c>
      <c r="AO35" s="11">
        <v>10</v>
      </c>
      <c r="AP35" s="37">
        <v>1051</v>
      </c>
      <c r="AQ35" s="37">
        <v>1029</v>
      </c>
      <c r="AR35" s="4">
        <f t="shared" si="34"/>
        <v>0.97906755470980023</v>
      </c>
      <c r="AS35" s="11">
        <v>5</v>
      </c>
      <c r="AT35" s="50">
        <f t="shared" si="35"/>
        <v>1.0320923307408756</v>
      </c>
      <c r="AU35" s="51">
        <v>21062</v>
      </c>
      <c r="AV35" s="37">
        <f t="shared" si="23"/>
        <v>11488.363636363636</v>
      </c>
      <c r="AW35" s="37">
        <f t="shared" si="24"/>
        <v>11857.1</v>
      </c>
      <c r="AX35" s="37">
        <f t="shared" si="25"/>
        <v>368.73636363636433</v>
      </c>
      <c r="AY35" s="37">
        <v>2195</v>
      </c>
      <c r="AZ35" s="37">
        <v>2230.1999999999998</v>
      </c>
      <c r="BA35" s="37">
        <v>2198.8000000000002</v>
      </c>
      <c r="BB35" s="37">
        <v>1630.3</v>
      </c>
      <c r="BC35" s="37">
        <v>1794.2</v>
      </c>
      <c r="BD35" s="37"/>
      <c r="BE35" s="37"/>
      <c r="BF35" s="37">
        <f t="shared" si="26"/>
        <v>1808.6</v>
      </c>
      <c r="BG35" s="11"/>
      <c r="BH35" s="37">
        <f t="shared" si="27"/>
        <v>1808.6</v>
      </c>
      <c r="BI35" s="37">
        <v>11.2</v>
      </c>
      <c r="BJ35" s="37">
        <f t="shared" si="28"/>
        <v>1819.8</v>
      </c>
      <c r="BK35" s="37"/>
      <c r="BL35" s="37">
        <f t="shared" si="29"/>
        <v>1819.8</v>
      </c>
    </row>
    <row r="36" spans="1:216" s="2" customFormat="1" ht="16.95" customHeight="1">
      <c r="A36" s="13" t="s">
        <v>37</v>
      </c>
      <c r="B36" s="37">
        <v>80159</v>
      </c>
      <c r="C36" s="37">
        <v>78570.899999999994</v>
      </c>
      <c r="D36" s="4">
        <f t="shared" si="20"/>
        <v>0.98018812609937744</v>
      </c>
      <c r="E36" s="11">
        <v>10</v>
      </c>
      <c r="F36" s="77" t="s">
        <v>435</v>
      </c>
      <c r="G36" s="77" t="s">
        <v>435</v>
      </c>
      <c r="H36" s="77" t="s">
        <v>435</v>
      </c>
      <c r="I36" s="77" t="s">
        <v>435</v>
      </c>
      <c r="J36" s="51">
        <v>280</v>
      </c>
      <c r="K36" s="51">
        <v>246</v>
      </c>
      <c r="L36" s="4">
        <f t="shared" si="21"/>
        <v>1.1382113821138211</v>
      </c>
      <c r="M36" s="11">
        <v>15</v>
      </c>
      <c r="N36" s="37">
        <v>40715.599999999999</v>
      </c>
      <c r="O36" s="37">
        <v>43819.7</v>
      </c>
      <c r="P36" s="4">
        <f t="shared" si="22"/>
        <v>1.0762385915963415</v>
      </c>
      <c r="Q36" s="11">
        <v>20</v>
      </c>
      <c r="R36" s="37">
        <v>6270.7</v>
      </c>
      <c r="S36" s="37">
        <v>6044.6</v>
      </c>
      <c r="T36" s="4">
        <f t="shared" si="30"/>
        <v>0.96394341939496397</v>
      </c>
      <c r="U36" s="11">
        <v>10</v>
      </c>
      <c r="V36" s="37">
        <v>2843.6</v>
      </c>
      <c r="W36" s="37">
        <v>2917.4</v>
      </c>
      <c r="X36" s="4">
        <f t="shared" si="31"/>
        <v>1.0259530173020115</v>
      </c>
      <c r="Y36" s="11">
        <v>10</v>
      </c>
      <c r="Z36" s="77" t="s">
        <v>435</v>
      </c>
      <c r="AA36" s="77" t="s">
        <v>435</v>
      </c>
      <c r="AB36" s="77" t="s">
        <v>435</v>
      </c>
      <c r="AC36" s="77" t="s">
        <v>435</v>
      </c>
      <c r="AD36" s="77" t="s">
        <v>435</v>
      </c>
      <c r="AE36" s="77" t="s">
        <v>435</v>
      </c>
      <c r="AF36" s="77" t="s">
        <v>435</v>
      </c>
      <c r="AG36" s="77" t="s">
        <v>435</v>
      </c>
      <c r="AH36" s="51">
        <v>5040</v>
      </c>
      <c r="AI36" s="51">
        <v>4672</v>
      </c>
      <c r="AJ36" s="4">
        <f t="shared" si="32"/>
        <v>0.92698412698412702</v>
      </c>
      <c r="AK36" s="11">
        <v>15</v>
      </c>
      <c r="AL36" s="37">
        <v>10756</v>
      </c>
      <c r="AM36" s="37">
        <v>9773</v>
      </c>
      <c r="AN36" s="4">
        <f t="shared" si="33"/>
        <v>0.90860914838229823</v>
      </c>
      <c r="AO36" s="11">
        <v>15</v>
      </c>
      <c r="AP36" s="37">
        <v>4608</v>
      </c>
      <c r="AQ36" s="37">
        <v>3865.9</v>
      </c>
      <c r="AR36" s="4">
        <f t="shared" si="34"/>
        <v>0.83895399305555562</v>
      </c>
      <c r="AS36" s="11">
        <v>10</v>
      </c>
      <c r="AT36" s="50">
        <f t="shared" si="35"/>
        <v>0.99259264050142482</v>
      </c>
      <c r="AU36" s="51">
        <v>69675</v>
      </c>
      <c r="AV36" s="37">
        <f t="shared" si="23"/>
        <v>38004.545454545456</v>
      </c>
      <c r="AW36" s="37">
        <f t="shared" si="24"/>
        <v>37723</v>
      </c>
      <c r="AX36" s="37">
        <f t="shared" si="25"/>
        <v>-281.54545454545587</v>
      </c>
      <c r="AY36" s="37">
        <v>6354.8</v>
      </c>
      <c r="AZ36" s="37">
        <v>6843.6</v>
      </c>
      <c r="BA36" s="37">
        <v>4656.3999999999996</v>
      </c>
      <c r="BB36" s="37">
        <v>6124.3</v>
      </c>
      <c r="BC36" s="37">
        <v>6551.6</v>
      </c>
      <c r="BD36" s="37">
        <v>1073.5999999999999</v>
      </c>
      <c r="BE36" s="37"/>
      <c r="BF36" s="37">
        <f t="shared" si="26"/>
        <v>6118.7</v>
      </c>
      <c r="BG36" s="11"/>
      <c r="BH36" s="37">
        <f t="shared" si="27"/>
        <v>6118.7</v>
      </c>
      <c r="BI36" s="37">
        <v>-7.2</v>
      </c>
      <c r="BJ36" s="37">
        <f t="shared" si="28"/>
        <v>6111.5</v>
      </c>
      <c r="BK36" s="37"/>
      <c r="BL36" s="37">
        <f t="shared" si="29"/>
        <v>6111.5</v>
      </c>
    </row>
    <row r="37" spans="1:216" s="2" customFormat="1" ht="16.95" customHeight="1">
      <c r="A37" s="13" t="s">
        <v>38</v>
      </c>
      <c r="B37" s="37">
        <v>102762</v>
      </c>
      <c r="C37" s="37">
        <v>104393</v>
      </c>
      <c r="D37" s="4">
        <f t="shared" si="20"/>
        <v>1.0158716256982152</v>
      </c>
      <c r="E37" s="11">
        <v>10</v>
      </c>
      <c r="F37" s="77" t="s">
        <v>435</v>
      </c>
      <c r="G37" s="77" t="s">
        <v>435</v>
      </c>
      <c r="H37" s="77" t="s">
        <v>435</v>
      </c>
      <c r="I37" s="77" t="s">
        <v>435</v>
      </c>
      <c r="J37" s="51">
        <v>670</v>
      </c>
      <c r="K37" s="51">
        <v>567</v>
      </c>
      <c r="L37" s="4">
        <f t="shared" si="21"/>
        <v>1.181657848324515</v>
      </c>
      <c r="M37" s="11">
        <v>15</v>
      </c>
      <c r="N37" s="37">
        <v>40800</v>
      </c>
      <c r="O37" s="37">
        <v>47053.1</v>
      </c>
      <c r="P37" s="4">
        <f t="shared" si="22"/>
        <v>1.1532622549019607</v>
      </c>
      <c r="Q37" s="11">
        <v>20</v>
      </c>
      <c r="R37" s="37">
        <v>1373.5</v>
      </c>
      <c r="S37" s="37">
        <v>1446.2</v>
      </c>
      <c r="T37" s="4">
        <f t="shared" si="30"/>
        <v>1.0529304696032036</v>
      </c>
      <c r="U37" s="11">
        <v>10</v>
      </c>
      <c r="V37" s="37">
        <v>246</v>
      </c>
      <c r="W37" s="37">
        <v>257.2</v>
      </c>
      <c r="X37" s="4">
        <f t="shared" si="31"/>
        <v>1.0455284552845527</v>
      </c>
      <c r="Y37" s="11">
        <v>10</v>
      </c>
      <c r="Z37" s="77" t="s">
        <v>435</v>
      </c>
      <c r="AA37" s="77" t="s">
        <v>435</v>
      </c>
      <c r="AB37" s="77" t="s">
        <v>435</v>
      </c>
      <c r="AC37" s="77" t="s">
        <v>435</v>
      </c>
      <c r="AD37" s="77" t="s">
        <v>435</v>
      </c>
      <c r="AE37" s="77" t="s">
        <v>435</v>
      </c>
      <c r="AF37" s="77" t="s">
        <v>435</v>
      </c>
      <c r="AG37" s="77" t="s">
        <v>435</v>
      </c>
      <c r="AH37" s="51">
        <v>3300</v>
      </c>
      <c r="AI37" s="51">
        <v>3492</v>
      </c>
      <c r="AJ37" s="4">
        <f t="shared" si="32"/>
        <v>1.0581818181818181</v>
      </c>
      <c r="AK37" s="11">
        <v>20</v>
      </c>
      <c r="AL37" s="37">
        <v>6000</v>
      </c>
      <c r="AM37" s="37">
        <v>5530.8</v>
      </c>
      <c r="AN37" s="4">
        <f t="shared" si="33"/>
        <v>0.92180000000000006</v>
      </c>
      <c r="AO37" s="11">
        <v>15</v>
      </c>
      <c r="AP37" s="37">
        <v>1500</v>
      </c>
      <c r="AQ37" s="37">
        <v>2082.6</v>
      </c>
      <c r="AR37" s="4">
        <f t="shared" si="34"/>
        <v>1.2188399999999999</v>
      </c>
      <c r="AS37" s="11">
        <v>10</v>
      </c>
      <c r="AT37" s="50">
        <f t="shared" si="35"/>
        <v>1.0828404972036638</v>
      </c>
      <c r="AU37" s="51">
        <v>31093</v>
      </c>
      <c r="AV37" s="37">
        <f t="shared" si="23"/>
        <v>16959.81818181818</v>
      </c>
      <c r="AW37" s="37">
        <f t="shared" si="24"/>
        <v>18364.8</v>
      </c>
      <c r="AX37" s="37">
        <f t="shared" si="25"/>
        <v>1404.9818181818191</v>
      </c>
      <c r="AY37" s="37">
        <v>2835.3</v>
      </c>
      <c r="AZ37" s="37">
        <v>2933.1</v>
      </c>
      <c r="BA37" s="37">
        <v>3586.9</v>
      </c>
      <c r="BB37" s="37">
        <v>3019.7</v>
      </c>
      <c r="BC37" s="37">
        <v>2949.9</v>
      </c>
      <c r="BD37" s="37"/>
      <c r="BE37" s="37"/>
      <c r="BF37" s="37">
        <f t="shared" si="26"/>
        <v>3039.9</v>
      </c>
      <c r="BG37" s="11"/>
      <c r="BH37" s="37">
        <f t="shared" si="27"/>
        <v>3039.9</v>
      </c>
      <c r="BI37" s="37">
        <v>24.5</v>
      </c>
      <c r="BJ37" s="37">
        <f t="shared" si="28"/>
        <v>3064.4</v>
      </c>
      <c r="BK37" s="37"/>
      <c r="BL37" s="37">
        <f t="shared" si="29"/>
        <v>3064.4</v>
      </c>
    </row>
    <row r="38" spans="1:216" s="2" customFormat="1" ht="16.95" customHeight="1">
      <c r="A38" s="13" t="s">
        <v>39</v>
      </c>
      <c r="B38" s="37">
        <v>580166</v>
      </c>
      <c r="C38" s="37">
        <v>662571.4</v>
      </c>
      <c r="D38" s="4">
        <f t="shared" si="20"/>
        <v>1.1420376237145922</v>
      </c>
      <c r="E38" s="11">
        <v>10</v>
      </c>
      <c r="F38" s="77" t="s">
        <v>435</v>
      </c>
      <c r="G38" s="77" t="s">
        <v>435</v>
      </c>
      <c r="H38" s="77" t="s">
        <v>435</v>
      </c>
      <c r="I38" s="77" t="s">
        <v>435</v>
      </c>
      <c r="J38" s="51">
        <v>320</v>
      </c>
      <c r="K38" s="51">
        <v>316</v>
      </c>
      <c r="L38" s="4">
        <f t="shared" si="21"/>
        <v>1.0126582278481013</v>
      </c>
      <c r="M38" s="11">
        <v>10</v>
      </c>
      <c r="N38" s="37">
        <v>156649.9</v>
      </c>
      <c r="O38" s="37">
        <v>164894.79999999999</v>
      </c>
      <c r="P38" s="4">
        <f t="shared" si="22"/>
        <v>1.0526326540904272</v>
      </c>
      <c r="Q38" s="11">
        <v>20</v>
      </c>
      <c r="R38" s="37">
        <v>877</v>
      </c>
      <c r="S38" s="37">
        <v>901.2</v>
      </c>
      <c r="T38" s="4">
        <f t="shared" si="30"/>
        <v>1.0275940706955531</v>
      </c>
      <c r="U38" s="11">
        <v>5</v>
      </c>
      <c r="V38" s="37">
        <v>98.1</v>
      </c>
      <c r="W38" s="37">
        <v>102.5</v>
      </c>
      <c r="X38" s="4">
        <f t="shared" si="31"/>
        <v>1.0448521916411826</v>
      </c>
      <c r="Y38" s="11">
        <v>5</v>
      </c>
      <c r="Z38" s="77" t="s">
        <v>435</v>
      </c>
      <c r="AA38" s="77" t="s">
        <v>435</v>
      </c>
      <c r="AB38" s="77" t="s">
        <v>435</v>
      </c>
      <c r="AC38" s="77" t="s">
        <v>435</v>
      </c>
      <c r="AD38" s="77" t="s">
        <v>435</v>
      </c>
      <c r="AE38" s="77" t="s">
        <v>435</v>
      </c>
      <c r="AF38" s="77" t="s">
        <v>435</v>
      </c>
      <c r="AG38" s="77" t="s">
        <v>435</v>
      </c>
      <c r="AH38" s="51">
        <v>2447</v>
      </c>
      <c r="AI38" s="51">
        <v>2689</v>
      </c>
      <c r="AJ38" s="4">
        <f t="shared" si="32"/>
        <v>1.0988966080915408</v>
      </c>
      <c r="AK38" s="11">
        <v>15</v>
      </c>
      <c r="AL38" s="37">
        <v>5481.3</v>
      </c>
      <c r="AM38" s="37">
        <v>5462.8</v>
      </c>
      <c r="AN38" s="4">
        <f t="shared" si="33"/>
        <v>0.99662488825643547</v>
      </c>
      <c r="AO38" s="11">
        <v>10</v>
      </c>
      <c r="AP38" s="37">
        <v>1312</v>
      </c>
      <c r="AQ38" s="37">
        <v>1036.9000000000001</v>
      </c>
      <c r="AR38" s="4">
        <f t="shared" si="34"/>
        <v>0.79032012195121959</v>
      </c>
      <c r="AS38" s="11">
        <v>5</v>
      </c>
      <c r="AT38" s="50">
        <f t="shared" si="35"/>
        <v>1.042039269035159</v>
      </c>
      <c r="AU38" s="51">
        <v>22612</v>
      </c>
      <c r="AV38" s="37">
        <f t="shared" si="23"/>
        <v>12333.81818181818</v>
      </c>
      <c r="AW38" s="37">
        <f t="shared" si="24"/>
        <v>12852.3</v>
      </c>
      <c r="AX38" s="37">
        <f t="shared" si="25"/>
        <v>518.48181818181911</v>
      </c>
      <c r="AY38" s="37">
        <v>1857.1</v>
      </c>
      <c r="AZ38" s="37">
        <v>2190.3000000000002</v>
      </c>
      <c r="BA38" s="37">
        <v>2596.3000000000002</v>
      </c>
      <c r="BB38" s="37">
        <v>1971.9</v>
      </c>
      <c r="BC38" s="37">
        <v>2164.6999999999998</v>
      </c>
      <c r="BD38" s="37"/>
      <c r="BE38" s="37"/>
      <c r="BF38" s="37">
        <f t="shared" si="26"/>
        <v>2072</v>
      </c>
      <c r="BG38" s="11"/>
      <c r="BH38" s="37">
        <f t="shared" si="27"/>
        <v>2072</v>
      </c>
      <c r="BI38" s="37">
        <v>10.3</v>
      </c>
      <c r="BJ38" s="37">
        <f t="shared" si="28"/>
        <v>2082.3000000000002</v>
      </c>
      <c r="BK38" s="37"/>
      <c r="BL38" s="37">
        <f t="shared" si="29"/>
        <v>2082.3000000000002</v>
      </c>
    </row>
    <row r="39" spans="1:216" s="2" customFormat="1" ht="16.95" customHeight="1">
      <c r="A39" s="13" t="s">
        <v>40</v>
      </c>
      <c r="B39" s="37">
        <v>8066059</v>
      </c>
      <c r="C39" s="37">
        <v>7895064.5</v>
      </c>
      <c r="D39" s="4">
        <f t="shared" si="20"/>
        <v>0.97880073775805509</v>
      </c>
      <c r="E39" s="11">
        <v>10</v>
      </c>
      <c r="F39" s="77" t="s">
        <v>435</v>
      </c>
      <c r="G39" s="77" t="s">
        <v>435</v>
      </c>
      <c r="H39" s="77" t="s">
        <v>435</v>
      </c>
      <c r="I39" s="77" t="s">
        <v>435</v>
      </c>
      <c r="J39" s="51">
        <v>270</v>
      </c>
      <c r="K39" s="51">
        <v>312</v>
      </c>
      <c r="L39" s="4">
        <f t="shared" si="21"/>
        <v>0.86538461538461542</v>
      </c>
      <c r="M39" s="11">
        <v>5</v>
      </c>
      <c r="N39" s="37">
        <v>216828.5</v>
      </c>
      <c r="O39" s="37">
        <v>198937.3</v>
      </c>
      <c r="P39" s="4">
        <f t="shared" si="22"/>
        <v>0.91748686173634919</v>
      </c>
      <c r="Q39" s="11">
        <v>20</v>
      </c>
      <c r="R39" s="37">
        <v>8120</v>
      </c>
      <c r="S39" s="37">
        <v>9513.7000000000007</v>
      </c>
      <c r="T39" s="4">
        <f t="shared" si="30"/>
        <v>1.1716379310344829</v>
      </c>
      <c r="U39" s="11">
        <v>10</v>
      </c>
      <c r="V39" s="37">
        <v>6430</v>
      </c>
      <c r="W39" s="37">
        <v>6295.6</v>
      </c>
      <c r="X39" s="4">
        <f t="shared" si="31"/>
        <v>0.97909797822706068</v>
      </c>
      <c r="Y39" s="11">
        <v>10</v>
      </c>
      <c r="Z39" s="77" t="s">
        <v>435</v>
      </c>
      <c r="AA39" s="77" t="s">
        <v>435</v>
      </c>
      <c r="AB39" s="77" t="s">
        <v>435</v>
      </c>
      <c r="AC39" s="77" t="s">
        <v>435</v>
      </c>
      <c r="AD39" s="77" t="s">
        <v>435</v>
      </c>
      <c r="AE39" s="77" t="s">
        <v>435</v>
      </c>
      <c r="AF39" s="77" t="s">
        <v>435</v>
      </c>
      <c r="AG39" s="77" t="s">
        <v>435</v>
      </c>
      <c r="AH39" s="51">
        <v>6278</v>
      </c>
      <c r="AI39" s="51">
        <v>6535</v>
      </c>
      <c r="AJ39" s="4">
        <f t="shared" si="32"/>
        <v>1.0409366040140171</v>
      </c>
      <c r="AK39" s="11">
        <v>10</v>
      </c>
      <c r="AL39" s="37">
        <v>16500</v>
      </c>
      <c r="AM39" s="37">
        <v>17987.599999999999</v>
      </c>
      <c r="AN39" s="4">
        <f t="shared" si="33"/>
        <v>1.0901575757575757</v>
      </c>
      <c r="AO39" s="11">
        <v>20</v>
      </c>
      <c r="AP39" s="37">
        <v>9000</v>
      </c>
      <c r="AQ39" s="37">
        <v>9242.6</v>
      </c>
      <c r="AR39" s="4">
        <f t="shared" si="34"/>
        <v>1.0269555555555556</v>
      </c>
      <c r="AS39" s="11">
        <v>10</v>
      </c>
      <c r="AT39" s="50">
        <f t="shared" si="35"/>
        <v>1.0153063146599293</v>
      </c>
      <c r="AU39" s="51">
        <v>81789</v>
      </c>
      <c r="AV39" s="37">
        <f t="shared" si="23"/>
        <v>44612.181818181816</v>
      </c>
      <c r="AW39" s="37">
        <f t="shared" si="24"/>
        <v>45295</v>
      </c>
      <c r="AX39" s="37">
        <f t="shared" si="25"/>
        <v>682.8181818181838</v>
      </c>
      <c r="AY39" s="37">
        <v>7442.2</v>
      </c>
      <c r="AZ39" s="37">
        <v>7125</v>
      </c>
      <c r="BA39" s="37">
        <v>8387.1</v>
      </c>
      <c r="BB39" s="37">
        <v>5875.3</v>
      </c>
      <c r="BC39" s="37">
        <v>7145.4</v>
      </c>
      <c r="BD39" s="37"/>
      <c r="BE39" s="37"/>
      <c r="BF39" s="37">
        <f t="shared" si="26"/>
        <v>9320</v>
      </c>
      <c r="BG39" s="11"/>
      <c r="BH39" s="37">
        <f t="shared" si="27"/>
        <v>9320</v>
      </c>
      <c r="BI39" s="37">
        <v>25.9</v>
      </c>
      <c r="BJ39" s="37">
        <f t="shared" si="28"/>
        <v>9345.9</v>
      </c>
      <c r="BK39" s="37"/>
      <c r="BL39" s="37">
        <f t="shared" si="29"/>
        <v>9345.9</v>
      </c>
    </row>
    <row r="40" spans="1:216" s="2" customFormat="1" ht="16.95" customHeight="1">
      <c r="A40" s="13" t="s">
        <v>41</v>
      </c>
      <c r="B40" s="37">
        <v>206896</v>
      </c>
      <c r="C40" s="37">
        <v>217699.5</v>
      </c>
      <c r="D40" s="4">
        <f t="shared" si="20"/>
        <v>1.0522170559121491</v>
      </c>
      <c r="E40" s="11">
        <v>10</v>
      </c>
      <c r="F40" s="77" t="s">
        <v>435</v>
      </c>
      <c r="G40" s="77" t="s">
        <v>435</v>
      </c>
      <c r="H40" s="77" t="s">
        <v>435</v>
      </c>
      <c r="I40" s="77" t="s">
        <v>435</v>
      </c>
      <c r="J40" s="51">
        <v>110</v>
      </c>
      <c r="K40" s="51">
        <v>103</v>
      </c>
      <c r="L40" s="4">
        <f t="shared" si="21"/>
        <v>1.0679611650485437</v>
      </c>
      <c r="M40" s="11">
        <v>5</v>
      </c>
      <c r="N40" s="37">
        <v>63139.8</v>
      </c>
      <c r="O40" s="37">
        <v>70573.899999999994</v>
      </c>
      <c r="P40" s="4">
        <f t="shared" si="22"/>
        <v>1.1177403159338481</v>
      </c>
      <c r="Q40" s="11">
        <v>20</v>
      </c>
      <c r="R40" s="37">
        <v>3492</v>
      </c>
      <c r="S40" s="37">
        <v>3653.4</v>
      </c>
      <c r="T40" s="4">
        <f t="shared" si="30"/>
        <v>1.0462199312714777</v>
      </c>
      <c r="U40" s="11">
        <v>5</v>
      </c>
      <c r="V40" s="37">
        <v>100.2</v>
      </c>
      <c r="W40" s="37">
        <v>140.80000000000001</v>
      </c>
      <c r="X40" s="4">
        <f t="shared" si="31"/>
        <v>1.2205189620758483</v>
      </c>
      <c r="Y40" s="11">
        <v>5</v>
      </c>
      <c r="Z40" s="77" t="s">
        <v>435</v>
      </c>
      <c r="AA40" s="77" t="s">
        <v>435</v>
      </c>
      <c r="AB40" s="77" t="s">
        <v>435</v>
      </c>
      <c r="AC40" s="77" t="s">
        <v>435</v>
      </c>
      <c r="AD40" s="77" t="s">
        <v>435</v>
      </c>
      <c r="AE40" s="77" t="s">
        <v>435</v>
      </c>
      <c r="AF40" s="77" t="s">
        <v>435</v>
      </c>
      <c r="AG40" s="77" t="s">
        <v>435</v>
      </c>
      <c r="AH40" s="51">
        <v>2310</v>
      </c>
      <c r="AI40" s="51">
        <v>2380</v>
      </c>
      <c r="AJ40" s="4">
        <f t="shared" si="32"/>
        <v>1.0303030303030303</v>
      </c>
      <c r="AK40" s="11">
        <v>20</v>
      </c>
      <c r="AL40" s="37">
        <v>6048</v>
      </c>
      <c r="AM40" s="37">
        <v>5955.3</v>
      </c>
      <c r="AN40" s="4">
        <f t="shared" si="33"/>
        <v>0.98467261904761905</v>
      </c>
      <c r="AO40" s="11">
        <v>15</v>
      </c>
      <c r="AP40" s="37">
        <v>1214</v>
      </c>
      <c r="AQ40" s="37">
        <v>863.02499999999998</v>
      </c>
      <c r="AR40" s="4">
        <f t="shared" si="34"/>
        <v>0.71089373970345959</v>
      </c>
      <c r="AS40" s="11">
        <v>10</v>
      </c>
      <c r="AT40" s="50">
        <f t="shared" si="35"/>
        <v>1.0226173828731921</v>
      </c>
      <c r="AU40" s="51">
        <v>32620</v>
      </c>
      <c r="AV40" s="37">
        <f t="shared" si="23"/>
        <v>17792.727272727272</v>
      </c>
      <c r="AW40" s="37">
        <f t="shared" si="24"/>
        <v>18195.2</v>
      </c>
      <c r="AX40" s="37">
        <f t="shared" si="25"/>
        <v>402.47272727272866</v>
      </c>
      <c r="AY40" s="37">
        <v>2748.6</v>
      </c>
      <c r="AZ40" s="37">
        <v>3527.3</v>
      </c>
      <c r="BA40" s="37">
        <v>2666.8</v>
      </c>
      <c r="BB40" s="37">
        <v>2697.6</v>
      </c>
      <c r="BC40" s="37">
        <v>2888.8</v>
      </c>
      <c r="BD40" s="37">
        <v>702.1</v>
      </c>
      <c r="BE40" s="37"/>
      <c r="BF40" s="37">
        <f t="shared" si="26"/>
        <v>2964</v>
      </c>
      <c r="BG40" s="11"/>
      <c r="BH40" s="37">
        <f t="shared" si="27"/>
        <v>2964</v>
      </c>
      <c r="BI40" s="37">
        <v>23.5</v>
      </c>
      <c r="BJ40" s="37">
        <f t="shared" si="28"/>
        <v>2987.5</v>
      </c>
      <c r="BK40" s="37"/>
      <c r="BL40" s="37">
        <f t="shared" si="29"/>
        <v>2987.5</v>
      </c>
    </row>
    <row r="41" spans="1:216" s="2" customFormat="1" ht="16.95" customHeight="1">
      <c r="A41" s="13" t="s">
        <v>2</v>
      </c>
      <c r="B41" s="37">
        <v>57435</v>
      </c>
      <c r="C41" s="37">
        <v>58964.2</v>
      </c>
      <c r="D41" s="4">
        <f t="shared" si="20"/>
        <v>1.0266248802994689</v>
      </c>
      <c r="E41" s="11">
        <v>10</v>
      </c>
      <c r="F41" s="77" t="s">
        <v>435</v>
      </c>
      <c r="G41" s="77" t="s">
        <v>435</v>
      </c>
      <c r="H41" s="77" t="s">
        <v>435</v>
      </c>
      <c r="I41" s="77" t="s">
        <v>435</v>
      </c>
      <c r="J41" s="51">
        <v>240</v>
      </c>
      <c r="K41" s="51">
        <v>238</v>
      </c>
      <c r="L41" s="4">
        <f t="shared" si="21"/>
        <v>1.0084033613445378</v>
      </c>
      <c r="M41" s="11">
        <v>15</v>
      </c>
      <c r="N41" s="37">
        <v>27304.400000000001</v>
      </c>
      <c r="O41" s="37">
        <v>35016.5</v>
      </c>
      <c r="P41" s="4">
        <f t="shared" si="22"/>
        <v>1.2082448982581562</v>
      </c>
      <c r="Q41" s="11">
        <v>20</v>
      </c>
      <c r="R41" s="37">
        <v>2055</v>
      </c>
      <c r="S41" s="37">
        <v>2531</v>
      </c>
      <c r="T41" s="4">
        <f t="shared" si="30"/>
        <v>1.2031630170316301</v>
      </c>
      <c r="U41" s="11">
        <v>5</v>
      </c>
      <c r="V41" s="37">
        <v>229</v>
      </c>
      <c r="W41" s="37">
        <v>256</v>
      </c>
      <c r="X41" s="4">
        <f t="shared" si="31"/>
        <v>1.1179039301310043</v>
      </c>
      <c r="Y41" s="11">
        <v>5</v>
      </c>
      <c r="Z41" s="77" t="s">
        <v>435</v>
      </c>
      <c r="AA41" s="77" t="s">
        <v>435</v>
      </c>
      <c r="AB41" s="77" t="s">
        <v>435</v>
      </c>
      <c r="AC41" s="77" t="s">
        <v>435</v>
      </c>
      <c r="AD41" s="77" t="s">
        <v>435</v>
      </c>
      <c r="AE41" s="77" t="s">
        <v>435</v>
      </c>
      <c r="AF41" s="77" t="s">
        <v>435</v>
      </c>
      <c r="AG41" s="77" t="s">
        <v>435</v>
      </c>
      <c r="AH41" s="51">
        <v>6700</v>
      </c>
      <c r="AI41" s="51">
        <v>7583</v>
      </c>
      <c r="AJ41" s="4">
        <f t="shared" si="32"/>
        <v>1.1317910447761195</v>
      </c>
      <c r="AK41" s="11">
        <v>15</v>
      </c>
      <c r="AL41" s="37">
        <v>11800</v>
      </c>
      <c r="AM41" s="37">
        <v>12922.6</v>
      </c>
      <c r="AN41" s="4">
        <f t="shared" si="33"/>
        <v>1.095135593220339</v>
      </c>
      <c r="AO41" s="11">
        <v>10</v>
      </c>
      <c r="AP41" s="37">
        <v>6500</v>
      </c>
      <c r="AQ41" s="37">
        <v>6050.9</v>
      </c>
      <c r="AR41" s="4">
        <f t="shared" si="34"/>
        <v>0.93090769230769221</v>
      </c>
      <c r="AS41" s="11">
        <v>15</v>
      </c>
      <c r="AT41" s="50">
        <f t="shared" si="35"/>
        <v>1.0847828306589435</v>
      </c>
      <c r="AU41" s="51">
        <v>41942</v>
      </c>
      <c r="AV41" s="37">
        <f t="shared" si="23"/>
        <v>22877.454545454544</v>
      </c>
      <c r="AW41" s="37">
        <f t="shared" si="24"/>
        <v>24817.1</v>
      </c>
      <c r="AX41" s="37">
        <f t="shared" si="25"/>
        <v>1939.6454545454544</v>
      </c>
      <c r="AY41" s="37">
        <v>4293.2</v>
      </c>
      <c r="AZ41" s="37">
        <v>3930.8</v>
      </c>
      <c r="BA41" s="37">
        <v>3885.2</v>
      </c>
      <c r="BB41" s="37">
        <v>3566.1</v>
      </c>
      <c r="BC41" s="37">
        <v>4026.6</v>
      </c>
      <c r="BD41" s="37"/>
      <c r="BE41" s="37"/>
      <c r="BF41" s="37">
        <f t="shared" si="26"/>
        <v>5115.2</v>
      </c>
      <c r="BG41" s="11"/>
      <c r="BH41" s="37">
        <f t="shared" si="27"/>
        <v>5115.2</v>
      </c>
      <c r="BI41" s="37">
        <v>-12.4</v>
      </c>
      <c r="BJ41" s="37">
        <f t="shared" si="28"/>
        <v>5102.8</v>
      </c>
      <c r="BK41" s="37"/>
      <c r="BL41" s="37">
        <f t="shared" si="29"/>
        <v>5102.8</v>
      </c>
    </row>
    <row r="42" spans="1:216" s="2" customFormat="1" ht="16.95" customHeight="1">
      <c r="A42" s="13" t="s">
        <v>42</v>
      </c>
      <c r="B42" s="37">
        <v>146041</v>
      </c>
      <c r="C42" s="37">
        <v>157586.6</v>
      </c>
      <c r="D42" s="4">
        <f t="shared" si="20"/>
        <v>1.0790572510459393</v>
      </c>
      <c r="E42" s="11">
        <v>10</v>
      </c>
      <c r="F42" s="77" t="s">
        <v>435</v>
      </c>
      <c r="G42" s="77" t="s">
        <v>435</v>
      </c>
      <c r="H42" s="77" t="s">
        <v>435</v>
      </c>
      <c r="I42" s="77" t="s">
        <v>435</v>
      </c>
      <c r="J42" s="51">
        <v>160</v>
      </c>
      <c r="K42" s="51">
        <v>136</v>
      </c>
      <c r="L42" s="4">
        <f t="shared" si="21"/>
        <v>1.1764705882352942</v>
      </c>
      <c r="M42" s="11">
        <v>10</v>
      </c>
      <c r="N42" s="37">
        <v>34217.800000000003</v>
      </c>
      <c r="O42" s="37">
        <v>29691.599999999999</v>
      </c>
      <c r="P42" s="4">
        <f t="shared" si="22"/>
        <v>0.86772381625937367</v>
      </c>
      <c r="Q42" s="11">
        <v>20</v>
      </c>
      <c r="R42" s="37">
        <v>1296</v>
      </c>
      <c r="S42" s="37">
        <v>1331.5</v>
      </c>
      <c r="T42" s="4">
        <f t="shared" si="30"/>
        <v>1.027391975308642</v>
      </c>
      <c r="U42" s="11">
        <v>5</v>
      </c>
      <c r="V42" s="37">
        <v>139.80000000000001</v>
      </c>
      <c r="W42" s="37">
        <v>149.5</v>
      </c>
      <c r="X42" s="4">
        <f t="shared" si="31"/>
        <v>1.0693848354792559</v>
      </c>
      <c r="Y42" s="11">
        <v>5</v>
      </c>
      <c r="Z42" s="77" t="s">
        <v>435</v>
      </c>
      <c r="AA42" s="77" t="s">
        <v>435</v>
      </c>
      <c r="AB42" s="77" t="s">
        <v>435</v>
      </c>
      <c r="AC42" s="77" t="s">
        <v>435</v>
      </c>
      <c r="AD42" s="77" t="s">
        <v>435</v>
      </c>
      <c r="AE42" s="77" t="s">
        <v>435</v>
      </c>
      <c r="AF42" s="77" t="s">
        <v>435</v>
      </c>
      <c r="AG42" s="77" t="s">
        <v>435</v>
      </c>
      <c r="AH42" s="51">
        <v>3460</v>
      </c>
      <c r="AI42" s="51">
        <v>3460</v>
      </c>
      <c r="AJ42" s="4">
        <f t="shared" si="32"/>
        <v>1</v>
      </c>
      <c r="AK42" s="11">
        <v>20</v>
      </c>
      <c r="AL42" s="37">
        <v>8021</v>
      </c>
      <c r="AM42" s="37">
        <v>7186.47</v>
      </c>
      <c r="AN42" s="4">
        <f t="shared" si="33"/>
        <v>0.8959568632340108</v>
      </c>
      <c r="AO42" s="11">
        <v>15</v>
      </c>
      <c r="AP42" s="37">
        <v>951</v>
      </c>
      <c r="AQ42" s="37">
        <v>1391.7049999999999</v>
      </c>
      <c r="AR42" s="4">
        <f t="shared" si="34"/>
        <v>1.2263412197686645</v>
      </c>
      <c r="AS42" s="11">
        <v>10</v>
      </c>
      <c r="AT42" s="50">
        <f t="shared" si="35"/>
        <v>1.0115410938751168</v>
      </c>
      <c r="AU42" s="51">
        <v>22266</v>
      </c>
      <c r="AV42" s="37">
        <f t="shared" si="23"/>
        <v>12145.09090909091</v>
      </c>
      <c r="AW42" s="37">
        <f t="shared" si="24"/>
        <v>12285.3</v>
      </c>
      <c r="AX42" s="37">
        <f t="shared" si="25"/>
        <v>140.20909090908935</v>
      </c>
      <c r="AY42" s="37">
        <v>1882</v>
      </c>
      <c r="AZ42" s="37">
        <v>1932.2</v>
      </c>
      <c r="BA42" s="37">
        <v>2405.6999999999998</v>
      </c>
      <c r="BB42" s="37">
        <v>1967.6</v>
      </c>
      <c r="BC42" s="37">
        <v>1830.1</v>
      </c>
      <c r="BD42" s="37"/>
      <c r="BE42" s="37"/>
      <c r="BF42" s="37">
        <f t="shared" si="26"/>
        <v>2267.6999999999998</v>
      </c>
      <c r="BG42" s="11"/>
      <c r="BH42" s="37">
        <f t="shared" si="27"/>
        <v>2267.6999999999998</v>
      </c>
      <c r="BI42" s="37">
        <v>12.1</v>
      </c>
      <c r="BJ42" s="37">
        <f t="shared" si="28"/>
        <v>2279.7999999999997</v>
      </c>
      <c r="BK42" s="37"/>
      <c r="BL42" s="37">
        <f t="shared" si="29"/>
        <v>2279.8000000000002</v>
      </c>
    </row>
    <row r="43" spans="1:216" s="2" customFormat="1" ht="16.95" customHeight="1">
      <c r="A43" s="13" t="s">
        <v>3</v>
      </c>
      <c r="B43" s="37">
        <v>355605</v>
      </c>
      <c r="C43" s="37">
        <v>308685.40000000002</v>
      </c>
      <c r="D43" s="4">
        <f t="shared" si="20"/>
        <v>0.86805697332714671</v>
      </c>
      <c r="E43" s="11">
        <v>10</v>
      </c>
      <c r="F43" s="77" t="s">
        <v>435</v>
      </c>
      <c r="G43" s="77" t="s">
        <v>435</v>
      </c>
      <c r="H43" s="77" t="s">
        <v>435</v>
      </c>
      <c r="I43" s="77" t="s">
        <v>435</v>
      </c>
      <c r="J43" s="51">
        <v>180</v>
      </c>
      <c r="K43" s="51">
        <v>178</v>
      </c>
      <c r="L43" s="4">
        <f t="shared" si="21"/>
        <v>1.0112359550561798</v>
      </c>
      <c r="M43" s="11">
        <v>10</v>
      </c>
      <c r="N43" s="37">
        <v>26884.3</v>
      </c>
      <c r="O43" s="37">
        <v>29341.599999999999</v>
      </c>
      <c r="P43" s="4">
        <f t="shared" si="22"/>
        <v>1.0914027889883686</v>
      </c>
      <c r="Q43" s="11">
        <v>20</v>
      </c>
      <c r="R43" s="37">
        <v>2715</v>
      </c>
      <c r="S43" s="37">
        <v>2767.3</v>
      </c>
      <c r="T43" s="4">
        <f t="shared" si="30"/>
        <v>1.0192633517495397</v>
      </c>
      <c r="U43" s="11">
        <v>5</v>
      </c>
      <c r="V43" s="37">
        <v>122.6</v>
      </c>
      <c r="W43" s="37">
        <v>132.5</v>
      </c>
      <c r="X43" s="4">
        <f t="shared" si="31"/>
        <v>1.0807504078303427</v>
      </c>
      <c r="Y43" s="11">
        <v>5</v>
      </c>
      <c r="Z43" s="77" t="s">
        <v>435</v>
      </c>
      <c r="AA43" s="77" t="s">
        <v>435</v>
      </c>
      <c r="AB43" s="77" t="s">
        <v>435</v>
      </c>
      <c r="AC43" s="77" t="s">
        <v>435</v>
      </c>
      <c r="AD43" s="77" t="s">
        <v>435</v>
      </c>
      <c r="AE43" s="77" t="s">
        <v>435</v>
      </c>
      <c r="AF43" s="77" t="s">
        <v>435</v>
      </c>
      <c r="AG43" s="77" t="s">
        <v>435</v>
      </c>
      <c r="AH43" s="51">
        <v>3000</v>
      </c>
      <c r="AI43" s="51">
        <v>2836</v>
      </c>
      <c r="AJ43" s="4">
        <f t="shared" si="32"/>
        <v>0.94533333333333336</v>
      </c>
      <c r="AK43" s="11">
        <v>20</v>
      </c>
      <c r="AL43" s="37">
        <v>6455</v>
      </c>
      <c r="AM43" s="37">
        <v>5166.3999999999996</v>
      </c>
      <c r="AN43" s="4">
        <f t="shared" si="33"/>
        <v>0.8003718048024786</v>
      </c>
      <c r="AO43" s="11">
        <v>15</v>
      </c>
      <c r="AP43" s="37">
        <v>1470</v>
      </c>
      <c r="AQ43" s="37">
        <v>1859.3</v>
      </c>
      <c r="AR43" s="4">
        <f t="shared" si="34"/>
        <v>1.2064829931972789</v>
      </c>
      <c r="AS43" s="11">
        <v>10</v>
      </c>
      <c r="AT43" s="50">
        <f t="shared" si="35"/>
        <v>0.99050660560185999</v>
      </c>
      <c r="AU43" s="51">
        <v>23959</v>
      </c>
      <c r="AV43" s="37">
        <f t="shared" si="23"/>
        <v>13068.545454545454</v>
      </c>
      <c r="AW43" s="37">
        <f t="shared" si="24"/>
        <v>12944.5</v>
      </c>
      <c r="AX43" s="37">
        <f t="shared" si="25"/>
        <v>-124.04545454545405</v>
      </c>
      <c r="AY43" s="37">
        <v>2053</v>
      </c>
      <c r="AZ43" s="37">
        <v>2041.1</v>
      </c>
      <c r="BA43" s="37">
        <v>2040.1</v>
      </c>
      <c r="BB43" s="37">
        <v>2534.1999999999998</v>
      </c>
      <c r="BC43" s="37">
        <v>2027.6</v>
      </c>
      <c r="BD43" s="37"/>
      <c r="BE43" s="37"/>
      <c r="BF43" s="37">
        <f t="shared" si="26"/>
        <v>2248.5</v>
      </c>
      <c r="BG43" s="11"/>
      <c r="BH43" s="37">
        <f t="shared" si="27"/>
        <v>2248.5</v>
      </c>
      <c r="BI43" s="37">
        <v>19.3</v>
      </c>
      <c r="BJ43" s="37">
        <f t="shared" si="28"/>
        <v>2267.8000000000002</v>
      </c>
      <c r="BK43" s="37"/>
      <c r="BL43" s="37">
        <f t="shared" si="29"/>
        <v>2267.8000000000002</v>
      </c>
    </row>
    <row r="44" spans="1:216" s="2" customFormat="1" ht="16.95" customHeight="1">
      <c r="A44" s="13" t="s">
        <v>43</v>
      </c>
      <c r="B44" s="37">
        <v>79144</v>
      </c>
      <c r="C44" s="37">
        <v>83627</v>
      </c>
      <c r="D44" s="4">
        <f t="shared" si="20"/>
        <v>1.0566435863742041</v>
      </c>
      <c r="E44" s="11">
        <v>10</v>
      </c>
      <c r="F44" s="77" t="s">
        <v>435</v>
      </c>
      <c r="G44" s="77" t="s">
        <v>435</v>
      </c>
      <c r="H44" s="77" t="s">
        <v>435</v>
      </c>
      <c r="I44" s="77" t="s">
        <v>435</v>
      </c>
      <c r="J44" s="51">
        <v>160</v>
      </c>
      <c r="K44" s="51">
        <v>150</v>
      </c>
      <c r="L44" s="4">
        <f t="shared" si="21"/>
        <v>1.0666666666666667</v>
      </c>
      <c r="M44" s="11">
        <v>10</v>
      </c>
      <c r="N44" s="37">
        <v>56587.8</v>
      </c>
      <c r="O44" s="37">
        <v>42069.9</v>
      </c>
      <c r="P44" s="4">
        <f t="shared" si="22"/>
        <v>0.74344470009436658</v>
      </c>
      <c r="Q44" s="11">
        <v>20</v>
      </c>
      <c r="R44" s="37">
        <v>218</v>
      </c>
      <c r="S44" s="37">
        <v>235</v>
      </c>
      <c r="T44" s="4">
        <f t="shared" si="30"/>
        <v>1.0779816513761469</v>
      </c>
      <c r="U44" s="11">
        <v>5</v>
      </c>
      <c r="V44" s="37">
        <v>31</v>
      </c>
      <c r="W44" s="37">
        <v>67.400000000000006</v>
      </c>
      <c r="X44" s="4">
        <f t="shared" si="31"/>
        <v>1.2974193548387096</v>
      </c>
      <c r="Y44" s="11">
        <v>5</v>
      </c>
      <c r="Z44" s="77" t="s">
        <v>435</v>
      </c>
      <c r="AA44" s="77" t="s">
        <v>435</v>
      </c>
      <c r="AB44" s="77" t="s">
        <v>435</v>
      </c>
      <c r="AC44" s="77" t="s">
        <v>435</v>
      </c>
      <c r="AD44" s="77" t="s">
        <v>435</v>
      </c>
      <c r="AE44" s="77" t="s">
        <v>435</v>
      </c>
      <c r="AF44" s="77" t="s">
        <v>435</v>
      </c>
      <c r="AG44" s="77" t="s">
        <v>435</v>
      </c>
      <c r="AH44" s="51">
        <v>1824</v>
      </c>
      <c r="AI44" s="51">
        <v>1879</v>
      </c>
      <c r="AJ44" s="4">
        <f t="shared" si="32"/>
        <v>1.0301535087719298</v>
      </c>
      <c r="AK44" s="11">
        <v>15</v>
      </c>
      <c r="AL44" s="37">
        <v>2800</v>
      </c>
      <c r="AM44" s="37">
        <v>3036</v>
      </c>
      <c r="AN44" s="4">
        <f t="shared" si="33"/>
        <v>1.0842857142857143</v>
      </c>
      <c r="AO44" s="11">
        <v>10</v>
      </c>
      <c r="AP44" s="37">
        <v>900</v>
      </c>
      <c r="AQ44" s="37">
        <v>786.9</v>
      </c>
      <c r="AR44" s="4">
        <f t="shared" si="34"/>
        <v>0.8743333333333333</v>
      </c>
      <c r="AS44" s="11">
        <v>10</v>
      </c>
      <c r="AT44" s="50">
        <f t="shared" si="35"/>
        <v>0.97667640789576182</v>
      </c>
      <c r="AU44" s="51">
        <v>33161</v>
      </c>
      <c r="AV44" s="37">
        <f t="shared" si="23"/>
        <v>18087.81818181818</v>
      </c>
      <c r="AW44" s="37">
        <f t="shared" si="24"/>
        <v>17665.900000000001</v>
      </c>
      <c r="AX44" s="37">
        <f t="shared" si="25"/>
        <v>-421.91818181817871</v>
      </c>
      <c r="AY44" s="37">
        <v>3716</v>
      </c>
      <c r="AZ44" s="37">
        <v>3641.4</v>
      </c>
      <c r="BA44" s="37">
        <v>2923.3</v>
      </c>
      <c r="BB44" s="37">
        <v>2870.4</v>
      </c>
      <c r="BC44" s="37">
        <v>2727.5</v>
      </c>
      <c r="BD44" s="37">
        <v>176.2</v>
      </c>
      <c r="BE44" s="37"/>
      <c r="BF44" s="37">
        <f t="shared" si="26"/>
        <v>1611.1</v>
      </c>
      <c r="BG44" s="11"/>
      <c r="BH44" s="37">
        <f t="shared" si="27"/>
        <v>1611.1</v>
      </c>
      <c r="BI44" s="37">
        <v>23.7</v>
      </c>
      <c r="BJ44" s="37">
        <f t="shared" si="28"/>
        <v>1634.8</v>
      </c>
      <c r="BK44" s="37"/>
      <c r="BL44" s="37">
        <f t="shared" si="29"/>
        <v>1634.8</v>
      </c>
    </row>
    <row r="45" spans="1:216" s="2" customFormat="1" ht="16.95" customHeight="1">
      <c r="A45" s="17" t="s">
        <v>44</v>
      </c>
      <c r="B45" s="36">
        <f>SUM(B46:B376)</f>
        <v>45496314</v>
      </c>
      <c r="C45" s="36">
        <f>SUM(C46:C376)</f>
        <v>46195047.699999996</v>
      </c>
      <c r="D45" s="6">
        <f>IF(C45/B45&gt;1.2,IF((C45/B45-1.2)*0.1+1.2&gt;1.3,1.3,(C45/B45-1.2)*0.1+1.2),C45/B45)</f>
        <v>1.0153580287844857</v>
      </c>
      <c r="E45" s="16"/>
      <c r="F45" s="7"/>
      <c r="G45" s="6"/>
      <c r="H45" s="6"/>
      <c r="I45" s="16"/>
      <c r="J45" s="7"/>
      <c r="K45" s="7"/>
      <c r="L45" s="7"/>
      <c r="M45" s="16"/>
      <c r="N45" s="36">
        <f t="shared" ref="N45:O45" si="36">SUM(N46:N376)</f>
        <v>744354.90000000026</v>
      </c>
      <c r="O45" s="36">
        <f t="shared" si="36"/>
        <v>713772.29999999993</v>
      </c>
      <c r="P45" s="6">
        <f>IF(O45/N45&gt;1.2,IF((O45/N45-1.2)*0.1+1.2&gt;1.3,1.3,(O45/N45-1.2)*0.1+1.2),O45/N45)</f>
        <v>0.9589139535455462</v>
      </c>
      <c r="Q45" s="16"/>
      <c r="R45" s="36">
        <f t="shared" ref="R45" si="37">SUM(R46:R376)</f>
        <v>78937.799999999988</v>
      </c>
      <c r="S45" s="36">
        <f t="shared" ref="S45" si="38">SUM(S46:S376)</f>
        <v>86229.60000000002</v>
      </c>
      <c r="T45" s="6">
        <f>IF(S45/R45&gt;1.2,IF((S45/R45-1.2)*0.1+1.2&gt;1.3,1.3,(S45/R45-1.2)*0.1+1.2),S45/R45)</f>
        <v>1.0923739957282828</v>
      </c>
      <c r="U45" s="16"/>
      <c r="V45" s="36">
        <f t="shared" ref="V45" si="39">SUM(V46:V376)</f>
        <v>31071.800000000003</v>
      </c>
      <c r="W45" s="36">
        <f t="shared" ref="W45" si="40">SUM(W46:W376)</f>
        <v>38662.899999999965</v>
      </c>
      <c r="X45" s="6">
        <f>IF(W45/V45&gt;1.2,IF((W45/V45-1.2)*0.1+1.2&gt;1.3,1.3,(W45/V45-1.2)*0.1+1.2),W45/V45)</f>
        <v>1.2044308343900254</v>
      </c>
      <c r="Y45" s="16"/>
      <c r="Z45" s="36"/>
      <c r="AA45" s="36"/>
      <c r="AB45" s="6"/>
      <c r="AC45" s="16"/>
      <c r="AD45" s="7"/>
      <c r="AE45" s="6"/>
      <c r="AF45" s="6"/>
      <c r="AG45" s="16"/>
      <c r="AH45" s="21">
        <f t="shared" ref="AH45:AI45" si="41">SUM(AH46:AH376)</f>
        <v>105498</v>
      </c>
      <c r="AI45" s="21">
        <f t="shared" si="41"/>
        <v>108301</v>
      </c>
      <c r="AJ45" s="6">
        <f>IF(AI45/AH45&gt;1.2,IF((AI45/AH45-1.2)*0.1+1.2&gt;1.3,1.3,(AI45/AH45-1.2)*0.1+1.2),AI45/AH45)</f>
        <v>1.0265692240611197</v>
      </c>
      <c r="AK45" s="16"/>
      <c r="AL45" s="21"/>
      <c r="AM45" s="21"/>
      <c r="AN45" s="6"/>
      <c r="AO45" s="16"/>
      <c r="AP45" s="21"/>
      <c r="AQ45" s="21"/>
      <c r="AR45" s="6"/>
      <c r="AS45" s="16"/>
      <c r="AT45" s="8"/>
      <c r="AU45" s="21">
        <f t="shared" ref="AU45:BL45" si="42">SUM(AU46:AU376)</f>
        <v>616086</v>
      </c>
      <c r="AV45" s="36">
        <f t="shared" si="42"/>
        <v>336046.90909090894</v>
      </c>
      <c r="AW45" s="36">
        <f t="shared" si="42"/>
        <v>347547.79999999993</v>
      </c>
      <c r="AX45" s="36">
        <f t="shared" si="42"/>
        <v>11500.890909090896</v>
      </c>
      <c r="AY45" s="36">
        <f t="shared" si="42"/>
        <v>55731.600000000013</v>
      </c>
      <c r="AZ45" s="36">
        <f t="shared" si="42"/>
        <v>60620.100000000049</v>
      </c>
      <c r="BA45" s="36">
        <f t="shared" si="42"/>
        <v>58788.899999999972</v>
      </c>
      <c r="BB45" s="36">
        <f t="shared" si="42"/>
        <v>52804.299999999974</v>
      </c>
      <c r="BC45" s="36">
        <f t="shared" si="42"/>
        <v>53419.400000000023</v>
      </c>
      <c r="BD45" s="36">
        <f t="shared" si="42"/>
        <v>7437.7999999999975</v>
      </c>
      <c r="BE45" s="36">
        <f t="shared" si="42"/>
        <v>0</v>
      </c>
      <c r="BF45" s="36">
        <f t="shared" si="42"/>
        <v>58745.699999999961</v>
      </c>
      <c r="BG45" s="43"/>
      <c r="BH45" s="36">
        <f t="shared" si="42"/>
        <v>58823.199999999961</v>
      </c>
      <c r="BI45" s="36">
        <f t="shared" si="42"/>
        <v>0</v>
      </c>
      <c r="BJ45" s="36">
        <f t="shared" si="42"/>
        <v>58823.199999999961</v>
      </c>
      <c r="BK45" s="36">
        <f t="shared" si="42"/>
        <v>253.89999999999998</v>
      </c>
      <c r="BL45" s="36">
        <f t="shared" si="42"/>
        <v>58569.299999999967</v>
      </c>
    </row>
    <row r="46" spans="1:216" s="2" customFormat="1" ht="16.95" customHeight="1">
      <c r="A46" s="18" t="s">
        <v>45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</row>
    <row r="47" spans="1:216" s="2" customFormat="1" ht="16.95" customHeight="1">
      <c r="A47" s="14" t="s">
        <v>46</v>
      </c>
      <c r="B47" s="37">
        <v>287</v>
      </c>
      <c r="C47" s="37">
        <v>306.8</v>
      </c>
      <c r="D47" s="4">
        <f t="shared" ref="D47:D110" si="43">IF(E47=0,0,IF(B47=0,1,IF(C47&lt;0,0,IF(C47/B47&gt;1.2,IF((C47/B47-1.2)*0.1+1.2&gt;1.3,1.3,(C47/B47-1.2)*0.1+1.2),C47/B47))))</f>
        <v>1.0689895470383275</v>
      </c>
      <c r="E47" s="11">
        <v>10</v>
      </c>
      <c r="F47" s="5" t="s">
        <v>370</v>
      </c>
      <c r="G47" s="5" t="s">
        <v>370</v>
      </c>
      <c r="H47" s="5" t="s">
        <v>370</v>
      </c>
      <c r="I47" s="5" t="s">
        <v>370</v>
      </c>
      <c r="J47" s="5" t="s">
        <v>370</v>
      </c>
      <c r="K47" s="5" t="s">
        <v>370</v>
      </c>
      <c r="L47" s="5" t="s">
        <v>370</v>
      </c>
      <c r="M47" s="5" t="s">
        <v>370</v>
      </c>
      <c r="N47" s="37">
        <v>845.3</v>
      </c>
      <c r="O47" s="37">
        <v>1037.8</v>
      </c>
      <c r="P47" s="4">
        <f t="shared" ref="P47:P110" si="44">IF(Q47=0,0,IF(N47=0,1,IF(O47&lt;0,0,IF(O47/N47&gt;1.2,IF((O47/N47-1.2)*0.1+1.2&gt;1.3,1.3,(O47/N47-1.2)*0.1+1.2),O47/N47))))</f>
        <v>1.2027729800070981</v>
      </c>
      <c r="Q47" s="11">
        <v>20</v>
      </c>
      <c r="R47" s="37">
        <v>133</v>
      </c>
      <c r="S47" s="37">
        <v>145.69999999999999</v>
      </c>
      <c r="T47" s="4">
        <f t="shared" ref="T47:T110" si="45">IF(U47=0,0,IF(R47=0,1,IF(S47&lt;0,0,IF(S47/R47&gt;1.2,IF((S47/R47-1.2)*0.1+1.2&gt;1.3,1.3,(S47/R47-1.2)*0.1+1.2),S47/R47))))</f>
        <v>1.0954887218045113</v>
      </c>
      <c r="U47" s="11">
        <v>30</v>
      </c>
      <c r="V47" s="37">
        <v>18</v>
      </c>
      <c r="W47" s="37">
        <v>21.4</v>
      </c>
      <c r="X47" s="4">
        <f t="shared" ref="X47:X110" si="46">IF(Y47=0,0,IF(V47=0,1,IF(W47&lt;0,0,IF(W47/V47&gt;1.2,IF((W47/V47-1.2)*0.1+1.2&gt;1.3,1.3,(W47/V47-1.2)*0.1+1.2),W47/V47))))</f>
        <v>1.1888888888888889</v>
      </c>
      <c r="Y47" s="11">
        <v>20</v>
      </c>
      <c r="Z47" s="77" t="s">
        <v>435</v>
      </c>
      <c r="AA47" s="77" t="s">
        <v>435</v>
      </c>
      <c r="AB47" s="77" t="s">
        <v>435</v>
      </c>
      <c r="AC47" s="77" t="s">
        <v>435</v>
      </c>
      <c r="AD47" s="5" t="s">
        <v>370</v>
      </c>
      <c r="AE47" s="5" t="s">
        <v>370</v>
      </c>
      <c r="AF47" s="5" t="s">
        <v>370</v>
      </c>
      <c r="AG47" s="5" t="s">
        <v>370</v>
      </c>
      <c r="AH47" s="51">
        <v>653</v>
      </c>
      <c r="AI47" s="51">
        <v>668</v>
      </c>
      <c r="AJ47" s="4">
        <f t="shared" ref="AJ47:AJ110" si="47">IF(AK47=0,0,IF(AH47=0,1,IF(AI47&lt;0,0,IF(AI47/AH47&gt;1.2,IF((AI47/AH47-1.2)*0.1+1.2&gt;1.3,1.3,(AI47/AH47-1.2)*0.1+1.2),AI47/AH47))))</f>
        <v>1.0229709035222052</v>
      </c>
      <c r="AK47" s="11">
        <v>20</v>
      </c>
      <c r="AL47" s="5" t="s">
        <v>370</v>
      </c>
      <c r="AM47" s="5" t="s">
        <v>370</v>
      </c>
      <c r="AN47" s="5" t="s">
        <v>370</v>
      </c>
      <c r="AO47" s="5" t="s">
        <v>370</v>
      </c>
      <c r="AP47" s="5" t="s">
        <v>370</v>
      </c>
      <c r="AQ47" s="5" t="s">
        <v>370</v>
      </c>
      <c r="AR47" s="5" t="s">
        <v>370</v>
      </c>
      <c r="AS47" s="5" t="s">
        <v>370</v>
      </c>
      <c r="AT47" s="50">
        <f>(D47*E47+P47*Q47+T47*U47+X47*Y47+AJ47*AK47)/(E47+Q47+U47+Y47+AK47)</f>
        <v>1.1184721257288244</v>
      </c>
      <c r="AU47" s="51">
        <v>2669</v>
      </c>
      <c r="AV47" s="37">
        <f t="shared" ref="AV47:AV110" si="48">AU47/11*6</f>
        <v>1455.8181818181818</v>
      </c>
      <c r="AW47" s="37">
        <f t="shared" ref="AW47:AW110" si="49">ROUND(AT47*AV47,1)</f>
        <v>1628.3</v>
      </c>
      <c r="AX47" s="37">
        <f t="shared" ref="AX47:AX110" si="50">AW47-AV47</f>
        <v>172.4818181818182</v>
      </c>
      <c r="AY47" s="37">
        <v>293.3</v>
      </c>
      <c r="AZ47" s="37">
        <v>288.3</v>
      </c>
      <c r="BA47" s="37">
        <v>294</v>
      </c>
      <c r="BB47" s="37">
        <v>218.1</v>
      </c>
      <c r="BC47" s="37">
        <v>275.8</v>
      </c>
      <c r="BD47" s="37"/>
      <c r="BE47" s="37"/>
      <c r="BF47" s="37">
        <f t="shared" ref="BF47:BF110" si="51">ROUND(AW47-SUM(AY47:BE47),1)</f>
        <v>258.8</v>
      </c>
      <c r="BG47" s="11"/>
      <c r="BH47" s="37">
        <f t="shared" ref="BH47:BH110" si="52">IF(OR(BF47&lt;0,BG47="+"),0,BF47)</f>
        <v>258.8</v>
      </c>
      <c r="BI47" s="37"/>
      <c r="BJ47" s="37">
        <f t="shared" ref="BJ47:BJ110" si="53">BH47+BI47</f>
        <v>258.8</v>
      </c>
      <c r="BK47" s="37"/>
      <c r="BL47" s="37">
        <f t="shared" ref="BL47:BL110" si="54">IF((BJ47-BK47)&gt;0,ROUND(BJ47-BK47,1),0)</f>
        <v>258.8</v>
      </c>
      <c r="BM47" s="9"/>
      <c r="BN47" s="9"/>
      <c r="BO47" s="9"/>
      <c r="BP47" s="9"/>
      <c r="BQ47" s="9"/>
      <c r="BR47" s="9"/>
      <c r="BS47" s="9"/>
      <c r="BT47" s="9"/>
      <c r="BU47" s="9"/>
      <c r="BV47" s="10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10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10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10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10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10"/>
      <c r="HG47" s="9"/>
      <c r="HH47" s="9"/>
    </row>
    <row r="48" spans="1:216" s="2" customFormat="1" ht="16.95" customHeight="1">
      <c r="A48" s="14" t="s">
        <v>47</v>
      </c>
      <c r="B48" s="37">
        <v>30550</v>
      </c>
      <c r="C48" s="37">
        <v>31019.4</v>
      </c>
      <c r="D48" s="4">
        <f t="shared" si="43"/>
        <v>1.015364975450082</v>
      </c>
      <c r="E48" s="11">
        <v>10</v>
      </c>
      <c r="F48" s="5" t="s">
        <v>370</v>
      </c>
      <c r="G48" s="5" t="s">
        <v>370</v>
      </c>
      <c r="H48" s="5" t="s">
        <v>370</v>
      </c>
      <c r="I48" s="5" t="s">
        <v>370</v>
      </c>
      <c r="J48" s="5" t="s">
        <v>370</v>
      </c>
      <c r="K48" s="5" t="s">
        <v>370</v>
      </c>
      <c r="L48" s="5" t="s">
        <v>370</v>
      </c>
      <c r="M48" s="5" t="s">
        <v>370</v>
      </c>
      <c r="N48" s="37">
        <v>2999.4</v>
      </c>
      <c r="O48" s="37">
        <v>3214.2</v>
      </c>
      <c r="P48" s="4">
        <f t="shared" si="44"/>
        <v>1.0716143228645729</v>
      </c>
      <c r="Q48" s="11">
        <v>20</v>
      </c>
      <c r="R48" s="37">
        <v>226</v>
      </c>
      <c r="S48" s="37">
        <v>259.2</v>
      </c>
      <c r="T48" s="4">
        <f t="shared" si="45"/>
        <v>1.1469026548672565</v>
      </c>
      <c r="U48" s="11">
        <v>25</v>
      </c>
      <c r="V48" s="37">
        <v>41</v>
      </c>
      <c r="W48" s="37">
        <v>32.5</v>
      </c>
      <c r="X48" s="4">
        <f t="shared" si="46"/>
        <v>0.79268292682926833</v>
      </c>
      <c r="Y48" s="11">
        <v>25</v>
      </c>
      <c r="Z48" s="77" t="s">
        <v>435</v>
      </c>
      <c r="AA48" s="77" t="s">
        <v>435</v>
      </c>
      <c r="AB48" s="77" t="s">
        <v>435</v>
      </c>
      <c r="AC48" s="77" t="s">
        <v>435</v>
      </c>
      <c r="AD48" s="5" t="s">
        <v>370</v>
      </c>
      <c r="AE48" s="5" t="s">
        <v>370</v>
      </c>
      <c r="AF48" s="5" t="s">
        <v>370</v>
      </c>
      <c r="AG48" s="5" t="s">
        <v>370</v>
      </c>
      <c r="AH48" s="51">
        <v>1123</v>
      </c>
      <c r="AI48" s="51">
        <v>1203</v>
      </c>
      <c r="AJ48" s="4">
        <f t="shared" si="47"/>
        <v>1.0712377560106856</v>
      </c>
      <c r="AK48" s="11">
        <v>20</v>
      </c>
      <c r="AL48" s="5" t="s">
        <v>370</v>
      </c>
      <c r="AM48" s="5" t="s">
        <v>370</v>
      </c>
      <c r="AN48" s="5" t="s">
        <v>370</v>
      </c>
      <c r="AO48" s="5" t="s">
        <v>370</v>
      </c>
      <c r="AP48" s="5" t="s">
        <v>370</v>
      </c>
      <c r="AQ48" s="5" t="s">
        <v>370</v>
      </c>
      <c r="AR48" s="5" t="s">
        <v>370</v>
      </c>
      <c r="AS48" s="5" t="s">
        <v>370</v>
      </c>
      <c r="AT48" s="50">
        <f t="shared" ref="AT48:AT111" si="55">(D48*E48+P48*Q48+T48*U48+X48*Y48+AJ48*AK48)/(E48+Q48+U48+Y48+AK48)</f>
        <v>1.015003308744191</v>
      </c>
      <c r="AU48" s="51">
        <v>4599</v>
      </c>
      <c r="AV48" s="37">
        <f t="shared" si="48"/>
        <v>2508.5454545454545</v>
      </c>
      <c r="AW48" s="37">
        <f t="shared" si="49"/>
        <v>2546.1999999999998</v>
      </c>
      <c r="AX48" s="37">
        <f t="shared" si="50"/>
        <v>37.654545454545314</v>
      </c>
      <c r="AY48" s="37">
        <v>436.2</v>
      </c>
      <c r="AZ48" s="37">
        <v>416.6</v>
      </c>
      <c r="BA48" s="37">
        <v>440.9</v>
      </c>
      <c r="BB48" s="37">
        <v>343.7</v>
      </c>
      <c r="BC48" s="37">
        <v>368.5</v>
      </c>
      <c r="BD48" s="37">
        <v>21.4</v>
      </c>
      <c r="BE48" s="37"/>
      <c r="BF48" s="37">
        <f t="shared" si="51"/>
        <v>518.9</v>
      </c>
      <c r="BG48" s="11"/>
      <c r="BH48" s="37">
        <f t="shared" si="52"/>
        <v>518.9</v>
      </c>
      <c r="BI48" s="37"/>
      <c r="BJ48" s="37">
        <f t="shared" si="53"/>
        <v>518.9</v>
      </c>
      <c r="BK48" s="37"/>
      <c r="BL48" s="37">
        <f t="shared" si="54"/>
        <v>518.9</v>
      </c>
      <c r="BM48" s="9"/>
      <c r="BN48" s="9"/>
      <c r="BO48" s="9"/>
      <c r="BP48" s="9"/>
      <c r="BQ48" s="9"/>
      <c r="BR48" s="9"/>
      <c r="BS48" s="9"/>
      <c r="BT48" s="9"/>
      <c r="BU48" s="9"/>
      <c r="BV48" s="10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10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10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10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10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10"/>
      <c r="HG48" s="9"/>
      <c r="HH48" s="9"/>
    </row>
    <row r="49" spans="1:216" s="2" customFormat="1" ht="16.95" customHeight="1">
      <c r="A49" s="14" t="s">
        <v>48</v>
      </c>
      <c r="B49" s="37">
        <v>3547</v>
      </c>
      <c r="C49" s="37">
        <v>3231.7</v>
      </c>
      <c r="D49" s="4">
        <f t="shared" si="43"/>
        <v>0.91110797857344228</v>
      </c>
      <c r="E49" s="11">
        <v>10</v>
      </c>
      <c r="F49" s="5" t="s">
        <v>370</v>
      </c>
      <c r="G49" s="5" t="s">
        <v>370</v>
      </c>
      <c r="H49" s="5" t="s">
        <v>370</v>
      </c>
      <c r="I49" s="5" t="s">
        <v>370</v>
      </c>
      <c r="J49" s="5" t="s">
        <v>370</v>
      </c>
      <c r="K49" s="5" t="s">
        <v>370</v>
      </c>
      <c r="L49" s="5" t="s">
        <v>370</v>
      </c>
      <c r="M49" s="5" t="s">
        <v>370</v>
      </c>
      <c r="N49" s="37">
        <v>500.7</v>
      </c>
      <c r="O49" s="37">
        <v>430.4</v>
      </c>
      <c r="P49" s="4">
        <f t="shared" si="44"/>
        <v>0.85959656480926705</v>
      </c>
      <c r="Q49" s="11">
        <v>20</v>
      </c>
      <c r="R49" s="37">
        <v>116</v>
      </c>
      <c r="S49" s="37">
        <v>128.1</v>
      </c>
      <c r="T49" s="4">
        <f t="shared" si="45"/>
        <v>1.1043103448275862</v>
      </c>
      <c r="U49" s="11">
        <v>30</v>
      </c>
      <c r="V49" s="37">
        <v>21</v>
      </c>
      <c r="W49" s="37">
        <v>22.7</v>
      </c>
      <c r="X49" s="4">
        <f t="shared" si="46"/>
        <v>1.0809523809523809</v>
      </c>
      <c r="Y49" s="11">
        <v>20</v>
      </c>
      <c r="Z49" s="77" t="s">
        <v>435</v>
      </c>
      <c r="AA49" s="77" t="s">
        <v>435</v>
      </c>
      <c r="AB49" s="77" t="s">
        <v>435</v>
      </c>
      <c r="AC49" s="77" t="s">
        <v>435</v>
      </c>
      <c r="AD49" s="5" t="s">
        <v>370</v>
      </c>
      <c r="AE49" s="5" t="s">
        <v>370</v>
      </c>
      <c r="AF49" s="5" t="s">
        <v>370</v>
      </c>
      <c r="AG49" s="5" t="s">
        <v>370</v>
      </c>
      <c r="AH49" s="51">
        <v>574</v>
      </c>
      <c r="AI49" s="51">
        <v>576</v>
      </c>
      <c r="AJ49" s="4">
        <f t="shared" si="47"/>
        <v>1.0034843205574913</v>
      </c>
      <c r="AK49" s="11">
        <v>20</v>
      </c>
      <c r="AL49" s="5" t="s">
        <v>370</v>
      </c>
      <c r="AM49" s="5" t="s">
        <v>370</v>
      </c>
      <c r="AN49" s="5" t="s">
        <v>370</v>
      </c>
      <c r="AO49" s="5" t="s">
        <v>370</v>
      </c>
      <c r="AP49" s="5" t="s">
        <v>370</v>
      </c>
      <c r="AQ49" s="5" t="s">
        <v>370</v>
      </c>
      <c r="AR49" s="5" t="s">
        <v>370</v>
      </c>
      <c r="AS49" s="5" t="s">
        <v>370</v>
      </c>
      <c r="AT49" s="50">
        <f t="shared" si="55"/>
        <v>1.0112105545694479</v>
      </c>
      <c r="AU49" s="51">
        <v>2452</v>
      </c>
      <c r="AV49" s="37">
        <f t="shared" si="48"/>
        <v>1337.4545454545455</v>
      </c>
      <c r="AW49" s="37">
        <f t="shared" si="49"/>
        <v>1352.4</v>
      </c>
      <c r="AX49" s="37">
        <f t="shared" si="50"/>
        <v>14.945454545454595</v>
      </c>
      <c r="AY49" s="37">
        <v>215</v>
      </c>
      <c r="AZ49" s="37">
        <v>198.3</v>
      </c>
      <c r="BA49" s="37">
        <v>219.1</v>
      </c>
      <c r="BB49" s="37">
        <v>169.8</v>
      </c>
      <c r="BC49" s="37">
        <v>201</v>
      </c>
      <c r="BD49" s="37"/>
      <c r="BE49" s="37"/>
      <c r="BF49" s="37">
        <f t="shared" si="51"/>
        <v>349.2</v>
      </c>
      <c r="BG49" s="11"/>
      <c r="BH49" s="37">
        <f t="shared" si="52"/>
        <v>349.2</v>
      </c>
      <c r="BI49" s="37"/>
      <c r="BJ49" s="37">
        <f t="shared" si="53"/>
        <v>349.2</v>
      </c>
      <c r="BK49" s="37"/>
      <c r="BL49" s="37">
        <f t="shared" si="54"/>
        <v>349.2</v>
      </c>
      <c r="BM49" s="9"/>
      <c r="BN49" s="9"/>
      <c r="BO49" s="9"/>
      <c r="BP49" s="9"/>
      <c r="BQ49" s="9"/>
      <c r="BR49" s="9"/>
      <c r="BS49" s="9"/>
      <c r="BT49" s="9"/>
      <c r="BU49" s="9"/>
      <c r="BV49" s="10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10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10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10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10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10"/>
      <c r="HG49" s="9"/>
      <c r="HH49" s="9"/>
    </row>
    <row r="50" spans="1:216" s="2" customFormat="1" ht="16.95" customHeight="1">
      <c r="A50" s="14" t="s">
        <v>49</v>
      </c>
      <c r="B50" s="37">
        <v>0</v>
      </c>
      <c r="C50" s="37">
        <v>0</v>
      </c>
      <c r="D50" s="4">
        <f t="shared" si="43"/>
        <v>0</v>
      </c>
      <c r="E50" s="11">
        <v>0</v>
      </c>
      <c r="F50" s="5" t="s">
        <v>370</v>
      </c>
      <c r="G50" s="5" t="s">
        <v>370</v>
      </c>
      <c r="H50" s="5" t="s">
        <v>370</v>
      </c>
      <c r="I50" s="5" t="s">
        <v>370</v>
      </c>
      <c r="J50" s="5" t="s">
        <v>370</v>
      </c>
      <c r="K50" s="5" t="s">
        <v>370</v>
      </c>
      <c r="L50" s="5" t="s">
        <v>370</v>
      </c>
      <c r="M50" s="5" t="s">
        <v>370</v>
      </c>
      <c r="N50" s="37">
        <v>414.6</v>
      </c>
      <c r="O50" s="37">
        <v>170.7</v>
      </c>
      <c r="P50" s="4">
        <f t="shared" si="44"/>
        <v>0.41172214182344424</v>
      </c>
      <c r="Q50" s="11">
        <v>20</v>
      </c>
      <c r="R50" s="37">
        <v>109</v>
      </c>
      <c r="S50" s="37">
        <v>109.9</v>
      </c>
      <c r="T50" s="4">
        <f t="shared" si="45"/>
        <v>1.0082568807339449</v>
      </c>
      <c r="U50" s="11">
        <v>25</v>
      </c>
      <c r="V50" s="37">
        <v>21</v>
      </c>
      <c r="W50" s="37">
        <v>23.1</v>
      </c>
      <c r="X50" s="4">
        <f t="shared" si="46"/>
        <v>1.1000000000000001</v>
      </c>
      <c r="Y50" s="11">
        <v>25</v>
      </c>
      <c r="Z50" s="77" t="s">
        <v>435</v>
      </c>
      <c r="AA50" s="77" t="s">
        <v>435</v>
      </c>
      <c r="AB50" s="77" t="s">
        <v>435</v>
      </c>
      <c r="AC50" s="77" t="s">
        <v>435</v>
      </c>
      <c r="AD50" s="5" t="s">
        <v>370</v>
      </c>
      <c r="AE50" s="5" t="s">
        <v>370</v>
      </c>
      <c r="AF50" s="5" t="s">
        <v>370</v>
      </c>
      <c r="AG50" s="5" t="s">
        <v>370</v>
      </c>
      <c r="AH50" s="51">
        <v>542</v>
      </c>
      <c r="AI50" s="51">
        <v>622</v>
      </c>
      <c r="AJ50" s="4">
        <f t="shared" si="47"/>
        <v>1.1476014760147601</v>
      </c>
      <c r="AK50" s="11">
        <v>20</v>
      </c>
      <c r="AL50" s="5" t="s">
        <v>370</v>
      </c>
      <c r="AM50" s="5" t="s">
        <v>370</v>
      </c>
      <c r="AN50" s="5" t="s">
        <v>370</v>
      </c>
      <c r="AO50" s="5" t="s">
        <v>370</v>
      </c>
      <c r="AP50" s="5" t="s">
        <v>370</v>
      </c>
      <c r="AQ50" s="5" t="s">
        <v>370</v>
      </c>
      <c r="AR50" s="5" t="s">
        <v>370</v>
      </c>
      <c r="AS50" s="5" t="s">
        <v>370</v>
      </c>
      <c r="AT50" s="50">
        <f t="shared" si="55"/>
        <v>0.93214327083458559</v>
      </c>
      <c r="AU50" s="51">
        <v>1488</v>
      </c>
      <c r="AV50" s="37">
        <f t="shared" si="48"/>
        <v>811.63636363636374</v>
      </c>
      <c r="AW50" s="37">
        <f t="shared" si="49"/>
        <v>756.6</v>
      </c>
      <c r="AX50" s="37">
        <f t="shared" si="50"/>
        <v>-55.036363636363717</v>
      </c>
      <c r="AY50" s="37">
        <v>113.8</v>
      </c>
      <c r="AZ50" s="37">
        <v>129.1</v>
      </c>
      <c r="BA50" s="37">
        <v>91.7</v>
      </c>
      <c r="BB50" s="37">
        <v>127.6</v>
      </c>
      <c r="BC50" s="37">
        <v>115.9</v>
      </c>
      <c r="BD50" s="37"/>
      <c r="BE50" s="37"/>
      <c r="BF50" s="37">
        <f t="shared" si="51"/>
        <v>178.5</v>
      </c>
      <c r="BG50" s="11"/>
      <c r="BH50" s="37">
        <f t="shared" si="52"/>
        <v>178.5</v>
      </c>
      <c r="BI50" s="37"/>
      <c r="BJ50" s="37">
        <f t="shared" si="53"/>
        <v>178.5</v>
      </c>
      <c r="BK50" s="37"/>
      <c r="BL50" s="37">
        <f t="shared" si="54"/>
        <v>178.5</v>
      </c>
      <c r="BM50" s="9"/>
      <c r="BN50" s="9"/>
      <c r="BO50" s="9"/>
      <c r="BP50" s="9"/>
      <c r="BQ50" s="9"/>
      <c r="BR50" s="9"/>
      <c r="BS50" s="9"/>
      <c r="BT50" s="9"/>
      <c r="BU50" s="9"/>
      <c r="BV50" s="10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10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10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10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10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10"/>
      <c r="HG50" s="9"/>
      <c r="HH50" s="9"/>
    </row>
    <row r="51" spans="1:216" s="2" customFormat="1" ht="16.95" customHeight="1">
      <c r="A51" s="14" t="s">
        <v>50</v>
      </c>
      <c r="B51" s="37">
        <v>850</v>
      </c>
      <c r="C51" s="37">
        <v>849.7</v>
      </c>
      <c r="D51" s="4">
        <f t="shared" si="43"/>
        <v>0.99964705882352944</v>
      </c>
      <c r="E51" s="11">
        <v>10</v>
      </c>
      <c r="F51" s="5" t="s">
        <v>370</v>
      </c>
      <c r="G51" s="5" t="s">
        <v>370</v>
      </c>
      <c r="H51" s="5" t="s">
        <v>370</v>
      </c>
      <c r="I51" s="5" t="s">
        <v>370</v>
      </c>
      <c r="J51" s="5" t="s">
        <v>370</v>
      </c>
      <c r="K51" s="5" t="s">
        <v>370</v>
      </c>
      <c r="L51" s="5" t="s">
        <v>370</v>
      </c>
      <c r="M51" s="5" t="s">
        <v>370</v>
      </c>
      <c r="N51" s="37">
        <v>600.29999999999995</v>
      </c>
      <c r="O51" s="37">
        <v>418.6</v>
      </c>
      <c r="P51" s="4">
        <f t="shared" si="44"/>
        <v>0.69731800766283536</v>
      </c>
      <c r="Q51" s="11">
        <v>20</v>
      </c>
      <c r="R51" s="37">
        <v>170</v>
      </c>
      <c r="S51" s="37">
        <v>175.6</v>
      </c>
      <c r="T51" s="4">
        <f t="shared" si="45"/>
        <v>1.0329411764705883</v>
      </c>
      <c r="U51" s="11">
        <v>30</v>
      </c>
      <c r="V51" s="37">
        <v>21</v>
      </c>
      <c r="W51" s="37">
        <v>22.6</v>
      </c>
      <c r="X51" s="4">
        <f t="shared" si="46"/>
        <v>1.0761904761904764</v>
      </c>
      <c r="Y51" s="11">
        <v>20</v>
      </c>
      <c r="Z51" s="77" t="s">
        <v>435</v>
      </c>
      <c r="AA51" s="77" t="s">
        <v>435</v>
      </c>
      <c r="AB51" s="77" t="s">
        <v>435</v>
      </c>
      <c r="AC51" s="77" t="s">
        <v>435</v>
      </c>
      <c r="AD51" s="5" t="s">
        <v>370</v>
      </c>
      <c r="AE51" s="5" t="s">
        <v>370</v>
      </c>
      <c r="AF51" s="5" t="s">
        <v>370</v>
      </c>
      <c r="AG51" s="5" t="s">
        <v>370</v>
      </c>
      <c r="AH51" s="51">
        <v>888</v>
      </c>
      <c r="AI51" s="51">
        <v>897</v>
      </c>
      <c r="AJ51" s="4">
        <f t="shared" si="47"/>
        <v>1.0101351351351351</v>
      </c>
      <c r="AK51" s="11">
        <v>20</v>
      </c>
      <c r="AL51" s="5" t="s">
        <v>370</v>
      </c>
      <c r="AM51" s="5" t="s">
        <v>370</v>
      </c>
      <c r="AN51" s="5" t="s">
        <v>370</v>
      </c>
      <c r="AO51" s="5" t="s">
        <v>370</v>
      </c>
      <c r="AP51" s="5" t="s">
        <v>370</v>
      </c>
      <c r="AQ51" s="5" t="s">
        <v>370</v>
      </c>
      <c r="AR51" s="5" t="s">
        <v>370</v>
      </c>
      <c r="AS51" s="5" t="s">
        <v>370</v>
      </c>
      <c r="AT51" s="50">
        <f t="shared" si="55"/>
        <v>0.9665757826212189</v>
      </c>
      <c r="AU51" s="51">
        <v>3235</v>
      </c>
      <c r="AV51" s="37">
        <f t="shared" si="48"/>
        <v>1764.5454545454545</v>
      </c>
      <c r="AW51" s="37">
        <f t="shared" si="49"/>
        <v>1705.6</v>
      </c>
      <c r="AX51" s="37">
        <f t="shared" si="50"/>
        <v>-58.945454545454595</v>
      </c>
      <c r="AY51" s="37">
        <v>275.8</v>
      </c>
      <c r="AZ51" s="37">
        <v>269.10000000000002</v>
      </c>
      <c r="BA51" s="37">
        <v>284</v>
      </c>
      <c r="BB51" s="37">
        <v>228.6</v>
      </c>
      <c r="BC51" s="37">
        <v>259</v>
      </c>
      <c r="BD51" s="37"/>
      <c r="BE51" s="37"/>
      <c r="BF51" s="37">
        <f t="shared" si="51"/>
        <v>389.1</v>
      </c>
      <c r="BG51" s="11"/>
      <c r="BH51" s="37">
        <f t="shared" si="52"/>
        <v>389.1</v>
      </c>
      <c r="BI51" s="37"/>
      <c r="BJ51" s="37">
        <f t="shared" si="53"/>
        <v>389.1</v>
      </c>
      <c r="BK51" s="37"/>
      <c r="BL51" s="37">
        <f t="shared" si="54"/>
        <v>389.1</v>
      </c>
      <c r="BM51" s="9"/>
      <c r="BN51" s="9"/>
      <c r="BO51" s="9"/>
      <c r="BP51" s="9"/>
      <c r="BQ51" s="9"/>
      <c r="BR51" s="9"/>
      <c r="BS51" s="9"/>
      <c r="BT51" s="9"/>
      <c r="BU51" s="9"/>
      <c r="BV51" s="10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10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10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10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10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10"/>
      <c r="HG51" s="9"/>
      <c r="HH51" s="9"/>
    </row>
    <row r="52" spans="1:216" s="2" customFormat="1" ht="16.95" customHeight="1">
      <c r="A52" s="18" t="s">
        <v>51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9"/>
      <c r="BN52" s="9"/>
      <c r="BO52" s="9"/>
      <c r="BP52" s="9"/>
      <c r="BQ52" s="9"/>
      <c r="BR52" s="9"/>
      <c r="BS52" s="9"/>
      <c r="BT52" s="9"/>
      <c r="BU52" s="9"/>
      <c r="BV52" s="10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10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10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10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10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10"/>
      <c r="HG52" s="9"/>
      <c r="HH52" s="9"/>
    </row>
    <row r="53" spans="1:216" s="2" customFormat="1" ht="16.95" customHeight="1">
      <c r="A53" s="14" t="s">
        <v>52</v>
      </c>
      <c r="B53" s="37">
        <v>5487527</v>
      </c>
      <c r="C53" s="37">
        <v>5868254.5</v>
      </c>
      <c r="D53" s="4">
        <f t="shared" si="43"/>
        <v>1.0693805242325003</v>
      </c>
      <c r="E53" s="11">
        <v>10</v>
      </c>
      <c r="F53" s="5" t="s">
        <v>370</v>
      </c>
      <c r="G53" s="5" t="s">
        <v>370</v>
      </c>
      <c r="H53" s="5" t="s">
        <v>370</v>
      </c>
      <c r="I53" s="5" t="s">
        <v>370</v>
      </c>
      <c r="J53" s="5" t="s">
        <v>370</v>
      </c>
      <c r="K53" s="5" t="s">
        <v>370</v>
      </c>
      <c r="L53" s="5" t="s">
        <v>370</v>
      </c>
      <c r="M53" s="5" t="s">
        <v>370</v>
      </c>
      <c r="N53" s="37">
        <v>14281</v>
      </c>
      <c r="O53" s="37">
        <v>20439.099999999999</v>
      </c>
      <c r="P53" s="4">
        <f t="shared" si="44"/>
        <v>1.2231209299068693</v>
      </c>
      <c r="Q53" s="11">
        <v>20</v>
      </c>
      <c r="R53" s="37">
        <v>6</v>
      </c>
      <c r="S53" s="37">
        <v>4.4000000000000004</v>
      </c>
      <c r="T53" s="4">
        <f t="shared" si="45"/>
        <v>0.73333333333333339</v>
      </c>
      <c r="U53" s="11">
        <v>25</v>
      </c>
      <c r="V53" s="37">
        <v>37</v>
      </c>
      <c r="W53" s="37">
        <v>39.299999999999997</v>
      </c>
      <c r="X53" s="4">
        <f t="shared" si="46"/>
        <v>1.0621621621621622</v>
      </c>
      <c r="Y53" s="11">
        <v>25</v>
      </c>
      <c r="Z53" s="77" t="s">
        <v>435</v>
      </c>
      <c r="AA53" s="77" t="s">
        <v>435</v>
      </c>
      <c r="AB53" s="77" t="s">
        <v>435</v>
      </c>
      <c r="AC53" s="77" t="s">
        <v>435</v>
      </c>
      <c r="AD53" s="5" t="s">
        <v>370</v>
      </c>
      <c r="AE53" s="5" t="s">
        <v>370</v>
      </c>
      <c r="AF53" s="5" t="s">
        <v>370</v>
      </c>
      <c r="AG53" s="5" t="s">
        <v>370</v>
      </c>
      <c r="AH53" s="51">
        <v>30</v>
      </c>
      <c r="AI53" s="51">
        <v>68</v>
      </c>
      <c r="AJ53" s="4">
        <f t="shared" si="47"/>
        <v>1.3</v>
      </c>
      <c r="AK53" s="11">
        <v>20</v>
      </c>
      <c r="AL53" s="5" t="s">
        <v>370</v>
      </c>
      <c r="AM53" s="5" t="s">
        <v>370</v>
      </c>
      <c r="AN53" s="5" t="s">
        <v>370</v>
      </c>
      <c r="AO53" s="5" t="s">
        <v>370</v>
      </c>
      <c r="AP53" s="5" t="s">
        <v>370</v>
      </c>
      <c r="AQ53" s="5" t="s">
        <v>370</v>
      </c>
      <c r="AR53" s="5" t="s">
        <v>370</v>
      </c>
      <c r="AS53" s="5" t="s">
        <v>370</v>
      </c>
      <c r="AT53" s="50">
        <f t="shared" si="55"/>
        <v>1.0604361122784978</v>
      </c>
      <c r="AU53" s="51">
        <v>2813</v>
      </c>
      <c r="AV53" s="37">
        <f t="shared" si="48"/>
        <v>1534.3636363636363</v>
      </c>
      <c r="AW53" s="37">
        <f t="shared" si="49"/>
        <v>1627.1</v>
      </c>
      <c r="AX53" s="37">
        <f t="shared" si="50"/>
        <v>92.736363636363649</v>
      </c>
      <c r="AY53" s="37">
        <v>268.60000000000002</v>
      </c>
      <c r="AZ53" s="37">
        <v>319.10000000000002</v>
      </c>
      <c r="BA53" s="37">
        <v>352.3</v>
      </c>
      <c r="BB53" s="37">
        <v>202.4</v>
      </c>
      <c r="BC53" s="37">
        <v>178.1</v>
      </c>
      <c r="BD53" s="37"/>
      <c r="BE53" s="37"/>
      <c r="BF53" s="37">
        <f t="shared" si="51"/>
        <v>306.60000000000002</v>
      </c>
      <c r="BG53" s="11"/>
      <c r="BH53" s="37">
        <f t="shared" si="52"/>
        <v>306.60000000000002</v>
      </c>
      <c r="BI53" s="37"/>
      <c r="BJ53" s="37">
        <f t="shared" si="53"/>
        <v>306.60000000000002</v>
      </c>
      <c r="BK53" s="37"/>
      <c r="BL53" s="37">
        <f t="shared" si="54"/>
        <v>306.60000000000002</v>
      </c>
      <c r="BM53" s="9"/>
      <c r="BN53" s="9"/>
      <c r="BO53" s="9"/>
      <c r="BP53" s="9"/>
      <c r="BQ53" s="9"/>
      <c r="BR53" s="9"/>
      <c r="BS53" s="9"/>
      <c r="BT53" s="9"/>
      <c r="BU53" s="9"/>
      <c r="BV53" s="10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10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10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10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10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10"/>
      <c r="HG53" s="9"/>
      <c r="HH53" s="9"/>
    </row>
    <row r="54" spans="1:216" s="2" customFormat="1" ht="16.95" customHeight="1">
      <c r="A54" s="14" t="s">
        <v>53</v>
      </c>
      <c r="B54" s="37">
        <v>120</v>
      </c>
      <c r="C54" s="37">
        <v>120</v>
      </c>
      <c r="D54" s="4">
        <f t="shared" si="43"/>
        <v>1</v>
      </c>
      <c r="E54" s="11">
        <v>10</v>
      </c>
      <c r="F54" s="5" t="s">
        <v>370</v>
      </c>
      <c r="G54" s="5" t="s">
        <v>370</v>
      </c>
      <c r="H54" s="5" t="s">
        <v>370</v>
      </c>
      <c r="I54" s="5" t="s">
        <v>370</v>
      </c>
      <c r="J54" s="5" t="s">
        <v>370</v>
      </c>
      <c r="K54" s="5" t="s">
        <v>370</v>
      </c>
      <c r="L54" s="5" t="s">
        <v>370</v>
      </c>
      <c r="M54" s="5" t="s">
        <v>370</v>
      </c>
      <c r="N54" s="37">
        <v>360</v>
      </c>
      <c r="O54" s="37">
        <v>193.3</v>
      </c>
      <c r="P54" s="4">
        <f t="shared" si="44"/>
        <v>0.53694444444444445</v>
      </c>
      <c r="Q54" s="11">
        <v>20</v>
      </c>
      <c r="R54" s="37">
        <v>0</v>
      </c>
      <c r="S54" s="37">
        <v>0</v>
      </c>
      <c r="T54" s="4">
        <f t="shared" si="45"/>
        <v>1</v>
      </c>
      <c r="U54" s="11">
        <v>20</v>
      </c>
      <c r="V54" s="37">
        <v>35.1</v>
      </c>
      <c r="W54" s="37">
        <v>36</v>
      </c>
      <c r="X54" s="4">
        <f t="shared" si="46"/>
        <v>1.0256410256410255</v>
      </c>
      <c r="Y54" s="11">
        <v>30</v>
      </c>
      <c r="Z54" s="77" t="s">
        <v>435</v>
      </c>
      <c r="AA54" s="77" t="s">
        <v>435</v>
      </c>
      <c r="AB54" s="77" t="s">
        <v>435</v>
      </c>
      <c r="AC54" s="77" t="s">
        <v>435</v>
      </c>
      <c r="AD54" s="5" t="s">
        <v>370</v>
      </c>
      <c r="AE54" s="5" t="s">
        <v>370</v>
      </c>
      <c r="AF54" s="5" t="s">
        <v>370</v>
      </c>
      <c r="AG54" s="5" t="s">
        <v>370</v>
      </c>
      <c r="AH54" s="51">
        <v>286</v>
      </c>
      <c r="AI54" s="51">
        <v>311</v>
      </c>
      <c r="AJ54" s="4">
        <f t="shared" si="47"/>
        <v>1.0874125874125875</v>
      </c>
      <c r="AK54" s="11">
        <v>20</v>
      </c>
      <c r="AL54" s="5" t="s">
        <v>370</v>
      </c>
      <c r="AM54" s="5" t="s">
        <v>370</v>
      </c>
      <c r="AN54" s="5" t="s">
        <v>370</v>
      </c>
      <c r="AO54" s="5" t="s">
        <v>370</v>
      </c>
      <c r="AP54" s="5" t="s">
        <v>370</v>
      </c>
      <c r="AQ54" s="5" t="s">
        <v>370</v>
      </c>
      <c r="AR54" s="5" t="s">
        <v>370</v>
      </c>
      <c r="AS54" s="5" t="s">
        <v>370</v>
      </c>
      <c r="AT54" s="50">
        <f t="shared" si="55"/>
        <v>0.93256371406371397</v>
      </c>
      <c r="AU54" s="51">
        <v>1234</v>
      </c>
      <c r="AV54" s="37">
        <f t="shared" si="48"/>
        <v>673.09090909090912</v>
      </c>
      <c r="AW54" s="37">
        <f t="shared" si="49"/>
        <v>627.70000000000005</v>
      </c>
      <c r="AX54" s="37">
        <f t="shared" si="50"/>
        <v>-45.390909090909076</v>
      </c>
      <c r="AY54" s="37">
        <v>89.1</v>
      </c>
      <c r="AZ54" s="37">
        <v>109.9</v>
      </c>
      <c r="BA54" s="37">
        <v>115</v>
      </c>
      <c r="BB54" s="37">
        <v>99.4</v>
      </c>
      <c r="BC54" s="37">
        <v>90.9</v>
      </c>
      <c r="BD54" s="37"/>
      <c r="BE54" s="37"/>
      <c r="BF54" s="37">
        <f t="shared" si="51"/>
        <v>123.4</v>
      </c>
      <c r="BG54" s="11"/>
      <c r="BH54" s="37">
        <f t="shared" si="52"/>
        <v>123.4</v>
      </c>
      <c r="BI54" s="37"/>
      <c r="BJ54" s="37">
        <f t="shared" si="53"/>
        <v>123.4</v>
      </c>
      <c r="BK54" s="37"/>
      <c r="BL54" s="37">
        <f t="shared" si="54"/>
        <v>123.4</v>
      </c>
      <c r="BM54" s="9"/>
      <c r="BN54" s="9"/>
      <c r="BO54" s="9"/>
      <c r="BP54" s="9"/>
      <c r="BQ54" s="9"/>
      <c r="BR54" s="9"/>
      <c r="BS54" s="9"/>
      <c r="BT54" s="9"/>
      <c r="BU54" s="9"/>
      <c r="BV54" s="10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10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10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10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10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10"/>
      <c r="HG54" s="9"/>
      <c r="HH54" s="9"/>
    </row>
    <row r="55" spans="1:216" s="2" customFormat="1" ht="16.95" customHeight="1">
      <c r="A55" s="14" t="s">
        <v>54</v>
      </c>
      <c r="B55" s="37">
        <v>0</v>
      </c>
      <c r="C55" s="37">
        <v>0</v>
      </c>
      <c r="D55" s="4">
        <f t="shared" si="43"/>
        <v>0</v>
      </c>
      <c r="E55" s="11">
        <v>0</v>
      </c>
      <c r="F55" s="5" t="s">
        <v>370</v>
      </c>
      <c r="G55" s="5" t="s">
        <v>370</v>
      </c>
      <c r="H55" s="5" t="s">
        <v>370</v>
      </c>
      <c r="I55" s="5" t="s">
        <v>370</v>
      </c>
      <c r="J55" s="5" t="s">
        <v>370</v>
      </c>
      <c r="K55" s="5" t="s">
        <v>370</v>
      </c>
      <c r="L55" s="5" t="s">
        <v>370</v>
      </c>
      <c r="M55" s="5" t="s">
        <v>370</v>
      </c>
      <c r="N55" s="37">
        <v>1328.7</v>
      </c>
      <c r="O55" s="37">
        <v>2930.7</v>
      </c>
      <c r="P55" s="4">
        <f t="shared" si="44"/>
        <v>1.3</v>
      </c>
      <c r="Q55" s="11">
        <v>20</v>
      </c>
      <c r="R55" s="37">
        <v>0</v>
      </c>
      <c r="S55" s="37">
        <v>0</v>
      </c>
      <c r="T55" s="4">
        <f t="shared" si="45"/>
        <v>1</v>
      </c>
      <c r="U55" s="11">
        <v>30</v>
      </c>
      <c r="V55" s="37">
        <v>14.6</v>
      </c>
      <c r="W55" s="37">
        <v>15.7</v>
      </c>
      <c r="X55" s="4">
        <f t="shared" si="46"/>
        <v>1.0753424657534247</v>
      </c>
      <c r="Y55" s="11">
        <v>20</v>
      </c>
      <c r="Z55" s="77" t="s">
        <v>435</v>
      </c>
      <c r="AA55" s="77" t="s">
        <v>435</v>
      </c>
      <c r="AB55" s="77" t="s">
        <v>435</v>
      </c>
      <c r="AC55" s="77" t="s">
        <v>435</v>
      </c>
      <c r="AD55" s="5" t="s">
        <v>370</v>
      </c>
      <c r="AE55" s="5" t="s">
        <v>370</v>
      </c>
      <c r="AF55" s="5" t="s">
        <v>370</v>
      </c>
      <c r="AG55" s="5" t="s">
        <v>370</v>
      </c>
      <c r="AH55" s="51">
        <v>130</v>
      </c>
      <c r="AI55" s="51">
        <v>109</v>
      </c>
      <c r="AJ55" s="4">
        <f t="shared" si="47"/>
        <v>0.83846153846153848</v>
      </c>
      <c r="AK55" s="11">
        <v>20</v>
      </c>
      <c r="AL55" s="5" t="s">
        <v>370</v>
      </c>
      <c r="AM55" s="5" t="s">
        <v>370</v>
      </c>
      <c r="AN55" s="5" t="s">
        <v>370</v>
      </c>
      <c r="AO55" s="5" t="s">
        <v>370</v>
      </c>
      <c r="AP55" s="5" t="s">
        <v>370</v>
      </c>
      <c r="AQ55" s="5" t="s">
        <v>370</v>
      </c>
      <c r="AR55" s="5" t="s">
        <v>370</v>
      </c>
      <c r="AS55" s="5" t="s">
        <v>370</v>
      </c>
      <c r="AT55" s="50">
        <f t="shared" si="55"/>
        <v>1.0475120009366585</v>
      </c>
      <c r="AU55" s="51">
        <v>2579</v>
      </c>
      <c r="AV55" s="37">
        <f t="shared" si="48"/>
        <v>1406.7272727272727</v>
      </c>
      <c r="AW55" s="37">
        <f t="shared" si="49"/>
        <v>1473.6</v>
      </c>
      <c r="AX55" s="37">
        <f t="shared" si="50"/>
        <v>66.872727272727161</v>
      </c>
      <c r="AY55" s="37">
        <v>253.3</v>
      </c>
      <c r="AZ55" s="37">
        <v>304.8</v>
      </c>
      <c r="BA55" s="37">
        <v>334.6</v>
      </c>
      <c r="BB55" s="37">
        <v>220.2</v>
      </c>
      <c r="BC55" s="37">
        <v>255.5</v>
      </c>
      <c r="BD55" s="37"/>
      <c r="BE55" s="37"/>
      <c r="BF55" s="37">
        <f t="shared" si="51"/>
        <v>105.2</v>
      </c>
      <c r="BG55" s="11"/>
      <c r="BH55" s="37">
        <f t="shared" si="52"/>
        <v>105.2</v>
      </c>
      <c r="BI55" s="37"/>
      <c r="BJ55" s="37">
        <f t="shared" si="53"/>
        <v>105.2</v>
      </c>
      <c r="BK55" s="37"/>
      <c r="BL55" s="37">
        <f t="shared" si="54"/>
        <v>105.2</v>
      </c>
      <c r="BM55" s="9"/>
      <c r="BN55" s="9"/>
      <c r="BO55" s="9"/>
      <c r="BP55" s="9"/>
      <c r="BQ55" s="9"/>
      <c r="BR55" s="9"/>
      <c r="BS55" s="9"/>
      <c r="BT55" s="9"/>
      <c r="BU55" s="9"/>
      <c r="BV55" s="10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10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10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10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10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10"/>
      <c r="HG55" s="9"/>
      <c r="HH55" s="9"/>
    </row>
    <row r="56" spans="1:216" s="2" customFormat="1" ht="16.95" customHeight="1">
      <c r="A56" s="14" t="s">
        <v>55</v>
      </c>
      <c r="B56" s="37">
        <v>0</v>
      </c>
      <c r="C56" s="37">
        <v>0</v>
      </c>
      <c r="D56" s="4">
        <f t="shared" si="43"/>
        <v>0</v>
      </c>
      <c r="E56" s="11">
        <v>0</v>
      </c>
      <c r="F56" s="5" t="s">
        <v>370</v>
      </c>
      <c r="G56" s="5" t="s">
        <v>370</v>
      </c>
      <c r="H56" s="5" t="s">
        <v>370</v>
      </c>
      <c r="I56" s="5" t="s">
        <v>370</v>
      </c>
      <c r="J56" s="5" t="s">
        <v>370</v>
      </c>
      <c r="K56" s="5" t="s">
        <v>370</v>
      </c>
      <c r="L56" s="5" t="s">
        <v>370</v>
      </c>
      <c r="M56" s="5" t="s">
        <v>370</v>
      </c>
      <c r="N56" s="37">
        <v>378.1</v>
      </c>
      <c r="O56" s="37">
        <v>573.70000000000005</v>
      </c>
      <c r="P56" s="4">
        <f t="shared" si="44"/>
        <v>1.2317323459402274</v>
      </c>
      <c r="Q56" s="11">
        <v>20</v>
      </c>
      <c r="R56" s="37">
        <v>720</v>
      </c>
      <c r="S56" s="37">
        <v>565.20000000000005</v>
      </c>
      <c r="T56" s="4">
        <f t="shared" si="45"/>
        <v>0.78500000000000003</v>
      </c>
      <c r="U56" s="11">
        <v>25</v>
      </c>
      <c r="V56" s="37">
        <v>45</v>
      </c>
      <c r="W56" s="37">
        <v>46.2</v>
      </c>
      <c r="X56" s="4">
        <f t="shared" si="46"/>
        <v>1.0266666666666668</v>
      </c>
      <c r="Y56" s="11">
        <v>25</v>
      </c>
      <c r="Z56" s="77" t="s">
        <v>435</v>
      </c>
      <c r="AA56" s="77" t="s">
        <v>435</v>
      </c>
      <c r="AB56" s="77" t="s">
        <v>435</v>
      </c>
      <c r="AC56" s="77" t="s">
        <v>435</v>
      </c>
      <c r="AD56" s="5" t="s">
        <v>370</v>
      </c>
      <c r="AE56" s="5" t="s">
        <v>370</v>
      </c>
      <c r="AF56" s="5" t="s">
        <v>370</v>
      </c>
      <c r="AG56" s="5" t="s">
        <v>370</v>
      </c>
      <c r="AH56" s="51">
        <v>570</v>
      </c>
      <c r="AI56" s="51">
        <v>550</v>
      </c>
      <c r="AJ56" s="4">
        <f t="shared" si="47"/>
        <v>0.96491228070175439</v>
      </c>
      <c r="AK56" s="11">
        <v>20</v>
      </c>
      <c r="AL56" s="5" t="s">
        <v>370</v>
      </c>
      <c r="AM56" s="5" t="s">
        <v>370</v>
      </c>
      <c r="AN56" s="5" t="s">
        <v>370</v>
      </c>
      <c r="AO56" s="5" t="s">
        <v>370</v>
      </c>
      <c r="AP56" s="5" t="s">
        <v>370</v>
      </c>
      <c r="AQ56" s="5" t="s">
        <v>370</v>
      </c>
      <c r="AR56" s="5" t="s">
        <v>370</v>
      </c>
      <c r="AS56" s="5" t="s">
        <v>370</v>
      </c>
      <c r="AT56" s="50">
        <f t="shared" si="55"/>
        <v>0.99138399110562558</v>
      </c>
      <c r="AU56" s="51">
        <v>2265</v>
      </c>
      <c r="AV56" s="37">
        <f t="shared" si="48"/>
        <v>1235.4545454545455</v>
      </c>
      <c r="AW56" s="37">
        <f t="shared" si="49"/>
        <v>1224.8</v>
      </c>
      <c r="AX56" s="37">
        <f t="shared" si="50"/>
        <v>-10.654545454545541</v>
      </c>
      <c r="AY56" s="37">
        <v>195</v>
      </c>
      <c r="AZ56" s="37">
        <v>256.60000000000002</v>
      </c>
      <c r="BA56" s="37">
        <v>186.7</v>
      </c>
      <c r="BB56" s="37">
        <v>136.5</v>
      </c>
      <c r="BC56" s="37">
        <v>156.6</v>
      </c>
      <c r="BD56" s="37">
        <v>145.69999999999999</v>
      </c>
      <c r="BE56" s="37"/>
      <c r="BF56" s="37">
        <f t="shared" si="51"/>
        <v>147.69999999999999</v>
      </c>
      <c r="BG56" s="11"/>
      <c r="BH56" s="37">
        <f t="shared" si="52"/>
        <v>147.69999999999999</v>
      </c>
      <c r="BI56" s="37"/>
      <c r="BJ56" s="37">
        <f t="shared" si="53"/>
        <v>147.69999999999999</v>
      </c>
      <c r="BK56" s="37"/>
      <c r="BL56" s="37">
        <f t="shared" si="54"/>
        <v>147.69999999999999</v>
      </c>
      <c r="BM56" s="9"/>
      <c r="BN56" s="9"/>
      <c r="BO56" s="9"/>
      <c r="BP56" s="9"/>
      <c r="BQ56" s="9"/>
      <c r="BR56" s="9"/>
      <c r="BS56" s="9"/>
      <c r="BT56" s="9"/>
      <c r="BU56" s="9"/>
      <c r="BV56" s="10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10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10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10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10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10"/>
      <c r="HG56" s="9"/>
      <c r="HH56" s="9"/>
    </row>
    <row r="57" spans="1:216" s="2" customFormat="1" ht="16.95" customHeight="1">
      <c r="A57" s="14" t="s">
        <v>56</v>
      </c>
      <c r="B57" s="37">
        <v>0</v>
      </c>
      <c r="C57" s="37">
        <v>0</v>
      </c>
      <c r="D57" s="4">
        <f t="shared" si="43"/>
        <v>0</v>
      </c>
      <c r="E57" s="11">
        <v>0</v>
      </c>
      <c r="F57" s="5" t="s">
        <v>370</v>
      </c>
      <c r="G57" s="5" t="s">
        <v>370</v>
      </c>
      <c r="H57" s="5" t="s">
        <v>370</v>
      </c>
      <c r="I57" s="5" t="s">
        <v>370</v>
      </c>
      <c r="J57" s="5" t="s">
        <v>370</v>
      </c>
      <c r="K57" s="5" t="s">
        <v>370</v>
      </c>
      <c r="L57" s="5" t="s">
        <v>370</v>
      </c>
      <c r="M57" s="5" t="s">
        <v>370</v>
      </c>
      <c r="N57" s="37">
        <v>470.1</v>
      </c>
      <c r="O57" s="37">
        <v>515.1</v>
      </c>
      <c r="P57" s="4">
        <f t="shared" si="44"/>
        <v>1.0957243139757498</v>
      </c>
      <c r="Q57" s="11">
        <v>20</v>
      </c>
      <c r="R57" s="37">
        <v>1843</v>
      </c>
      <c r="S57" s="37">
        <v>1967.6</v>
      </c>
      <c r="T57" s="4">
        <f t="shared" si="45"/>
        <v>1.0676071622354855</v>
      </c>
      <c r="U57" s="11">
        <v>30</v>
      </c>
      <c r="V57" s="37">
        <v>54.3</v>
      </c>
      <c r="W57" s="37">
        <v>58.1</v>
      </c>
      <c r="X57" s="4">
        <f t="shared" si="46"/>
        <v>1.0699815837937385</v>
      </c>
      <c r="Y57" s="11">
        <v>20</v>
      </c>
      <c r="Z57" s="77" t="s">
        <v>435</v>
      </c>
      <c r="AA57" s="77" t="s">
        <v>435</v>
      </c>
      <c r="AB57" s="77" t="s">
        <v>435</v>
      </c>
      <c r="AC57" s="77" t="s">
        <v>435</v>
      </c>
      <c r="AD57" s="5" t="s">
        <v>370</v>
      </c>
      <c r="AE57" s="5" t="s">
        <v>370</v>
      </c>
      <c r="AF57" s="5" t="s">
        <v>370</v>
      </c>
      <c r="AG57" s="5" t="s">
        <v>370</v>
      </c>
      <c r="AH57" s="51">
        <v>705</v>
      </c>
      <c r="AI57" s="51">
        <v>889</v>
      </c>
      <c r="AJ57" s="4">
        <f t="shared" si="47"/>
        <v>1.2060992907801418</v>
      </c>
      <c r="AK57" s="11">
        <v>20</v>
      </c>
      <c r="AL57" s="5" t="s">
        <v>370</v>
      </c>
      <c r="AM57" s="5" t="s">
        <v>370</v>
      </c>
      <c r="AN57" s="5" t="s">
        <v>370</v>
      </c>
      <c r="AO57" s="5" t="s">
        <v>370</v>
      </c>
      <c r="AP57" s="5" t="s">
        <v>370</v>
      </c>
      <c r="AQ57" s="5" t="s">
        <v>370</v>
      </c>
      <c r="AR57" s="5" t="s">
        <v>370</v>
      </c>
      <c r="AS57" s="5" t="s">
        <v>370</v>
      </c>
      <c r="AT57" s="50">
        <f t="shared" si="55"/>
        <v>1.105159095978413</v>
      </c>
      <c r="AU57" s="51">
        <v>1890</v>
      </c>
      <c r="AV57" s="37">
        <f t="shared" si="48"/>
        <v>1030.909090909091</v>
      </c>
      <c r="AW57" s="37">
        <f t="shared" si="49"/>
        <v>1139.3</v>
      </c>
      <c r="AX57" s="37">
        <f t="shared" si="50"/>
        <v>108.39090909090896</v>
      </c>
      <c r="AY57" s="37">
        <v>173.7</v>
      </c>
      <c r="AZ57" s="37">
        <v>169.7</v>
      </c>
      <c r="BA57" s="37">
        <v>231</v>
      </c>
      <c r="BB57" s="37">
        <v>132.4</v>
      </c>
      <c r="BC57" s="37">
        <v>153.1</v>
      </c>
      <c r="BD57" s="37"/>
      <c r="BE57" s="37"/>
      <c r="BF57" s="37">
        <f t="shared" si="51"/>
        <v>279.39999999999998</v>
      </c>
      <c r="BG57" s="11"/>
      <c r="BH57" s="37">
        <f t="shared" si="52"/>
        <v>279.39999999999998</v>
      </c>
      <c r="BI57" s="37"/>
      <c r="BJ57" s="37">
        <f t="shared" si="53"/>
        <v>279.39999999999998</v>
      </c>
      <c r="BK57" s="37"/>
      <c r="BL57" s="37">
        <f t="shared" si="54"/>
        <v>279.39999999999998</v>
      </c>
      <c r="BM57" s="9"/>
      <c r="BN57" s="9"/>
      <c r="BO57" s="9"/>
      <c r="BP57" s="9"/>
      <c r="BQ57" s="9"/>
      <c r="BR57" s="9"/>
      <c r="BS57" s="9"/>
      <c r="BT57" s="9"/>
      <c r="BU57" s="9"/>
      <c r="BV57" s="10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10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10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10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10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10"/>
      <c r="HG57" s="9"/>
      <c r="HH57" s="9"/>
    </row>
    <row r="58" spans="1:216" s="2" customFormat="1" ht="16.95" customHeight="1">
      <c r="A58" s="14" t="s">
        <v>57</v>
      </c>
      <c r="B58" s="37">
        <v>0</v>
      </c>
      <c r="C58" s="37">
        <v>0</v>
      </c>
      <c r="D58" s="4">
        <f t="shared" si="43"/>
        <v>0</v>
      </c>
      <c r="E58" s="11">
        <v>0</v>
      </c>
      <c r="F58" s="5" t="s">
        <v>370</v>
      </c>
      <c r="G58" s="5" t="s">
        <v>370</v>
      </c>
      <c r="H58" s="5" t="s">
        <v>370</v>
      </c>
      <c r="I58" s="5" t="s">
        <v>370</v>
      </c>
      <c r="J58" s="5" t="s">
        <v>370</v>
      </c>
      <c r="K58" s="5" t="s">
        <v>370</v>
      </c>
      <c r="L58" s="5" t="s">
        <v>370</v>
      </c>
      <c r="M58" s="5" t="s">
        <v>370</v>
      </c>
      <c r="N58" s="37">
        <v>329.6</v>
      </c>
      <c r="O58" s="37">
        <v>151</v>
      </c>
      <c r="P58" s="4">
        <f t="shared" si="44"/>
        <v>0.45813106796116504</v>
      </c>
      <c r="Q58" s="11">
        <v>20</v>
      </c>
      <c r="R58" s="37">
        <v>0</v>
      </c>
      <c r="S58" s="37">
        <v>0</v>
      </c>
      <c r="T58" s="4">
        <f t="shared" si="45"/>
        <v>1</v>
      </c>
      <c r="U58" s="11">
        <v>30</v>
      </c>
      <c r="V58" s="37">
        <v>4.5</v>
      </c>
      <c r="W58" s="37">
        <v>4.5999999999999996</v>
      </c>
      <c r="X58" s="4">
        <f t="shared" si="46"/>
        <v>1.0222222222222221</v>
      </c>
      <c r="Y58" s="11">
        <v>20</v>
      </c>
      <c r="Z58" s="77" t="s">
        <v>435</v>
      </c>
      <c r="AA58" s="77" t="s">
        <v>435</v>
      </c>
      <c r="AB58" s="77" t="s">
        <v>435</v>
      </c>
      <c r="AC58" s="77" t="s">
        <v>435</v>
      </c>
      <c r="AD58" s="5" t="s">
        <v>370</v>
      </c>
      <c r="AE58" s="5" t="s">
        <v>370</v>
      </c>
      <c r="AF58" s="5" t="s">
        <v>370</v>
      </c>
      <c r="AG58" s="5" t="s">
        <v>370</v>
      </c>
      <c r="AH58" s="51">
        <v>80</v>
      </c>
      <c r="AI58" s="51">
        <v>90</v>
      </c>
      <c r="AJ58" s="4">
        <f t="shared" si="47"/>
        <v>1.125</v>
      </c>
      <c r="AK58" s="11">
        <v>20</v>
      </c>
      <c r="AL58" s="5" t="s">
        <v>370</v>
      </c>
      <c r="AM58" s="5" t="s">
        <v>370</v>
      </c>
      <c r="AN58" s="5" t="s">
        <v>370</v>
      </c>
      <c r="AO58" s="5" t="s">
        <v>370</v>
      </c>
      <c r="AP58" s="5" t="s">
        <v>370</v>
      </c>
      <c r="AQ58" s="5" t="s">
        <v>370</v>
      </c>
      <c r="AR58" s="5" t="s">
        <v>370</v>
      </c>
      <c r="AS58" s="5" t="s">
        <v>370</v>
      </c>
      <c r="AT58" s="50">
        <f t="shared" si="55"/>
        <v>0.91230073115186394</v>
      </c>
      <c r="AU58" s="51">
        <v>404</v>
      </c>
      <c r="AV58" s="37">
        <f t="shared" si="48"/>
        <v>220.36363636363637</v>
      </c>
      <c r="AW58" s="37">
        <f t="shared" si="49"/>
        <v>201</v>
      </c>
      <c r="AX58" s="37">
        <f t="shared" si="50"/>
        <v>-19.363636363636374</v>
      </c>
      <c r="AY58" s="37">
        <v>44.2</v>
      </c>
      <c r="AZ58" s="37">
        <v>44.8</v>
      </c>
      <c r="BA58" s="37">
        <v>32.200000000000003</v>
      </c>
      <c r="BB58" s="37">
        <v>30.6</v>
      </c>
      <c r="BC58" s="37">
        <v>33.200000000000003</v>
      </c>
      <c r="BD58" s="37"/>
      <c r="BE58" s="37"/>
      <c r="BF58" s="37">
        <f t="shared" si="51"/>
        <v>16</v>
      </c>
      <c r="BG58" s="11"/>
      <c r="BH58" s="37">
        <f t="shared" si="52"/>
        <v>16</v>
      </c>
      <c r="BI58" s="37"/>
      <c r="BJ58" s="37">
        <f t="shared" si="53"/>
        <v>16</v>
      </c>
      <c r="BK58" s="37"/>
      <c r="BL58" s="37">
        <f t="shared" si="54"/>
        <v>16</v>
      </c>
      <c r="BM58" s="9"/>
      <c r="BN58" s="9"/>
      <c r="BO58" s="9"/>
      <c r="BP58" s="9"/>
      <c r="BQ58" s="9"/>
      <c r="BR58" s="9"/>
      <c r="BS58" s="9"/>
      <c r="BT58" s="9"/>
      <c r="BU58" s="9"/>
      <c r="BV58" s="10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10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10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10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10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10"/>
      <c r="HG58" s="9"/>
      <c r="HH58" s="9"/>
    </row>
    <row r="59" spans="1:216" s="2" customFormat="1" ht="16.95" customHeight="1">
      <c r="A59" s="14" t="s">
        <v>58</v>
      </c>
      <c r="B59" s="37">
        <v>0</v>
      </c>
      <c r="C59" s="37">
        <v>0</v>
      </c>
      <c r="D59" s="4">
        <f t="shared" si="43"/>
        <v>0</v>
      </c>
      <c r="E59" s="11">
        <v>0</v>
      </c>
      <c r="F59" s="5" t="s">
        <v>370</v>
      </c>
      <c r="G59" s="5" t="s">
        <v>370</v>
      </c>
      <c r="H59" s="5" t="s">
        <v>370</v>
      </c>
      <c r="I59" s="5" t="s">
        <v>370</v>
      </c>
      <c r="J59" s="5" t="s">
        <v>370</v>
      </c>
      <c r="K59" s="5" t="s">
        <v>370</v>
      </c>
      <c r="L59" s="5" t="s">
        <v>370</v>
      </c>
      <c r="M59" s="5" t="s">
        <v>370</v>
      </c>
      <c r="N59" s="37">
        <v>56.4</v>
      </c>
      <c r="O59" s="37">
        <v>145</v>
      </c>
      <c r="P59" s="4">
        <f t="shared" si="44"/>
        <v>1.3</v>
      </c>
      <c r="Q59" s="11">
        <v>20</v>
      </c>
      <c r="R59" s="37">
        <v>64</v>
      </c>
      <c r="S59" s="37">
        <v>66</v>
      </c>
      <c r="T59" s="4">
        <f t="shared" si="45"/>
        <v>1.03125</v>
      </c>
      <c r="U59" s="11">
        <v>30</v>
      </c>
      <c r="V59" s="37">
        <v>11.9</v>
      </c>
      <c r="W59" s="37">
        <v>12.8</v>
      </c>
      <c r="X59" s="4">
        <f t="shared" si="46"/>
        <v>1.0756302521008403</v>
      </c>
      <c r="Y59" s="11">
        <v>20</v>
      </c>
      <c r="Z59" s="77" t="s">
        <v>435</v>
      </c>
      <c r="AA59" s="77" t="s">
        <v>435</v>
      </c>
      <c r="AB59" s="77" t="s">
        <v>435</v>
      </c>
      <c r="AC59" s="77" t="s">
        <v>435</v>
      </c>
      <c r="AD59" s="5" t="s">
        <v>370</v>
      </c>
      <c r="AE59" s="5" t="s">
        <v>370</v>
      </c>
      <c r="AF59" s="5" t="s">
        <v>370</v>
      </c>
      <c r="AG59" s="5" t="s">
        <v>370</v>
      </c>
      <c r="AH59" s="51">
        <v>610</v>
      </c>
      <c r="AI59" s="51">
        <v>645</v>
      </c>
      <c r="AJ59" s="4">
        <f t="shared" si="47"/>
        <v>1.0573770491803278</v>
      </c>
      <c r="AK59" s="11">
        <v>20</v>
      </c>
      <c r="AL59" s="5" t="s">
        <v>370</v>
      </c>
      <c r="AM59" s="5" t="s">
        <v>370</v>
      </c>
      <c r="AN59" s="5" t="s">
        <v>370</v>
      </c>
      <c r="AO59" s="5" t="s">
        <v>370</v>
      </c>
      <c r="AP59" s="5" t="s">
        <v>370</v>
      </c>
      <c r="AQ59" s="5" t="s">
        <v>370</v>
      </c>
      <c r="AR59" s="5" t="s">
        <v>370</v>
      </c>
      <c r="AS59" s="5" t="s">
        <v>370</v>
      </c>
      <c r="AT59" s="50">
        <f t="shared" si="55"/>
        <v>1.1066405113958151</v>
      </c>
      <c r="AU59" s="51">
        <v>1340</v>
      </c>
      <c r="AV59" s="37">
        <f t="shared" si="48"/>
        <v>730.90909090909088</v>
      </c>
      <c r="AW59" s="37">
        <f t="shared" si="49"/>
        <v>808.9</v>
      </c>
      <c r="AX59" s="37">
        <f t="shared" si="50"/>
        <v>77.990909090909099</v>
      </c>
      <c r="AY59" s="37">
        <v>92</v>
      </c>
      <c r="AZ59" s="37">
        <v>156.4</v>
      </c>
      <c r="BA59" s="37">
        <v>134.5</v>
      </c>
      <c r="BB59" s="37">
        <v>133.5</v>
      </c>
      <c r="BC59" s="37">
        <v>108.1</v>
      </c>
      <c r="BD59" s="37">
        <v>63.9</v>
      </c>
      <c r="BE59" s="37"/>
      <c r="BF59" s="37">
        <f t="shared" si="51"/>
        <v>120.5</v>
      </c>
      <c r="BG59" s="11"/>
      <c r="BH59" s="37">
        <f t="shared" si="52"/>
        <v>120.5</v>
      </c>
      <c r="BI59" s="37"/>
      <c r="BJ59" s="37">
        <f t="shared" si="53"/>
        <v>120.5</v>
      </c>
      <c r="BK59" s="37"/>
      <c r="BL59" s="37">
        <f t="shared" si="54"/>
        <v>120.5</v>
      </c>
      <c r="BM59" s="9"/>
      <c r="BN59" s="9"/>
      <c r="BO59" s="9"/>
      <c r="BP59" s="9"/>
      <c r="BQ59" s="9"/>
      <c r="BR59" s="9"/>
      <c r="BS59" s="9"/>
      <c r="BT59" s="9"/>
      <c r="BU59" s="9"/>
      <c r="BV59" s="10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10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10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10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10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10"/>
      <c r="HG59" s="9"/>
      <c r="HH59" s="9"/>
    </row>
    <row r="60" spans="1:216" s="2" customFormat="1" ht="16.95" customHeight="1">
      <c r="A60" s="14" t="s">
        <v>59</v>
      </c>
      <c r="B60" s="37">
        <v>0</v>
      </c>
      <c r="C60" s="37">
        <v>0</v>
      </c>
      <c r="D60" s="4">
        <f t="shared" si="43"/>
        <v>0</v>
      </c>
      <c r="E60" s="11">
        <v>0</v>
      </c>
      <c r="F60" s="5" t="s">
        <v>370</v>
      </c>
      <c r="G60" s="5" t="s">
        <v>370</v>
      </c>
      <c r="H60" s="5" t="s">
        <v>370</v>
      </c>
      <c r="I60" s="5" t="s">
        <v>370</v>
      </c>
      <c r="J60" s="5" t="s">
        <v>370</v>
      </c>
      <c r="K60" s="5" t="s">
        <v>370</v>
      </c>
      <c r="L60" s="5" t="s">
        <v>370</v>
      </c>
      <c r="M60" s="5" t="s">
        <v>370</v>
      </c>
      <c r="N60" s="37">
        <v>269.3</v>
      </c>
      <c r="O60" s="37">
        <v>206.7</v>
      </c>
      <c r="P60" s="4">
        <f t="shared" si="44"/>
        <v>0.76754548830300773</v>
      </c>
      <c r="Q60" s="11">
        <v>20</v>
      </c>
      <c r="R60" s="37">
        <v>113</v>
      </c>
      <c r="S60" s="37">
        <v>84.4</v>
      </c>
      <c r="T60" s="4">
        <f t="shared" si="45"/>
        <v>0.74690265486725671</v>
      </c>
      <c r="U60" s="11">
        <v>30</v>
      </c>
      <c r="V60" s="37">
        <v>16.2</v>
      </c>
      <c r="W60" s="37">
        <v>19.3</v>
      </c>
      <c r="X60" s="4">
        <f t="shared" si="46"/>
        <v>1.1913580246913582</v>
      </c>
      <c r="Y60" s="11">
        <v>20</v>
      </c>
      <c r="Z60" s="77" t="s">
        <v>435</v>
      </c>
      <c r="AA60" s="77" t="s">
        <v>435</v>
      </c>
      <c r="AB60" s="77" t="s">
        <v>435</v>
      </c>
      <c r="AC60" s="77" t="s">
        <v>435</v>
      </c>
      <c r="AD60" s="5" t="s">
        <v>370</v>
      </c>
      <c r="AE60" s="5" t="s">
        <v>370</v>
      </c>
      <c r="AF60" s="5" t="s">
        <v>370</v>
      </c>
      <c r="AG60" s="5" t="s">
        <v>370</v>
      </c>
      <c r="AH60" s="51">
        <v>145</v>
      </c>
      <c r="AI60" s="51">
        <v>167</v>
      </c>
      <c r="AJ60" s="4">
        <f t="shared" si="47"/>
        <v>1.1517241379310346</v>
      </c>
      <c r="AK60" s="11">
        <v>20</v>
      </c>
      <c r="AL60" s="5" t="s">
        <v>370</v>
      </c>
      <c r="AM60" s="5" t="s">
        <v>370</v>
      </c>
      <c r="AN60" s="5" t="s">
        <v>370</v>
      </c>
      <c r="AO60" s="5" t="s">
        <v>370</v>
      </c>
      <c r="AP60" s="5" t="s">
        <v>370</v>
      </c>
      <c r="AQ60" s="5" t="s">
        <v>370</v>
      </c>
      <c r="AR60" s="5" t="s">
        <v>370</v>
      </c>
      <c r="AS60" s="5" t="s">
        <v>370</v>
      </c>
      <c r="AT60" s="50">
        <f t="shared" si="55"/>
        <v>0.94021814071695231</v>
      </c>
      <c r="AU60" s="51">
        <v>2056</v>
      </c>
      <c r="AV60" s="37">
        <f t="shared" si="48"/>
        <v>1121.4545454545455</v>
      </c>
      <c r="AW60" s="37">
        <f t="shared" si="49"/>
        <v>1054.4000000000001</v>
      </c>
      <c r="AX60" s="37">
        <f t="shared" si="50"/>
        <v>-67.054545454545405</v>
      </c>
      <c r="AY60" s="37">
        <v>162.4</v>
      </c>
      <c r="AZ60" s="37">
        <v>207.3</v>
      </c>
      <c r="BA60" s="37">
        <v>215.4</v>
      </c>
      <c r="BB60" s="37">
        <v>147</v>
      </c>
      <c r="BC60" s="37">
        <v>118.6</v>
      </c>
      <c r="BD60" s="37"/>
      <c r="BE60" s="37"/>
      <c r="BF60" s="37">
        <f t="shared" si="51"/>
        <v>203.7</v>
      </c>
      <c r="BG60" s="11"/>
      <c r="BH60" s="37">
        <f t="shared" si="52"/>
        <v>203.7</v>
      </c>
      <c r="BI60" s="37"/>
      <c r="BJ60" s="37">
        <f t="shared" si="53"/>
        <v>203.7</v>
      </c>
      <c r="BK60" s="37"/>
      <c r="BL60" s="37">
        <f t="shared" si="54"/>
        <v>203.7</v>
      </c>
      <c r="BM60" s="9"/>
      <c r="BN60" s="9"/>
      <c r="BO60" s="9"/>
      <c r="BP60" s="9"/>
      <c r="BQ60" s="9"/>
      <c r="BR60" s="9"/>
      <c r="BS60" s="9"/>
      <c r="BT60" s="9"/>
      <c r="BU60" s="9"/>
      <c r="BV60" s="10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10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10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10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10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10"/>
      <c r="HG60" s="9"/>
      <c r="HH60" s="9"/>
    </row>
    <row r="61" spans="1:216" s="2" customFormat="1" ht="16.95" customHeight="1">
      <c r="A61" s="14" t="s">
        <v>60</v>
      </c>
      <c r="B61" s="37">
        <v>43452</v>
      </c>
      <c r="C61" s="37">
        <v>53352.9</v>
      </c>
      <c r="D61" s="4">
        <f t="shared" si="43"/>
        <v>1.2027858326429164</v>
      </c>
      <c r="E61" s="11">
        <v>10</v>
      </c>
      <c r="F61" s="5" t="s">
        <v>370</v>
      </c>
      <c r="G61" s="5" t="s">
        <v>370</v>
      </c>
      <c r="H61" s="5" t="s">
        <v>370</v>
      </c>
      <c r="I61" s="5" t="s">
        <v>370</v>
      </c>
      <c r="J61" s="5" t="s">
        <v>370</v>
      </c>
      <c r="K61" s="5" t="s">
        <v>370</v>
      </c>
      <c r="L61" s="5" t="s">
        <v>370</v>
      </c>
      <c r="M61" s="5" t="s">
        <v>370</v>
      </c>
      <c r="N61" s="37">
        <v>4007.7</v>
      </c>
      <c r="O61" s="37">
        <v>4544.2</v>
      </c>
      <c r="P61" s="4">
        <f t="shared" si="44"/>
        <v>1.1338673054370336</v>
      </c>
      <c r="Q61" s="11">
        <v>20</v>
      </c>
      <c r="R61" s="37">
        <v>59</v>
      </c>
      <c r="S61" s="37">
        <v>64.5</v>
      </c>
      <c r="T61" s="4">
        <f t="shared" si="45"/>
        <v>1.0932203389830508</v>
      </c>
      <c r="U61" s="11">
        <v>30</v>
      </c>
      <c r="V61" s="37">
        <v>16.600000000000001</v>
      </c>
      <c r="W61" s="37">
        <v>17.8</v>
      </c>
      <c r="X61" s="4">
        <f t="shared" si="46"/>
        <v>1.072289156626506</v>
      </c>
      <c r="Y61" s="11">
        <v>20</v>
      </c>
      <c r="Z61" s="77" t="s">
        <v>435</v>
      </c>
      <c r="AA61" s="77" t="s">
        <v>435</v>
      </c>
      <c r="AB61" s="77" t="s">
        <v>435</v>
      </c>
      <c r="AC61" s="77" t="s">
        <v>435</v>
      </c>
      <c r="AD61" s="5" t="s">
        <v>370</v>
      </c>
      <c r="AE61" s="5" t="s">
        <v>370</v>
      </c>
      <c r="AF61" s="5" t="s">
        <v>370</v>
      </c>
      <c r="AG61" s="5" t="s">
        <v>370</v>
      </c>
      <c r="AH61" s="51">
        <v>250</v>
      </c>
      <c r="AI61" s="51">
        <v>251</v>
      </c>
      <c r="AJ61" s="4">
        <f t="shared" si="47"/>
        <v>1.004</v>
      </c>
      <c r="AK61" s="11">
        <v>20</v>
      </c>
      <c r="AL61" s="5" t="s">
        <v>370</v>
      </c>
      <c r="AM61" s="5" t="s">
        <v>370</v>
      </c>
      <c r="AN61" s="5" t="s">
        <v>370</v>
      </c>
      <c r="AO61" s="5" t="s">
        <v>370</v>
      </c>
      <c r="AP61" s="5" t="s">
        <v>370</v>
      </c>
      <c r="AQ61" s="5" t="s">
        <v>370</v>
      </c>
      <c r="AR61" s="5" t="s">
        <v>370</v>
      </c>
      <c r="AS61" s="5" t="s">
        <v>370</v>
      </c>
      <c r="AT61" s="50">
        <f t="shared" si="55"/>
        <v>1.0902759773719146</v>
      </c>
      <c r="AU61" s="51">
        <v>1440</v>
      </c>
      <c r="AV61" s="37">
        <f t="shared" si="48"/>
        <v>785.4545454545455</v>
      </c>
      <c r="AW61" s="37">
        <f t="shared" si="49"/>
        <v>856.4</v>
      </c>
      <c r="AX61" s="37">
        <f t="shared" si="50"/>
        <v>70.945454545454481</v>
      </c>
      <c r="AY61" s="37">
        <v>141.69999999999999</v>
      </c>
      <c r="AZ61" s="37">
        <v>158.69999999999999</v>
      </c>
      <c r="BA61" s="37">
        <v>147.80000000000001</v>
      </c>
      <c r="BB61" s="37">
        <v>168.9</v>
      </c>
      <c r="BC61" s="37">
        <v>142.19999999999999</v>
      </c>
      <c r="BD61" s="37"/>
      <c r="BE61" s="37"/>
      <c r="BF61" s="37">
        <f t="shared" si="51"/>
        <v>97.1</v>
      </c>
      <c r="BG61" s="11"/>
      <c r="BH61" s="37">
        <f t="shared" si="52"/>
        <v>97.1</v>
      </c>
      <c r="BI61" s="37"/>
      <c r="BJ61" s="37">
        <f t="shared" si="53"/>
        <v>97.1</v>
      </c>
      <c r="BK61" s="37"/>
      <c r="BL61" s="37">
        <f t="shared" si="54"/>
        <v>97.1</v>
      </c>
      <c r="BM61" s="9"/>
      <c r="BN61" s="9"/>
      <c r="BO61" s="9"/>
      <c r="BP61" s="9"/>
      <c r="BQ61" s="9"/>
      <c r="BR61" s="9"/>
      <c r="BS61" s="9"/>
      <c r="BT61" s="9"/>
      <c r="BU61" s="9"/>
      <c r="BV61" s="10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10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10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10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10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10"/>
      <c r="HG61" s="9"/>
      <c r="HH61" s="9"/>
    </row>
    <row r="62" spans="1:216" s="2" customFormat="1" ht="16.95" customHeight="1">
      <c r="A62" s="14" t="s">
        <v>61</v>
      </c>
      <c r="B62" s="37">
        <v>0</v>
      </c>
      <c r="C62" s="37">
        <v>0</v>
      </c>
      <c r="D62" s="4">
        <f t="shared" si="43"/>
        <v>0</v>
      </c>
      <c r="E62" s="11">
        <v>0</v>
      </c>
      <c r="F62" s="5" t="s">
        <v>370</v>
      </c>
      <c r="G62" s="5" t="s">
        <v>370</v>
      </c>
      <c r="H62" s="5" t="s">
        <v>370</v>
      </c>
      <c r="I62" s="5" t="s">
        <v>370</v>
      </c>
      <c r="J62" s="5" t="s">
        <v>370</v>
      </c>
      <c r="K62" s="5" t="s">
        <v>370</v>
      </c>
      <c r="L62" s="5" t="s">
        <v>370</v>
      </c>
      <c r="M62" s="5" t="s">
        <v>370</v>
      </c>
      <c r="N62" s="37">
        <v>903.9</v>
      </c>
      <c r="O62" s="37">
        <v>1204.7</v>
      </c>
      <c r="P62" s="4">
        <f t="shared" si="44"/>
        <v>1.2132780174798097</v>
      </c>
      <c r="Q62" s="11">
        <v>20</v>
      </c>
      <c r="R62" s="37">
        <v>930</v>
      </c>
      <c r="S62" s="37">
        <v>714.2</v>
      </c>
      <c r="T62" s="4">
        <f t="shared" si="45"/>
        <v>0.76795698924731193</v>
      </c>
      <c r="U62" s="11">
        <v>30</v>
      </c>
      <c r="V62" s="37">
        <v>54</v>
      </c>
      <c r="W62" s="37">
        <v>56.6</v>
      </c>
      <c r="X62" s="4">
        <f t="shared" si="46"/>
        <v>1.0481481481481483</v>
      </c>
      <c r="Y62" s="11">
        <v>20</v>
      </c>
      <c r="Z62" s="77" t="s">
        <v>435</v>
      </c>
      <c r="AA62" s="77" t="s">
        <v>435</v>
      </c>
      <c r="AB62" s="77" t="s">
        <v>435</v>
      </c>
      <c r="AC62" s="77" t="s">
        <v>435</v>
      </c>
      <c r="AD62" s="5" t="s">
        <v>370</v>
      </c>
      <c r="AE62" s="5" t="s">
        <v>370</v>
      </c>
      <c r="AF62" s="5" t="s">
        <v>370</v>
      </c>
      <c r="AG62" s="5" t="s">
        <v>370</v>
      </c>
      <c r="AH62" s="51">
        <v>765</v>
      </c>
      <c r="AI62" s="51">
        <v>745</v>
      </c>
      <c r="AJ62" s="4">
        <f t="shared" si="47"/>
        <v>0.97385620915032678</v>
      </c>
      <c r="AK62" s="11">
        <v>20</v>
      </c>
      <c r="AL62" s="5" t="s">
        <v>370</v>
      </c>
      <c r="AM62" s="5" t="s">
        <v>370</v>
      </c>
      <c r="AN62" s="5" t="s">
        <v>370</v>
      </c>
      <c r="AO62" s="5" t="s">
        <v>370</v>
      </c>
      <c r="AP62" s="5" t="s">
        <v>370</v>
      </c>
      <c r="AQ62" s="5" t="s">
        <v>370</v>
      </c>
      <c r="AR62" s="5" t="s">
        <v>370</v>
      </c>
      <c r="AS62" s="5" t="s">
        <v>370</v>
      </c>
      <c r="AT62" s="50">
        <f t="shared" si="55"/>
        <v>0.97493730192205608</v>
      </c>
      <c r="AU62" s="51">
        <v>901</v>
      </c>
      <c r="AV62" s="37">
        <f t="shared" si="48"/>
        <v>491.45454545454544</v>
      </c>
      <c r="AW62" s="37">
        <f t="shared" si="49"/>
        <v>479.1</v>
      </c>
      <c r="AX62" s="37">
        <f t="shared" si="50"/>
        <v>-12.354545454545416</v>
      </c>
      <c r="AY62" s="37">
        <v>79.8</v>
      </c>
      <c r="AZ62" s="37">
        <v>49.3</v>
      </c>
      <c r="BA62" s="37">
        <v>103.8</v>
      </c>
      <c r="BB62" s="37">
        <v>83.3</v>
      </c>
      <c r="BC62" s="37">
        <v>84.3</v>
      </c>
      <c r="BD62" s="37"/>
      <c r="BE62" s="37"/>
      <c r="BF62" s="37">
        <f t="shared" si="51"/>
        <v>78.599999999999994</v>
      </c>
      <c r="BG62" s="11"/>
      <c r="BH62" s="37">
        <f t="shared" si="52"/>
        <v>78.599999999999994</v>
      </c>
      <c r="BI62" s="37"/>
      <c r="BJ62" s="37">
        <f t="shared" si="53"/>
        <v>78.599999999999994</v>
      </c>
      <c r="BK62" s="37"/>
      <c r="BL62" s="37">
        <f t="shared" si="54"/>
        <v>78.599999999999994</v>
      </c>
      <c r="BM62" s="9"/>
      <c r="BN62" s="9"/>
      <c r="BO62" s="9"/>
      <c r="BP62" s="9"/>
      <c r="BQ62" s="9"/>
      <c r="BR62" s="9"/>
      <c r="BS62" s="9"/>
      <c r="BT62" s="9"/>
      <c r="BU62" s="9"/>
      <c r="BV62" s="10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10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10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10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10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10"/>
      <c r="HG62" s="9"/>
      <c r="HH62" s="9"/>
    </row>
    <row r="63" spans="1:216" s="2" customFormat="1" ht="16.95" customHeight="1">
      <c r="A63" s="14" t="s">
        <v>62</v>
      </c>
      <c r="B63" s="37">
        <v>1569</v>
      </c>
      <c r="C63" s="37">
        <v>139.4</v>
      </c>
      <c r="D63" s="4">
        <f t="shared" si="43"/>
        <v>8.88463989802422E-2</v>
      </c>
      <c r="E63" s="11">
        <v>10</v>
      </c>
      <c r="F63" s="5" t="s">
        <v>370</v>
      </c>
      <c r="G63" s="5" t="s">
        <v>370</v>
      </c>
      <c r="H63" s="5" t="s">
        <v>370</v>
      </c>
      <c r="I63" s="5" t="s">
        <v>370</v>
      </c>
      <c r="J63" s="5" t="s">
        <v>370</v>
      </c>
      <c r="K63" s="5" t="s">
        <v>370</v>
      </c>
      <c r="L63" s="5" t="s">
        <v>370</v>
      </c>
      <c r="M63" s="5" t="s">
        <v>370</v>
      </c>
      <c r="N63" s="37">
        <v>172.5</v>
      </c>
      <c r="O63" s="37">
        <v>889.1</v>
      </c>
      <c r="P63" s="4">
        <f t="shared" si="44"/>
        <v>1.3</v>
      </c>
      <c r="Q63" s="11">
        <v>20</v>
      </c>
      <c r="R63" s="37">
        <v>64</v>
      </c>
      <c r="S63" s="37">
        <v>74.099999999999994</v>
      </c>
      <c r="T63" s="4">
        <f t="shared" si="45"/>
        <v>1.1578124999999999</v>
      </c>
      <c r="U63" s="11">
        <v>30</v>
      </c>
      <c r="V63" s="37">
        <v>25.7</v>
      </c>
      <c r="W63" s="37">
        <v>26.7</v>
      </c>
      <c r="X63" s="4">
        <f t="shared" si="46"/>
        <v>1.038910505836576</v>
      </c>
      <c r="Y63" s="11">
        <v>20</v>
      </c>
      <c r="Z63" s="77" t="s">
        <v>435</v>
      </c>
      <c r="AA63" s="77" t="s">
        <v>435</v>
      </c>
      <c r="AB63" s="77" t="s">
        <v>435</v>
      </c>
      <c r="AC63" s="77" t="s">
        <v>435</v>
      </c>
      <c r="AD63" s="5" t="s">
        <v>370</v>
      </c>
      <c r="AE63" s="5" t="s">
        <v>370</v>
      </c>
      <c r="AF63" s="5" t="s">
        <v>370</v>
      </c>
      <c r="AG63" s="5" t="s">
        <v>370</v>
      </c>
      <c r="AH63" s="51">
        <v>174</v>
      </c>
      <c r="AI63" s="51">
        <v>202</v>
      </c>
      <c r="AJ63" s="4">
        <f t="shared" si="47"/>
        <v>1.1609195402298851</v>
      </c>
      <c r="AK63" s="11">
        <v>20</v>
      </c>
      <c r="AL63" s="5" t="s">
        <v>370</v>
      </c>
      <c r="AM63" s="5" t="s">
        <v>370</v>
      </c>
      <c r="AN63" s="5" t="s">
        <v>370</v>
      </c>
      <c r="AO63" s="5" t="s">
        <v>370</v>
      </c>
      <c r="AP63" s="5" t="s">
        <v>370</v>
      </c>
      <c r="AQ63" s="5" t="s">
        <v>370</v>
      </c>
      <c r="AR63" s="5" t="s">
        <v>370</v>
      </c>
      <c r="AS63" s="5" t="s">
        <v>370</v>
      </c>
      <c r="AT63" s="50">
        <f t="shared" si="55"/>
        <v>1.0561943991113163</v>
      </c>
      <c r="AU63" s="51">
        <v>1248</v>
      </c>
      <c r="AV63" s="37">
        <f t="shared" si="48"/>
        <v>680.72727272727275</v>
      </c>
      <c r="AW63" s="37">
        <f t="shared" si="49"/>
        <v>719</v>
      </c>
      <c r="AX63" s="37">
        <f t="shared" si="50"/>
        <v>38.272727272727252</v>
      </c>
      <c r="AY63" s="37">
        <v>103.4</v>
      </c>
      <c r="AZ63" s="37">
        <v>147.5</v>
      </c>
      <c r="BA63" s="37">
        <v>186.4</v>
      </c>
      <c r="BB63" s="37">
        <v>64</v>
      </c>
      <c r="BC63" s="37">
        <v>118.3</v>
      </c>
      <c r="BD63" s="37"/>
      <c r="BE63" s="37"/>
      <c r="BF63" s="37">
        <f t="shared" si="51"/>
        <v>99.4</v>
      </c>
      <c r="BG63" s="11"/>
      <c r="BH63" s="37">
        <f t="shared" si="52"/>
        <v>99.4</v>
      </c>
      <c r="BI63" s="37"/>
      <c r="BJ63" s="37">
        <f t="shared" si="53"/>
        <v>99.4</v>
      </c>
      <c r="BK63" s="37"/>
      <c r="BL63" s="37">
        <f t="shared" si="54"/>
        <v>99.4</v>
      </c>
      <c r="BM63" s="9"/>
      <c r="BN63" s="9"/>
      <c r="BO63" s="9"/>
      <c r="BP63" s="9"/>
      <c r="BQ63" s="9"/>
      <c r="BR63" s="9"/>
      <c r="BS63" s="9"/>
      <c r="BT63" s="9"/>
      <c r="BU63" s="9"/>
      <c r="BV63" s="10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10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10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10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10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10"/>
      <c r="HG63" s="9"/>
      <c r="HH63" s="9"/>
    </row>
    <row r="64" spans="1:216" s="2" customFormat="1" ht="16.95" customHeight="1">
      <c r="A64" s="14" t="s">
        <v>63</v>
      </c>
      <c r="B64" s="37">
        <v>0</v>
      </c>
      <c r="C64" s="37">
        <v>0</v>
      </c>
      <c r="D64" s="4">
        <f t="shared" si="43"/>
        <v>0</v>
      </c>
      <c r="E64" s="11">
        <v>0</v>
      </c>
      <c r="F64" s="5" t="s">
        <v>370</v>
      </c>
      <c r="G64" s="5" t="s">
        <v>370</v>
      </c>
      <c r="H64" s="5" t="s">
        <v>370</v>
      </c>
      <c r="I64" s="5" t="s">
        <v>370</v>
      </c>
      <c r="J64" s="5" t="s">
        <v>370</v>
      </c>
      <c r="K64" s="5" t="s">
        <v>370</v>
      </c>
      <c r="L64" s="5" t="s">
        <v>370</v>
      </c>
      <c r="M64" s="5" t="s">
        <v>370</v>
      </c>
      <c r="N64" s="37">
        <v>361.3</v>
      </c>
      <c r="O64" s="37">
        <v>231.2</v>
      </c>
      <c r="P64" s="4">
        <f t="shared" si="44"/>
        <v>0.63991143094381397</v>
      </c>
      <c r="Q64" s="11">
        <v>20</v>
      </c>
      <c r="R64" s="37">
        <v>0</v>
      </c>
      <c r="S64" s="37">
        <v>0</v>
      </c>
      <c r="T64" s="4">
        <f t="shared" si="45"/>
        <v>1</v>
      </c>
      <c r="U64" s="11">
        <v>35</v>
      </c>
      <c r="V64" s="37">
        <v>6.9</v>
      </c>
      <c r="W64" s="37">
        <v>7.2</v>
      </c>
      <c r="X64" s="4">
        <f t="shared" si="46"/>
        <v>1.0434782608695652</v>
      </c>
      <c r="Y64" s="11">
        <v>15</v>
      </c>
      <c r="Z64" s="77" t="s">
        <v>435</v>
      </c>
      <c r="AA64" s="77" t="s">
        <v>435</v>
      </c>
      <c r="AB64" s="77" t="s">
        <v>435</v>
      </c>
      <c r="AC64" s="77" t="s">
        <v>435</v>
      </c>
      <c r="AD64" s="5" t="s">
        <v>370</v>
      </c>
      <c r="AE64" s="5" t="s">
        <v>370</v>
      </c>
      <c r="AF64" s="5" t="s">
        <v>370</v>
      </c>
      <c r="AG64" s="5" t="s">
        <v>370</v>
      </c>
      <c r="AH64" s="51">
        <v>34</v>
      </c>
      <c r="AI64" s="51">
        <v>31</v>
      </c>
      <c r="AJ64" s="4">
        <f t="shared" si="47"/>
        <v>0.91176470588235292</v>
      </c>
      <c r="AK64" s="11">
        <v>20</v>
      </c>
      <c r="AL64" s="5" t="s">
        <v>370</v>
      </c>
      <c r="AM64" s="5" t="s">
        <v>370</v>
      </c>
      <c r="AN64" s="5" t="s">
        <v>370</v>
      </c>
      <c r="AO64" s="5" t="s">
        <v>370</v>
      </c>
      <c r="AP64" s="5" t="s">
        <v>370</v>
      </c>
      <c r="AQ64" s="5" t="s">
        <v>370</v>
      </c>
      <c r="AR64" s="5" t="s">
        <v>370</v>
      </c>
      <c r="AS64" s="5" t="s">
        <v>370</v>
      </c>
      <c r="AT64" s="50">
        <f t="shared" si="55"/>
        <v>0.90761885166185341</v>
      </c>
      <c r="AU64" s="51">
        <v>1183</v>
      </c>
      <c r="AV64" s="37">
        <f t="shared" si="48"/>
        <v>645.27272727272725</v>
      </c>
      <c r="AW64" s="37">
        <f t="shared" si="49"/>
        <v>585.70000000000005</v>
      </c>
      <c r="AX64" s="37">
        <f t="shared" si="50"/>
        <v>-59.572727272727207</v>
      </c>
      <c r="AY64" s="37">
        <v>92.3</v>
      </c>
      <c r="AZ64" s="37">
        <v>123.6</v>
      </c>
      <c r="BA64" s="37">
        <v>104.8</v>
      </c>
      <c r="BB64" s="37">
        <v>96</v>
      </c>
      <c r="BC64" s="37">
        <v>84.5</v>
      </c>
      <c r="BD64" s="37"/>
      <c r="BE64" s="37"/>
      <c r="BF64" s="37">
        <f t="shared" si="51"/>
        <v>84.5</v>
      </c>
      <c r="BG64" s="11"/>
      <c r="BH64" s="37">
        <f t="shared" si="52"/>
        <v>84.5</v>
      </c>
      <c r="BI64" s="37"/>
      <c r="BJ64" s="37">
        <f t="shared" si="53"/>
        <v>84.5</v>
      </c>
      <c r="BK64" s="37"/>
      <c r="BL64" s="37">
        <f t="shared" si="54"/>
        <v>84.5</v>
      </c>
      <c r="BM64" s="9"/>
      <c r="BN64" s="9"/>
      <c r="BO64" s="9"/>
      <c r="BP64" s="9"/>
      <c r="BQ64" s="9"/>
      <c r="BR64" s="9"/>
      <c r="BS64" s="9"/>
      <c r="BT64" s="9"/>
      <c r="BU64" s="9"/>
      <c r="BV64" s="10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10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10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10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10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10"/>
      <c r="HG64" s="9"/>
      <c r="HH64" s="9"/>
    </row>
    <row r="65" spans="1:216" s="2" customFormat="1" ht="16.95" customHeight="1">
      <c r="A65" s="14" t="s">
        <v>64</v>
      </c>
      <c r="B65" s="37">
        <v>0</v>
      </c>
      <c r="C65" s="37">
        <v>6611</v>
      </c>
      <c r="D65" s="4">
        <f t="shared" si="43"/>
        <v>0</v>
      </c>
      <c r="E65" s="11">
        <v>0</v>
      </c>
      <c r="F65" s="5" t="s">
        <v>370</v>
      </c>
      <c r="G65" s="5" t="s">
        <v>370</v>
      </c>
      <c r="H65" s="5" t="s">
        <v>370</v>
      </c>
      <c r="I65" s="5" t="s">
        <v>370</v>
      </c>
      <c r="J65" s="5" t="s">
        <v>370</v>
      </c>
      <c r="K65" s="5" t="s">
        <v>370</v>
      </c>
      <c r="L65" s="5" t="s">
        <v>370</v>
      </c>
      <c r="M65" s="5" t="s">
        <v>370</v>
      </c>
      <c r="N65" s="37">
        <v>299.5</v>
      </c>
      <c r="O65" s="37">
        <v>563.4</v>
      </c>
      <c r="P65" s="4">
        <f t="shared" si="44"/>
        <v>1.2681135225375626</v>
      </c>
      <c r="Q65" s="11">
        <v>20</v>
      </c>
      <c r="R65" s="37">
        <v>60</v>
      </c>
      <c r="S65" s="37">
        <v>83.8</v>
      </c>
      <c r="T65" s="4">
        <f t="shared" si="45"/>
        <v>1.2196666666666667</v>
      </c>
      <c r="U65" s="11">
        <v>25</v>
      </c>
      <c r="V65" s="37">
        <v>50.1</v>
      </c>
      <c r="W65" s="37">
        <v>55.6</v>
      </c>
      <c r="X65" s="4">
        <f t="shared" si="46"/>
        <v>1.1097804391217565</v>
      </c>
      <c r="Y65" s="11">
        <v>25</v>
      </c>
      <c r="Z65" s="77" t="s">
        <v>435</v>
      </c>
      <c r="AA65" s="77" t="s">
        <v>435</v>
      </c>
      <c r="AB65" s="77" t="s">
        <v>435</v>
      </c>
      <c r="AC65" s="77" t="s">
        <v>435</v>
      </c>
      <c r="AD65" s="5" t="s">
        <v>370</v>
      </c>
      <c r="AE65" s="5" t="s">
        <v>370</v>
      </c>
      <c r="AF65" s="5" t="s">
        <v>370</v>
      </c>
      <c r="AG65" s="5" t="s">
        <v>370</v>
      </c>
      <c r="AH65" s="51">
        <v>530</v>
      </c>
      <c r="AI65" s="51">
        <v>589</v>
      </c>
      <c r="AJ65" s="4">
        <f t="shared" si="47"/>
        <v>1.1113207547169812</v>
      </c>
      <c r="AK65" s="11">
        <v>20</v>
      </c>
      <c r="AL65" s="5" t="s">
        <v>370</v>
      </c>
      <c r="AM65" s="5" t="s">
        <v>370</v>
      </c>
      <c r="AN65" s="5" t="s">
        <v>370</v>
      </c>
      <c r="AO65" s="5" t="s">
        <v>370</v>
      </c>
      <c r="AP65" s="5" t="s">
        <v>370</v>
      </c>
      <c r="AQ65" s="5" t="s">
        <v>370</v>
      </c>
      <c r="AR65" s="5" t="s">
        <v>370</v>
      </c>
      <c r="AS65" s="5" t="s">
        <v>370</v>
      </c>
      <c r="AT65" s="50">
        <f t="shared" si="55"/>
        <v>1.1758318132200163</v>
      </c>
      <c r="AU65" s="51">
        <v>1429</v>
      </c>
      <c r="AV65" s="37">
        <f t="shared" si="48"/>
        <v>779.4545454545455</v>
      </c>
      <c r="AW65" s="37">
        <f t="shared" si="49"/>
        <v>916.5</v>
      </c>
      <c r="AX65" s="37">
        <f t="shared" si="50"/>
        <v>137.0454545454545</v>
      </c>
      <c r="AY65" s="37">
        <v>107.1</v>
      </c>
      <c r="AZ65" s="37">
        <v>168.9</v>
      </c>
      <c r="BA65" s="37">
        <v>196</v>
      </c>
      <c r="BB65" s="37">
        <v>150.4</v>
      </c>
      <c r="BC65" s="37">
        <v>133.69999999999999</v>
      </c>
      <c r="BD65" s="37"/>
      <c r="BE65" s="37"/>
      <c r="BF65" s="37">
        <f t="shared" si="51"/>
        <v>160.4</v>
      </c>
      <c r="BG65" s="11"/>
      <c r="BH65" s="37">
        <f t="shared" si="52"/>
        <v>160.4</v>
      </c>
      <c r="BI65" s="37"/>
      <c r="BJ65" s="37">
        <f t="shared" si="53"/>
        <v>160.4</v>
      </c>
      <c r="BK65" s="37"/>
      <c r="BL65" s="37">
        <f t="shared" si="54"/>
        <v>160.4</v>
      </c>
      <c r="BM65" s="9"/>
      <c r="BN65" s="9"/>
      <c r="BO65" s="9"/>
      <c r="BP65" s="9"/>
      <c r="BQ65" s="9"/>
      <c r="BR65" s="9"/>
      <c r="BS65" s="9"/>
      <c r="BT65" s="9"/>
      <c r="BU65" s="9"/>
      <c r="BV65" s="10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10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10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10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10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10"/>
      <c r="HG65" s="9"/>
      <c r="HH65" s="9"/>
    </row>
    <row r="66" spans="1:216" s="2" customFormat="1" ht="16.95" customHeight="1">
      <c r="A66" s="18" t="s">
        <v>65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9"/>
      <c r="BN66" s="9"/>
      <c r="BO66" s="9"/>
      <c r="BP66" s="9"/>
      <c r="BQ66" s="9"/>
      <c r="BR66" s="9"/>
      <c r="BS66" s="9"/>
      <c r="BT66" s="9"/>
      <c r="BU66" s="9"/>
      <c r="BV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10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10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10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10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10"/>
      <c r="HG66" s="9"/>
      <c r="HH66" s="9"/>
    </row>
    <row r="67" spans="1:216" s="2" customFormat="1" ht="16.95" customHeight="1">
      <c r="A67" s="14" t="s">
        <v>66</v>
      </c>
      <c r="B67" s="37">
        <v>139</v>
      </c>
      <c r="C67" s="37">
        <v>2355</v>
      </c>
      <c r="D67" s="4">
        <f t="shared" si="43"/>
        <v>1.3</v>
      </c>
      <c r="E67" s="11">
        <v>10</v>
      </c>
      <c r="F67" s="5" t="s">
        <v>370</v>
      </c>
      <c r="G67" s="5" t="s">
        <v>370</v>
      </c>
      <c r="H67" s="5" t="s">
        <v>370</v>
      </c>
      <c r="I67" s="5" t="s">
        <v>370</v>
      </c>
      <c r="J67" s="5" t="s">
        <v>370</v>
      </c>
      <c r="K67" s="5" t="s">
        <v>370</v>
      </c>
      <c r="L67" s="5" t="s">
        <v>370</v>
      </c>
      <c r="M67" s="5" t="s">
        <v>370</v>
      </c>
      <c r="N67" s="37">
        <v>1423.1</v>
      </c>
      <c r="O67" s="37">
        <v>1300.9000000000001</v>
      </c>
      <c r="P67" s="4">
        <f t="shared" si="44"/>
        <v>0.91413112219801851</v>
      </c>
      <c r="Q67" s="11">
        <v>20</v>
      </c>
      <c r="R67" s="37">
        <v>4164</v>
      </c>
      <c r="S67" s="37">
        <v>5219.6000000000004</v>
      </c>
      <c r="T67" s="4">
        <f t="shared" si="45"/>
        <v>1.2053506243996157</v>
      </c>
      <c r="U67" s="11">
        <v>30</v>
      </c>
      <c r="V67" s="37">
        <v>13.8</v>
      </c>
      <c r="W67" s="37">
        <v>15.8</v>
      </c>
      <c r="X67" s="4">
        <f t="shared" si="46"/>
        <v>1.144927536231884</v>
      </c>
      <c r="Y67" s="11">
        <v>20</v>
      </c>
      <c r="Z67" s="77" t="s">
        <v>435</v>
      </c>
      <c r="AA67" s="77" t="s">
        <v>435</v>
      </c>
      <c r="AB67" s="77" t="s">
        <v>435</v>
      </c>
      <c r="AC67" s="77" t="s">
        <v>435</v>
      </c>
      <c r="AD67" s="5" t="s">
        <v>370</v>
      </c>
      <c r="AE67" s="5" t="s">
        <v>370</v>
      </c>
      <c r="AF67" s="5" t="s">
        <v>370</v>
      </c>
      <c r="AG67" s="5" t="s">
        <v>370</v>
      </c>
      <c r="AH67" s="51">
        <v>1783</v>
      </c>
      <c r="AI67" s="51">
        <v>1848</v>
      </c>
      <c r="AJ67" s="4">
        <f t="shared" si="47"/>
        <v>1.0364554122265843</v>
      </c>
      <c r="AK67" s="11">
        <v>20</v>
      </c>
      <c r="AL67" s="5" t="s">
        <v>370</v>
      </c>
      <c r="AM67" s="5" t="s">
        <v>370</v>
      </c>
      <c r="AN67" s="5" t="s">
        <v>370</v>
      </c>
      <c r="AO67" s="5" t="s">
        <v>370</v>
      </c>
      <c r="AP67" s="5" t="s">
        <v>370</v>
      </c>
      <c r="AQ67" s="5" t="s">
        <v>370</v>
      </c>
      <c r="AR67" s="5" t="s">
        <v>370</v>
      </c>
      <c r="AS67" s="5" t="s">
        <v>370</v>
      </c>
      <c r="AT67" s="50">
        <f t="shared" si="55"/>
        <v>1.1107080014511823</v>
      </c>
      <c r="AU67" s="51">
        <v>3750</v>
      </c>
      <c r="AV67" s="37">
        <f t="shared" si="48"/>
        <v>2045.4545454545455</v>
      </c>
      <c r="AW67" s="37">
        <f t="shared" si="49"/>
        <v>2271.9</v>
      </c>
      <c r="AX67" s="37">
        <f t="shared" si="50"/>
        <v>226.4454545454546</v>
      </c>
      <c r="AY67" s="37">
        <v>313.5</v>
      </c>
      <c r="AZ67" s="37">
        <v>406</v>
      </c>
      <c r="BA67" s="37">
        <v>523.70000000000005</v>
      </c>
      <c r="BB67" s="37">
        <v>293.7</v>
      </c>
      <c r="BC67" s="37">
        <v>323.2</v>
      </c>
      <c r="BD67" s="37"/>
      <c r="BE67" s="37"/>
      <c r="BF67" s="37">
        <f t="shared" si="51"/>
        <v>411.8</v>
      </c>
      <c r="BG67" s="11"/>
      <c r="BH67" s="37">
        <f t="shared" si="52"/>
        <v>411.8</v>
      </c>
      <c r="BI67" s="37"/>
      <c r="BJ67" s="37">
        <f t="shared" si="53"/>
        <v>411.8</v>
      </c>
      <c r="BK67" s="37"/>
      <c r="BL67" s="37">
        <f t="shared" si="54"/>
        <v>411.8</v>
      </c>
      <c r="BM67" s="9"/>
      <c r="BN67" s="9"/>
      <c r="BO67" s="9"/>
      <c r="BP67" s="9"/>
      <c r="BQ67" s="9"/>
      <c r="BR67" s="9"/>
      <c r="BS67" s="9"/>
      <c r="BT67" s="9"/>
      <c r="BU67" s="9"/>
      <c r="BV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10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10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10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10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10"/>
      <c r="HG67" s="9"/>
      <c r="HH67" s="9"/>
    </row>
    <row r="68" spans="1:216" s="2" customFormat="1" ht="16.95" customHeight="1">
      <c r="A68" s="14" t="s">
        <v>67</v>
      </c>
      <c r="B68" s="37">
        <v>115589</v>
      </c>
      <c r="C68" s="37">
        <v>80627.899999999994</v>
      </c>
      <c r="D68" s="4">
        <f t="shared" si="43"/>
        <v>0.69753955826246439</v>
      </c>
      <c r="E68" s="11">
        <v>10</v>
      </c>
      <c r="F68" s="5" t="s">
        <v>370</v>
      </c>
      <c r="G68" s="5" t="s">
        <v>370</v>
      </c>
      <c r="H68" s="5" t="s">
        <v>370</v>
      </c>
      <c r="I68" s="5" t="s">
        <v>370</v>
      </c>
      <c r="J68" s="5" t="s">
        <v>370</v>
      </c>
      <c r="K68" s="5" t="s">
        <v>370</v>
      </c>
      <c r="L68" s="5" t="s">
        <v>370</v>
      </c>
      <c r="M68" s="5" t="s">
        <v>370</v>
      </c>
      <c r="N68" s="37">
        <v>5745</v>
      </c>
      <c r="O68" s="37">
        <v>5232.8</v>
      </c>
      <c r="P68" s="4">
        <f t="shared" si="44"/>
        <v>0.91084421235857271</v>
      </c>
      <c r="Q68" s="11">
        <v>20</v>
      </c>
      <c r="R68" s="37">
        <v>28.4</v>
      </c>
      <c r="S68" s="37">
        <v>32.799999999999997</v>
      </c>
      <c r="T68" s="4">
        <f t="shared" si="45"/>
        <v>1.1549295774647887</v>
      </c>
      <c r="U68" s="11">
        <v>5</v>
      </c>
      <c r="V68" s="37">
        <v>556</v>
      </c>
      <c r="W68" s="37">
        <v>937.1</v>
      </c>
      <c r="X68" s="4">
        <f t="shared" si="46"/>
        <v>1.2485431654676258</v>
      </c>
      <c r="Y68" s="11">
        <v>45</v>
      </c>
      <c r="Z68" s="77" t="s">
        <v>435</v>
      </c>
      <c r="AA68" s="77" t="s">
        <v>435</v>
      </c>
      <c r="AB68" s="77" t="s">
        <v>435</v>
      </c>
      <c r="AC68" s="77" t="s">
        <v>435</v>
      </c>
      <c r="AD68" s="5" t="s">
        <v>370</v>
      </c>
      <c r="AE68" s="5" t="s">
        <v>370</v>
      </c>
      <c r="AF68" s="5" t="s">
        <v>370</v>
      </c>
      <c r="AG68" s="5" t="s">
        <v>370</v>
      </c>
      <c r="AH68" s="51">
        <v>375</v>
      </c>
      <c r="AI68" s="51">
        <v>356</v>
      </c>
      <c r="AJ68" s="4">
        <f t="shared" si="47"/>
        <v>0.94933333333333336</v>
      </c>
      <c r="AK68" s="11">
        <v>20</v>
      </c>
      <c r="AL68" s="5" t="s">
        <v>370</v>
      </c>
      <c r="AM68" s="5" t="s">
        <v>370</v>
      </c>
      <c r="AN68" s="5" t="s">
        <v>370</v>
      </c>
      <c r="AO68" s="5" t="s">
        <v>370</v>
      </c>
      <c r="AP68" s="5" t="s">
        <v>370</v>
      </c>
      <c r="AQ68" s="5" t="s">
        <v>370</v>
      </c>
      <c r="AR68" s="5" t="s">
        <v>370</v>
      </c>
      <c r="AS68" s="5" t="s">
        <v>370</v>
      </c>
      <c r="AT68" s="50">
        <f t="shared" si="55"/>
        <v>1.0613803682982985</v>
      </c>
      <c r="AU68" s="51">
        <v>6011</v>
      </c>
      <c r="AV68" s="37">
        <f t="shared" si="48"/>
        <v>3278.727272727273</v>
      </c>
      <c r="AW68" s="37">
        <f t="shared" si="49"/>
        <v>3480</v>
      </c>
      <c r="AX68" s="37">
        <f t="shared" si="50"/>
        <v>201.27272727272702</v>
      </c>
      <c r="AY68" s="37">
        <v>710.4</v>
      </c>
      <c r="AZ68" s="37">
        <v>657.1</v>
      </c>
      <c r="BA68" s="37">
        <v>604.1</v>
      </c>
      <c r="BB68" s="37">
        <v>567.79999999999995</v>
      </c>
      <c r="BC68" s="37">
        <v>521</v>
      </c>
      <c r="BD68" s="37"/>
      <c r="BE68" s="37"/>
      <c r="BF68" s="37">
        <f t="shared" si="51"/>
        <v>419.6</v>
      </c>
      <c r="BG68" s="11"/>
      <c r="BH68" s="37">
        <f t="shared" si="52"/>
        <v>419.6</v>
      </c>
      <c r="BI68" s="37"/>
      <c r="BJ68" s="37">
        <f t="shared" si="53"/>
        <v>419.6</v>
      </c>
      <c r="BK68" s="37"/>
      <c r="BL68" s="37">
        <f t="shared" si="54"/>
        <v>419.6</v>
      </c>
      <c r="BM68" s="9"/>
      <c r="BN68" s="9"/>
      <c r="BO68" s="9"/>
      <c r="BP68" s="9"/>
      <c r="BQ68" s="9"/>
      <c r="BR68" s="9"/>
      <c r="BS68" s="9"/>
      <c r="BT68" s="9"/>
      <c r="BU68" s="9"/>
      <c r="BV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10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10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10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10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10"/>
      <c r="HG68" s="9"/>
      <c r="HH68" s="9"/>
    </row>
    <row r="69" spans="1:216" s="2" customFormat="1" ht="16.95" customHeight="1">
      <c r="A69" s="14" t="s">
        <v>68</v>
      </c>
      <c r="B69" s="37">
        <v>2965</v>
      </c>
      <c r="C69" s="37">
        <v>2059.1999999999998</v>
      </c>
      <c r="D69" s="4">
        <f t="shared" si="43"/>
        <v>0.69450252951096114</v>
      </c>
      <c r="E69" s="11">
        <v>10</v>
      </c>
      <c r="F69" s="5" t="s">
        <v>370</v>
      </c>
      <c r="G69" s="5" t="s">
        <v>370</v>
      </c>
      <c r="H69" s="5" t="s">
        <v>370</v>
      </c>
      <c r="I69" s="5" t="s">
        <v>370</v>
      </c>
      <c r="J69" s="5" t="s">
        <v>370</v>
      </c>
      <c r="K69" s="5" t="s">
        <v>370</v>
      </c>
      <c r="L69" s="5" t="s">
        <v>370</v>
      </c>
      <c r="M69" s="5" t="s">
        <v>370</v>
      </c>
      <c r="N69" s="37">
        <v>902.9</v>
      </c>
      <c r="O69" s="37">
        <v>692</v>
      </c>
      <c r="P69" s="4">
        <f t="shared" si="44"/>
        <v>0.76641931553881937</v>
      </c>
      <c r="Q69" s="11">
        <v>20</v>
      </c>
      <c r="R69" s="37">
        <v>165.2</v>
      </c>
      <c r="S69" s="37">
        <v>180.3</v>
      </c>
      <c r="T69" s="4">
        <f t="shared" si="45"/>
        <v>1.0914043583535111</v>
      </c>
      <c r="U69" s="11">
        <v>20</v>
      </c>
      <c r="V69" s="37">
        <v>55.1</v>
      </c>
      <c r="W69" s="37">
        <v>78</v>
      </c>
      <c r="X69" s="4">
        <f t="shared" si="46"/>
        <v>1.2215607985480943</v>
      </c>
      <c r="Y69" s="11">
        <v>30</v>
      </c>
      <c r="Z69" s="77" t="s">
        <v>435</v>
      </c>
      <c r="AA69" s="77" t="s">
        <v>435</v>
      </c>
      <c r="AB69" s="77" t="s">
        <v>435</v>
      </c>
      <c r="AC69" s="77" t="s">
        <v>435</v>
      </c>
      <c r="AD69" s="5" t="s">
        <v>370</v>
      </c>
      <c r="AE69" s="5" t="s">
        <v>370</v>
      </c>
      <c r="AF69" s="5" t="s">
        <v>370</v>
      </c>
      <c r="AG69" s="5" t="s">
        <v>370</v>
      </c>
      <c r="AH69" s="51">
        <v>147</v>
      </c>
      <c r="AI69" s="51">
        <v>160</v>
      </c>
      <c r="AJ69" s="4">
        <f t="shared" si="47"/>
        <v>1.08843537414966</v>
      </c>
      <c r="AK69" s="11">
        <v>20</v>
      </c>
      <c r="AL69" s="5" t="s">
        <v>370</v>
      </c>
      <c r="AM69" s="5" t="s">
        <v>370</v>
      </c>
      <c r="AN69" s="5" t="s">
        <v>370</v>
      </c>
      <c r="AO69" s="5" t="s">
        <v>370</v>
      </c>
      <c r="AP69" s="5" t="s">
        <v>370</v>
      </c>
      <c r="AQ69" s="5" t="s">
        <v>370</v>
      </c>
      <c r="AR69" s="5" t="s">
        <v>370</v>
      </c>
      <c r="AS69" s="5" t="s">
        <v>370</v>
      </c>
      <c r="AT69" s="50">
        <f t="shared" si="55"/>
        <v>1.0251703021239225</v>
      </c>
      <c r="AU69" s="51">
        <v>1755</v>
      </c>
      <c r="AV69" s="37">
        <f t="shared" si="48"/>
        <v>957.27272727272725</v>
      </c>
      <c r="AW69" s="37">
        <f t="shared" si="49"/>
        <v>981.4</v>
      </c>
      <c r="AX69" s="37">
        <f t="shared" si="50"/>
        <v>24.127272727272725</v>
      </c>
      <c r="AY69" s="37">
        <v>195.3</v>
      </c>
      <c r="AZ69" s="37">
        <v>192.1</v>
      </c>
      <c r="BA69" s="37">
        <v>182.3</v>
      </c>
      <c r="BB69" s="37">
        <v>141.30000000000001</v>
      </c>
      <c r="BC69" s="37">
        <v>145.6</v>
      </c>
      <c r="BD69" s="37">
        <v>5.7</v>
      </c>
      <c r="BE69" s="37"/>
      <c r="BF69" s="37">
        <f t="shared" si="51"/>
        <v>119.1</v>
      </c>
      <c r="BG69" s="11"/>
      <c r="BH69" s="37">
        <f t="shared" si="52"/>
        <v>119.1</v>
      </c>
      <c r="BI69" s="37"/>
      <c r="BJ69" s="37">
        <f t="shared" si="53"/>
        <v>119.1</v>
      </c>
      <c r="BK69" s="37"/>
      <c r="BL69" s="37">
        <f t="shared" si="54"/>
        <v>119.1</v>
      </c>
      <c r="BM69" s="9"/>
      <c r="BN69" s="9"/>
      <c r="BO69" s="9"/>
      <c r="BP69" s="9"/>
      <c r="BQ69" s="9"/>
      <c r="BR69" s="9"/>
      <c r="BS69" s="9"/>
      <c r="BT69" s="9"/>
      <c r="BU69" s="9"/>
      <c r="BV69" s="10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10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10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10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10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10"/>
      <c r="HG69" s="9"/>
      <c r="HH69" s="9"/>
    </row>
    <row r="70" spans="1:216" s="2" customFormat="1" ht="16.95" customHeight="1">
      <c r="A70" s="14" t="s">
        <v>69</v>
      </c>
      <c r="B70" s="37">
        <v>1068780</v>
      </c>
      <c r="C70" s="37">
        <v>1006935</v>
      </c>
      <c r="D70" s="4">
        <f t="shared" si="43"/>
        <v>0.94213495761522481</v>
      </c>
      <c r="E70" s="11">
        <v>10</v>
      </c>
      <c r="F70" s="5" t="s">
        <v>370</v>
      </c>
      <c r="G70" s="5" t="s">
        <v>370</v>
      </c>
      <c r="H70" s="5" t="s">
        <v>370</v>
      </c>
      <c r="I70" s="5" t="s">
        <v>370</v>
      </c>
      <c r="J70" s="5" t="s">
        <v>370</v>
      </c>
      <c r="K70" s="5" t="s">
        <v>370</v>
      </c>
      <c r="L70" s="5" t="s">
        <v>370</v>
      </c>
      <c r="M70" s="5" t="s">
        <v>370</v>
      </c>
      <c r="N70" s="37">
        <v>3284.3</v>
      </c>
      <c r="O70" s="37">
        <v>3726.5</v>
      </c>
      <c r="P70" s="4">
        <f t="shared" si="44"/>
        <v>1.1346405626769782</v>
      </c>
      <c r="Q70" s="11">
        <v>20</v>
      </c>
      <c r="R70" s="37">
        <v>0</v>
      </c>
      <c r="S70" s="37">
        <v>22.7</v>
      </c>
      <c r="T70" s="4">
        <f t="shared" si="45"/>
        <v>1</v>
      </c>
      <c r="U70" s="11">
        <v>10</v>
      </c>
      <c r="V70" s="37">
        <v>4.3</v>
      </c>
      <c r="W70" s="37">
        <v>21.3</v>
      </c>
      <c r="X70" s="4">
        <f t="shared" si="46"/>
        <v>1.3</v>
      </c>
      <c r="Y70" s="11">
        <v>40</v>
      </c>
      <c r="Z70" s="77" t="s">
        <v>435</v>
      </c>
      <c r="AA70" s="77" t="s">
        <v>435</v>
      </c>
      <c r="AB70" s="77" t="s">
        <v>435</v>
      </c>
      <c r="AC70" s="77" t="s">
        <v>435</v>
      </c>
      <c r="AD70" s="5" t="s">
        <v>370</v>
      </c>
      <c r="AE70" s="5" t="s">
        <v>370</v>
      </c>
      <c r="AF70" s="5" t="s">
        <v>370</v>
      </c>
      <c r="AG70" s="5" t="s">
        <v>370</v>
      </c>
      <c r="AH70" s="51">
        <v>145</v>
      </c>
      <c r="AI70" s="51">
        <v>128</v>
      </c>
      <c r="AJ70" s="4">
        <f t="shared" si="47"/>
        <v>0.88275862068965516</v>
      </c>
      <c r="AK70" s="11">
        <v>20</v>
      </c>
      <c r="AL70" s="5" t="s">
        <v>370</v>
      </c>
      <c r="AM70" s="5" t="s">
        <v>370</v>
      </c>
      <c r="AN70" s="5" t="s">
        <v>370</v>
      </c>
      <c r="AO70" s="5" t="s">
        <v>370</v>
      </c>
      <c r="AP70" s="5" t="s">
        <v>370</v>
      </c>
      <c r="AQ70" s="5" t="s">
        <v>370</v>
      </c>
      <c r="AR70" s="5" t="s">
        <v>370</v>
      </c>
      <c r="AS70" s="5" t="s">
        <v>370</v>
      </c>
      <c r="AT70" s="50">
        <f t="shared" si="55"/>
        <v>1.117693332434849</v>
      </c>
      <c r="AU70" s="51">
        <v>1473</v>
      </c>
      <c r="AV70" s="37">
        <f t="shared" si="48"/>
        <v>803.4545454545455</v>
      </c>
      <c r="AW70" s="37">
        <f t="shared" si="49"/>
        <v>898</v>
      </c>
      <c r="AX70" s="37">
        <f t="shared" si="50"/>
        <v>94.545454545454504</v>
      </c>
      <c r="AY70" s="37">
        <v>174.1</v>
      </c>
      <c r="AZ70" s="37">
        <v>174.1</v>
      </c>
      <c r="BA70" s="37">
        <v>174</v>
      </c>
      <c r="BB70" s="37">
        <v>142.80000000000001</v>
      </c>
      <c r="BC70" s="37">
        <v>162</v>
      </c>
      <c r="BD70" s="37"/>
      <c r="BE70" s="37"/>
      <c r="BF70" s="37">
        <f t="shared" si="51"/>
        <v>71</v>
      </c>
      <c r="BG70" s="11"/>
      <c r="BH70" s="37">
        <f t="shared" si="52"/>
        <v>71</v>
      </c>
      <c r="BI70" s="37"/>
      <c r="BJ70" s="37">
        <f t="shared" si="53"/>
        <v>71</v>
      </c>
      <c r="BK70" s="37"/>
      <c r="BL70" s="37">
        <f t="shared" si="54"/>
        <v>71</v>
      </c>
      <c r="BM70" s="9"/>
      <c r="BN70" s="9"/>
      <c r="BO70" s="9"/>
      <c r="BP70" s="9"/>
      <c r="BQ70" s="9"/>
      <c r="BR70" s="9"/>
      <c r="BS70" s="9"/>
      <c r="BT70" s="9"/>
      <c r="BU70" s="9"/>
      <c r="BV70" s="10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10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10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10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10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10"/>
      <c r="HG70" s="9"/>
      <c r="HH70" s="9"/>
    </row>
    <row r="71" spans="1:216" s="2" customFormat="1" ht="16.95" customHeight="1">
      <c r="A71" s="14" t="s">
        <v>70</v>
      </c>
      <c r="B71" s="37">
        <v>0</v>
      </c>
      <c r="C71" s="37">
        <v>0</v>
      </c>
      <c r="D71" s="4">
        <f t="shared" si="43"/>
        <v>0</v>
      </c>
      <c r="E71" s="11">
        <v>0</v>
      </c>
      <c r="F71" s="5" t="s">
        <v>370</v>
      </c>
      <c r="G71" s="5" t="s">
        <v>370</v>
      </c>
      <c r="H71" s="5" t="s">
        <v>370</v>
      </c>
      <c r="I71" s="5" t="s">
        <v>370</v>
      </c>
      <c r="J71" s="5" t="s">
        <v>370</v>
      </c>
      <c r="K71" s="5" t="s">
        <v>370</v>
      </c>
      <c r="L71" s="5" t="s">
        <v>370</v>
      </c>
      <c r="M71" s="5" t="s">
        <v>370</v>
      </c>
      <c r="N71" s="37">
        <v>799.5</v>
      </c>
      <c r="O71" s="37">
        <v>622.20000000000005</v>
      </c>
      <c r="P71" s="4">
        <f t="shared" si="44"/>
        <v>0.77823639774859288</v>
      </c>
      <c r="Q71" s="11">
        <v>20</v>
      </c>
      <c r="R71" s="37">
        <v>181.3</v>
      </c>
      <c r="S71" s="37">
        <v>228</v>
      </c>
      <c r="T71" s="4">
        <f t="shared" si="45"/>
        <v>1.2057584114726971</v>
      </c>
      <c r="U71" s="11">
        <v>20</v>
      </c>
      <c r="V71" s="37">
        <v>32.6</v>
      </c>
      <c r="W71" s="37">
        <v>99.6</v>
      </c>
      <c r="X71" s="4">
        <f t="shared" si="46"/>
        <v>1.3</v>
      </c>
      <c r="Y71" s="11">
        <v>30</v>
      </c>
      <c r="Z71" s="77" t="s">
        <v>435</v>
      </c>
      <c r="AA71" s="77" t="s">
        <v>435</v>
      </c>
      <c r="AB71" s="77" t="s">
        <v>435</v>
      </c>
      <c r="AC71" s="77" t="s">
        <v>435</v>
      </c>
      <c r="AD71" s="5" t="s">
        <v>370</v>
      </c>
      <c r="AE71" s="5" t="s">
        <v>370</v>
      </c>
      <c r="AF71" s="5" t="s">
        <v>370</v>
      </c>
      <c r="AG71" s="5" t="s">
        <v>370</v>
      </c>
      <c r="AH71" s="51">
        <v>400</v>
      </c>
      <c r="AI71" s="51">
        <v>529</v>
      </c>
      <c r="AJ71" s="4">
        <f t="shared" si="47"/>
        <v>1.21225</v>
      </c>
      <c r="AK71" s="11">
        <v>20</v>
      </c>
      <c r="AL71" s="5" t="s">
        <v>370</v>
      </c>
      <c r="AM71" s="5" t="s">
        <v>370</v>
      </c>
      <c r="AN71" s="5" t="s">
        <v>370</v>
      </c>
      <c r="AO71" s="5" t="s">
        <v>370</v>
      </c>
      <c r="AP71" s="5" t="s">
        <v>370</v>
      </c>
      <c r="AQ71" s="5" t="s">
        <v>370</v>
      </c>
      <c r="AR71" s="5" t="s">
        <v>370</v>
      </c>
      <c r="AS71" s="5" t="s">
        <v>370</v>
      </c>
      <c r="AT71" s="50">
        <f t="shared" si="55"/>
        <v>1.1436099576047312</v>
      </c>
      <c r="AU71" s="51">
        <v>3008</v>
      </c>
      <c r="AV71" s="37">
        <f t="shared" si="48"/>
        <v>1640.7272727272725</v>
      </c>
      <c r="AW71" s="37">
        <f t="shared" si="49"/>
        <v>1876.4</v>
      </c>
      <c r="AX71" s="37">
        <f t="shared" si="50"/>
        <v>235.67272727272757</v>
      </c>
      <c r="AY71" s="37">
        <v>345.4</v>
      </c>
      <c r="AZ71" s="37">
        <v>345.6</v>
      </c>
      <c r="BA71" s="37">
        <v>352.2</v>
      </c>
      <c r="BB71" s="37">
        <v>294.2</v>
      </c>
      <c r="BC71" s="37">
        <v>275</v>
      </c>
      <c r="BD71" s="37"/>
      <c r="BE71" s="37"/>
      <c r="BF71" s="37">
        <f t="shared" si="51"/>
        <v>264</v>
      </c>
      <c r="BG71" s="11"/>
      <c r="BH71" s="37">
        <f t="shared" si="52"/>
        <v>264</v>
      </c>
      <c r="BI71" s="37"/>
      <c r="BJ71" s="37">
        <f t="shared" si="53"/>
        <v>264</v>
      </c>
      <c r="BK71" s="37"/>
      <c r="BL71" s="37">
        <f t="shared" si="54"/>
        <v>264</v>
      </c>
      <c r="BM71" s="9"/>
      <c r="BN71" s="9"/>
      <c r="BO71" s="9"/>
      <c r="BP71" s="9"/>
      <c r="BQ71" s="9"/>
      <c r="BR71" s="9"/>
      <c r="BS71" s="9"/>
      <c r="BT71" s="9"/>
      <c r="BU71" s="9"/>
      <c r="BV71" s="10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10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10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10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10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10"/>
      <c r="HG71" s="9"/>
      <c r="HH71" s="9"/>
    </row>
    <row r="72" spans="1:216" s="2" customFormat="1" ht="16.95" customHeight="1">
      <c r="A72" s="18" t="s">
        <v>71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9"/>
      <c r="BN72" s="9"/>
      <c r="BO72" s="9"/>
      <c r="BP72" s="9"/>
      <c r="BQ72" s="9"/>
      <c r="BR72" s="9"/>
      <c r="BS72" s="9"/>
      <c r="BT72" s="9"/>
      <c r="BU72" s="9"/>
      <c r="BV72" s="10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10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10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10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10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10"/>
      <c r="HG72" s="9"/>
      <c r="HH72" s="9"/>
    </row>
    <row r="73" spans="1:216" s="2" customFormat="1" ht="16.95" customHeight="1">
      <c r="A73" s="14" t="s">
        <v>72</v>
      </c>
      <c r="B73" s="37">
        <v>4885</v>
      </c>
      <c r="C73" s="37">
        <v>4516.6000000000004</v>
      </c>
      <c r="D73" s="4">
        <f t="shared" si="43"/>
        <v>0.92458546571136135</v>
      </c>
      <c r="E73" s="11">
        <v>10</v>
      </c>
      <c r="F73" s="5" t="s">
        <v>370</v>
      </c>
      <c r="G73" s="5" t="s">
        <v>370</v>
      </c>
      <c r="H73" s="5" t="s">
        <v>370</v>
      </c>
      <c r="I73" s="5" t="s">
        <v>370</v>
      </c>
      <c r="J73" s="5" t="s">
        <v>370</v>
      </c>
      <c r="K73" s="5" t="s">
        <v>370</v>
      </c>
      <c r="L73" s="5" t="s">
        <v>370</v>
      </c>
      <c r="M73" s="5" t="s">
        <v>370</v>
      </c>
      <c r="N73" s="37">
        <v>2767</v>
      </c>
      <c r="O73" s="37">
        <v>668</v>
      </c>
      <c r="P73" s="4">
        <f t="shared" si="44"/>
        <v>0.24141669678352007</v>
      </c>
      <c r="Q73" s="11">
        <v>20</v>
      </c>
      <c r="R73" s="37">
        <v>322</v>
      </c>
      <c r="S73" s="37">
        <v>335</v>
      </c>
      <c r="T73" s="4">
        <f t="shared" si="45"/>
        <v>1.0403726708074534</v>
      </c>
      <c r="U73" s="11">
        <v>30</v>
      </c>
      <c r="V73" s="37">
        <v>11</v>
      </c>
      <c r="W73" s="37">
        <v>14.9</v>
      </c>
      <c r="X73" s="4">
        <f t="shared" si="46"/>
        <v>1.2154545454545453</v>
      </c>
      <c r="Y73" s="11">
        <v>20</v>
      </c>
      <c r="Z73" s="77" t="s">
        <v>435</v>
      </c>
      <c r="AA73" s="77" t="s">
        <v>435</v>
      </c>
      <c r="AB73" s="77" t="s">
        <v>435</v>
      </c>
      <c r="AC73" s="77" t="s">
        <v>435</v>
      </c>
      <c r="AD73" s="5" t="s">
        <v>370</v>
      </c>
      <c r="AE73" s="5" t="s">
        <v>370</v>
      </c>
      <c r="AF73" s="5" t="s">
        <v>370</v>
      </c>
      <c r="AG73" s="5" t="s">
        <v>370</v>
      </c>
      <c r="AH73" s="51">
        <v>318</v>
      </c>
      <c r="AI73" s="51">
        <v>318</v>
      </c>
      <c r="AJ73" s="4">
        <f t="shared" si="47"/>
        <v>1</v>
      </c>
      <c r="AK73" s="11">
        <v>20</v>
      </c>
      <c r="AL73" s="5" t="s">
        <v>370</v>
      </c>
      <c r="AM73" s="5" t="s">
        <v>370</v>
      </c>
      <c r="AN73" s="5" t="s">
        <v>370</v>
      </c>
      <c r="AO73" s="5" t="s">
        <v>370</v>
      </c>
      <c r="AP73" s="5" t="s">
        <v>370</v>
      </c>
      <c r="AQ73" s="5" t="s">
        <v>370</v>
      </c>
      <c r="AR73" s="5" t="s">
        <v>370</v>
      </c>
      <c r="AS73" s="5" t="s">
        <v>370</v>
      </c>
      <c r="AT73" s="50">
        <f t="shared" si="55"/>
        <v>0.8959445962609851</v>
      </c>
      <c r="AU73" s="51">
        <v>1128</v>
      </c>
      <c r="AV73" s="37">
        <f t="shared" si="48"/>
        <v>615.27272727272725</v>
      </c>
      <c r="AW73" s="37">
        <f t="shared" si="49"/>
        <v>551.29999999999995</v>
      </c>
      <c r="AX73" s="37">
        <f t="shared" si="50"/>
        <v>-63.972727272727298</v>
      </c>
      <c r="AY73" s="37">
        <v>74.400000000000006</v>
      </c>
      <c r="AZ73" s="37">
        <v>86.4</v>
      </c>
      <c r="BA73" s="37">
        <v>76.099999999999994</v>
      </c>
      <c r="BB73" s="37">
        <v>96.5</v>
      </c>
      <c r="BC73" s="37">
        <v>91.7</v>
      </c>
      <c r="BD73" s="37"/>
      <c r="BE73" s="37"/>
      <c r="BF73" s="37">
        <f t="shared" si="51"/>
        <v>126.2</v>
      </c>
      <c r="BG73" s="11"/>
      <c r="BH73" s="37">
        <f t="shared" si="52"/>
        <v>126.2</v>
      </c>
      <c r="BI73" s="37"/>
      <c r="BJ73" s="37">
        <f t="shared" si="53"/>
        <v>126.2</v>
      </c>
      <c r="BK73" s="37"/>
      <c r="BL73" s="37">
        <f t="shared" si="54"/>
        <v>126.2</v>
      </c>
      <c r="BM73" s="9"/>
      <c r="BN73" s="9"/>
      <c r="BO73" s="9"/>
      <c r="BP73" s="9"/>
      <c r="BQ73" s="9"/>
      <c r="BR73" s="9"/>
      <c r="BS73" s="9"/>
      <c r="BT73" s="9"/>
      <c r="BU73" s="9"/>
      <c r="BV73" s="10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10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10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10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10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10"/>
      <c r="HG73" s="9"/>
      <c r="HH73" s="9"/>
    </row>
    <row r="74" spans="1:216" s="2" customFormat="1" ht="16.95" customHeight="1">
      <c r="A74" s="14" t="s">
        <v>73</v>
      </c>
      <c r="B74" s="37">
        <v>81506</v>
      </c>
      <c r="C74" s="37">
        <v>83202.600000000006</v>
      </c>
      <c r="D74" s="4">
        <f t="shared" si="43"/>
        <v>1.020815645473953</v>
      </c>
      <c r="E74" s="11">
        <v>10</v>
      </c>
      <c r="F74" s="5" t="s">
        <v>370</v>
      </c>
      <c r="G74" s="5" t="s">
        <v>370</v>
      </c>
      <c r="H74" s="5" t="s">
        <v>370</v>
      </c>
      <c r="I74" s="5" t="s">
        <v>370</v>
      </c>
      <c r="J74" s="5" t="s">
        <v>370</v>
      </c>
      <c r="K74" s="5" t="s">
        <v>370</v>
      </c>
      <c r="L74" s="5" t="s">
        <v>370</v>
      </c>
      <c r="M74" s="5" t="s">
        <v>370</v>
      </c>
      <c r="N74" s="37">
        <v>5431.5</v>
      </c>
      <c r="O74" s="37">
        <v>7953.6</v>
      </c>
      <c r="P74" s="4">
        <f t="shared" si="44"/>
        <v>1.2264346865506766</v>
      </c>
      <c r="Q74" s="11">
        <v>20</v>
      </c>
      <c r="R74" s="37">
        <v>168</v>
      </c>
      <c r="S74" s="37">
        <v>172.7</v>
      </c>
      <c r="T74" s="4">
        <f t="shared" si="45"/>
        <v>1.0279761904761904</v>
      </c>
      <c r="U74" s="11">
        <v>20</v>
      </c>
      <c r="V74" s="37">
        <v>106</v>
      </c>
      <c r="W74" s="37">
        <v>138.1</v>
      </c>
      <c r="X74" s="4">
        <f t="shared" si="46"/>
        <v>1.2102830188679246</v>
      </c>
      <c r="Y74" s="11">
        <v>30</v>
      </c>
      <c r="Z74" s="77" t="s">
        <v>435</v>
      </c>
      <c r="AA74" s="77" t="s">
        <v>435</v>
      </c>
      <c r="AB74" s="77" t="s">
        <v>435</v>
      </c>
      <c r="AC74" s="77" t="s">
        <v>435</v>
      </c>
      <c r="AD74" s="5" t="s">
        <v>370</v>
      </c>
      <c r="AE74" s="5" t="s">
        <v>370</v>
      </c>
      <c r="AF74" s="5" t="s">
        <v>370</v>
      </c>
      <c r="AG74" s="5" t="s">
        <v>370</v>
      </c>
      <c r="AH74" s="51">
        <v>735</v>
      </c>
      <c r="AI74" s="51">
        <v>760</v>
      </c>
      <c r="AJ74" s="4">
        <f t="shared" si="47"/>
        <v>1.0340136054421769</v>
      </c>
      <c r="AK74" s="11">
        <v>20</v>
      </c>
      <c r="AL74" s="5" t="s">
        <v>370</v>
      </c>
      <c r="AM74" s="5" t="s">
        <v>370</v>
      </c>
      <c r="AN74" s="5" t="s">
        <v>370</v>
      </c>
      <c r="AO74" s="5" t="s">
        <v>370</v>
      </c>
      <c r="AP74" s="5" t="s">
        <v>370</v>
      </c>
      <c r="AQ74" s="5" t="s">
        <v>370</v>
      </c>
      <c r="AR74" s="5" t="s">
        <v>370</v>
      </c>
      <c r="AS74" s="5" t="s">
        <v>370</v>
      </c>
      <c r="AT74" s="50">
        <f t="shared" si="55"/>
        <v>1.1228513667015814</v>
      </c>
      <c r="AU74" s="51">
        <v>5131</v>
      </c>
      <c r="AV74" s="37">
        <f t="shared" si="48"/>
        <v>2798.7272727272725</v>
      </c>
      <c r="AW74" s="37">
        <f t="shared" si="49"/>
        <v>3142.6</v>
      </c>
      <c r="AX74" s="37">
        <f t="shared" si="50"/>
        <v>343.87272727272739</v>
      </c>
      <c r="AY74" s="37">
        <v>470.9</v>
      </c>
      <c r="AZ74" s="37">
        <v>591.70000000000005</v>
      </c>
      <c r="BA74" s="37">
        <v>514.20000000000005</v>
      </c>
      <c r="BB74" s="37">
        <v>539.4</v>
      </c>
      <c r="BC74" s="37">
        <v>488.2</v>
      </c>
      <c r="BD74" s="37"/>
      <c r="BE74" s="37"/>
      <c r="BF74" s="37">
        <f t="shared" si="51"/>
        <v>538.20000000000005</v>
      </c>
      <c r="BG74" s="11"/>
      <c r="BH74" s="37">
        <f t="shared" si="52"/>
        <v>538.20000000000005</v>
      </c>
      <c r="BI74" s="37"/>
      <c r="BJ74" s="37">
        <f t="shared" si="53"/>
        <v>538.20000000000005</v>
      </c>
      <c r="BK74" s="37"/>
      <c r="BL74" s="37">
        <f t="shared" si="54"/>
        <v>538.20000000000005</v>
      </c>
      <c r="BM74" s="9"/>
      <c r="BN74" s="9"/>
      <c r="BO74" s="9"/>
      <c r="BP74" s="9"/>
      <c r="BQ74" s="9"/>
      <c r="BR74" s="9"/>
      <c r="BS74" s="9"/>
      <c r="BT74" s="9"/>
      <c r="BU74" s="9"/>
      <c r="BV74" s="10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10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10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10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10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10"/>
      <c r="HG74" s="9"/>
      <c r="HH74" s="9"/>
    </row>
    <row r="75" spans="1:216" s="2" customFormat="1" ht="16.95" customHeight="1">
      <c r="A75" s="14" t="s">
        <v>74</v>
      </c>
      <c r="B75" s="37">
        <v>685</v>
      </c>
      <c r="C75" s="37">
        <v>529.4</v>
      </c>
      <c r="D75" s="4">
        <f t="shared" si="43"/>
        <v>0.77284671532846716</v>
      </c>
      <c r="E75" s="11">
        <v>10</v>
      </c>
      <c r="F75" s="5" t="s">
        <v>370</v>
      </c>
      <c r="G75" s="5" t="s">
        <v>370</v>
      </c>
      <c r="H75" s="5" t="s">
        <v>370</v>
      </c>
      <c r="I75" s="5" t="s">
        <v>370</v>
      </c>
      <c r="J75" s="5" t="s">
        <v>370</v>
      </c>
      <c r="K75" s="5" t="s">
        <v>370</v>
      </c>
      <c r="L75" s="5" t="s">
        <v>370</v>
      </c>
      <c r="M75" s="5" t="s">
        <v>370</v>
      </c>
      <c r="N75" s="37">
        <v>317.60000000000002</v>
      </c>
      <c r="O75" s="37">
        <v>369.3</v>
      </c>
      <c r="P75" s="4">
        <f t="shared" si="44"/>
        <v>1.1627833753148613</v>
      </c>
      <c r="Q75" s="11">
        <v>20</v>
      </c>
      <c r="R75" s="37">
        <v>153</v>
      </c>
      <c r="S75" s="37">
        <v>174.4</v>
      </c>
      <c r="T75" s="4">
        <f t="shared" si="45"/>
        <v>1.1398692810457516</v>
      </c>
      <c r="U75" s="11">
        <v>25</v>
      </c>
      <c r="V75" s="37">
        <v>7</v>
      </c>
      <c r="W75" s="37">
        <v>8</v>
      </c>
      <c r="X75" s="4">
        <f t="shared" si="46"/>
        <v>1.1428571428571428</v>
      </c>
      <c r="Y75" s="11">
        <v>25</v>
      </c>
      <c r="Z75" s="77" t="s">
        <v>435</v>
      </c>
      <c r="AA75" s="77" t="s">
        <v>435</v>
      </c>
      <c r="AB75" s="77" t="s">
        <v>435</v>
      </c>
      <c r="AC75" s="77" t="s">
        <v>435</v>
      </c>
      <c r="AD75" s="5" t="s">
        <v>370</v>
      </c>
      <c r="AE75" s="5" t="s">
        <v>370</v>
      </c>
      <c r="AF75" s="5" t="s">
        <v>370</v>
      </c>
      <c r="AG75" s="5" t="s">
        <v>370</v>
      </c>
      <c r="AH75" s="51">
        <v>107</v>
      </c>
      <c r="AI75" s="51">
        <v>102</v>
      </c>
      <c r="AJ75" s="4">
        <f t="shared" si="47"/>
        <v>0.95327102803738317</v>
      </c>
      <c r="AK75" s="11">
        <v>20</v>
      </c>
      <c r="AL75" s="5" t="s">
        <v>370</v>
      </c>
      <c r="AM75" s="5" t="s">
        <v>370</v>
      </c>
      <c r="AN75" s="5" t="s">
        <v>370</v>
      </c>
      <c r="AO75" s="5" t="s">
        <v>370</v>
      </c>
      <c r="AP75" s="5" t="s">
        <v>370</v>
      </c>
      <c r="AQ75" s="5" t="s">
        <v>370</v>
      </c>
      <c r="AR75" s="5" t="s">
        <v>370</v>
      </c>
      <c r="AS75" s="5" t="s">
        <v>370</v>
      </c>
      <c r="AT75" s="50">
        <f t="shared" si="55"/>
        <v>1.0711771581790193</v>
      </c>
      <c r="AU75" s="51">
        <v>793</v>
      </c>
      <c r="AV75" s="37">
        <f t="shared" si="48"/>
        <v>432.54545454545456</v>
      </c>
      <c r="AW75" s="37">
        <f t="shared" si="49"/>
        <v>463.3</v>
      </c>
      <c r="AX75" s="37">
        <f t="shared" si="50"/>
        <v>30.75454545454545</v>
      </c>
      <c r="AY75" s="37">
        <v>77.7</v>
      </c>
      <c r="AZ75" s="37">
        <v>63.4</v>
      </c>
      <c r="BA75" s="37">
        <v>45.7</v>
      </c>
      <c r="BB75" s="37">
        <v>78.7</v>
      </c>
      <c r="BC75" s="37">
        <v>65.400000000000006</v>
      </c>
      <c r="BD75" s="37">
        <v>25.1</v>
      </c>
      <c r="BE75" s="37"/>
      <c r="BF75" s="37">
        <f t="shared" si="51"/>
        <v>107.3</v>
      </c>
      <c r="BG75" s="11"/>
      <c r="BH75" s="37">
        <f t="shared" si="52"/>
        <v>107.3</v>
      </c>
      <c r="BI75" s="37"/>
      <c r="BJ75" s="37">
        <f t="shared" si="53"/>
        <v>107.3</v>
      </c>
      <c r="BK75" s="37"/>
      <c r="BL75" s="37">
        <f t="shared" si="54"/>
        <v>107.3</v>
      </c>
      <c r="BM75" s="9"/>
      <c r="BN75" s="9"/>
      <c r="BO75" s="9"/>
      <c r="BP75" s="9"/>
      <c r="BQ75" s="9"/>
      <c r="BR75" s="9"/>
      <c r="BS75" s="9"/>
      <c r="BT75" s="9"/>
      <c r="BU75" s="9"/>
      <c r="BV75" s="10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10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10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10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10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10"/>
      <c r="HG75" s="9"/>
      <c r="HH75" s="9"/>
    </row>
    <row r="76" spans="1:216" s="2" customFormat="1" ht="16.95" customHeight="1">
      <c r="A76" s="14" t="s">
        <v>75</v>
      </c>
      <c r="B76" s="37">
        <v>2362</v>
      </c>
      <c r="C76" s="37">
        <v>2202.5</v>
      </c>
      <c r="D76" s="4">
        <f t="shared" si="43"/>
        <v>0.93247248094834889</v>
      </c>
      <c r="E76" s="11">
        <v>10</v>
      </c>
      <c r="F76" s="5" t="s">
        <v>370</v>
      </c>
      <c r="G76" s="5" t="s">
        <v>370</v>
      </c>
      <c r="H76" s="5" t="s">
        <v>370</v>
      </c>
      <c r="I76" s="5" t="s">
        <v>370</v>
      </c>
      <c r="J76" s="5" t="s">
        <v>370</v>
      </c>
      <c r="K76" s="5" t="s">
        <v>370</v>
      </c>
      <c r="L76" s="5" t="s">
        <v>370</v>
      </c>
      <c r="M76" s="5" t="s">
        <v>370</v>
      </c>
      <c r="N76" s="37">
        <v>993</v>
      </c>
      <c r="O76" s="37">
        <v>714.3</v>
      </c>
      <c r="P76" s="4">
        <f t="shared" si="44"/>
        <v>0.7193353474320241</v>
      </c>
      <c r="Q76" s="11">
        <v>20</v>
      </c>
      <c r="R76" s="37">
        <v>247</v>
      </c>
      <c r="S76" s="37">
        <v>251.4</v>
      </c>
      <c r="T76" s="4">
        <f t="shared" si="45"/>
        <v>1.0178137651821864</v>
      </c>
      <c r="U76" s="11">
        <v>30</v>
      </c>
      <c r="V76" s="37">
        <v>23</v>
      </c>
      <c r="W76" s="37">
        <v>25.4</v>
      </c>
      <c r="X76" s="4">
        <f t="shared" si="46"/>
        <v>1.1043478260869564</v>
      </c>
      <c r="Y76" s="11">
        <v>20</v>
      </c>
      <c r="Z76" s="77" t="s">
        <v>435</v>
      </c>
      <c r="AA76" s="77" t="s">
        <v>435</v>
      </c>
      <c r="AB76" s="77" t="s">
        <v>435</v>
      </c>
      <c r="AC76" s="77" t="s">
        <v>435</v>
      </c>
      <c r="AD76" s="5" t="s">
        <v>370</v>
      </c>
      <c r="AE76" s="5" t="s">
        <v>370</v>
      </c>
      <c r="AF76" s="5" t="s">
        <v>370</v>
      </c>
      <c r="AG76" s="5" t="s">
        <v>370</v>
      </c>
      <c r="AH76" s="51">
        <v>579</v>
      </c>
      <c r="AI76" s="51">
        <v>546</v>
      </c>
      <c r="AJ76" s="4">
        <f t="shared" si="47"/>
        <v>0.94300518134715028</v>
      </c>
      <c r="AK76" s="11">
        <v>20</v>
      </c>
      <c r="AL76" s="5" t="s">
        <v>370</v>
      </c>
      <c r="AM76" s="5" t="s">
        <v>370</v>
      </c>
      <c r="AN76" s="5" t="s">
        <v>370</v>
      </c>
      <c r="AO76" s="5" t="s">
        <v>370</v>
      </c>
      <c r="AP76" s="5" t="s">
        <v>370</v>
      </c>
      <c r="AQ76" s="5" t="s">
        <v>370</v>
      </c>
      <c r="AR76" s="5" t="s">
        <v>370</v>
      </c>
      <c r="AS76" s="5" t="s">
        <v>370</v>
      </c>
      <c r="AT76" s="50">
        <f t="shared" si="55"/>
        <v>0.95192904862271688</v>
      </c>
      <c r="AU76" s="51">
        <v>1363</v>
      </c>
      <c r="AV76" s="37">
        <f t="shared" si="48"/>
        <v>743.4545454545455</v>
      </c>
      <c r="AW76" s="37">
        <f t="shared" si="49"/>
        <v>707.7</v>
      </c>
      <c r="AX76" s="37">
        <f t="shared" si="50"/>
        <v>-35.75454545454545</v>
      </c>
      <c r="AY76" s="37">
        <v>121.8</v>
      </c>
      <c r="AZ76" s="37">
        <v>115.1</v>
      </c>
      <c r="BA76" s="37">
        <v>119.8</v>
      </c>
      <c r="BB76" s="37">
        <v>108.9</v>
      </c>
      <c r="BC76" s="37">
        <v>109.6</v>
      </c>
      <c r="BD76" s="37">
        <v>1.7</v>
      </c>
      <c r="BE76" s="37"/>
      <c r="BF76" s="37">
        <f t="shared" si="51"/>
        <v>130.80000000000001</v>
      </c>
      <c r="BG76" s="11"/>
      <c r="BH76" s="37">
        <f t="shared" si="52"/>
        <v>130.80000000000001</v>
      </c>
      <c r="BI76" s="37"/>
      <c r="BJ76" s="37">
        <f t="shared" si="53"/>
        <v>130.80000000000001</v>
      </c>
      <c r="BK76" s="37"/>
      <c r="BL76" s="37">
        <f t="shared" si="54"/>
        <v>130.80000000000001</v>
      </c>
      <c r="BM76" s="9"/>
      <c r="BN76" s="9"/>
      <c r="BO76" s="9"/>
      <c r="BP76" s="9"/>
      <c r="BQ76" s="9"/>
      <c r="BR76" s="9"/>
      <c r="BS76" s="9"/>
      <c r="BT76" s="9"/>
      <c r="BU76" s="9"/>
      <c r="BV76" s="10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10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10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10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10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10"/>
      <c r="HG76" s="9"/>
      <c r="HH76" s="9"/>
    </row>
    <row r="77" spans="1:216" s="2" customFormat="1" ht="16.95" customHeight="1">
      <c r="A77" s="14" t="s">
        <v>76</v>
      </c>
      <c r="B77" s="37">
        <v>1086</v>
      </c>
      <c r="C77" s="37">
        <v>1033.0999999999999</v>
      </c>
      <c r="D77" s="4">
        <f t="shared" si="43"/>
        <v>0.95128913443830565</v>
      </c>
      <c r="E77" s="11">
        <v>10</v>
      </c>
      <c r="F77" s="5" t="s">
        <v>370</v>
      </c>
      <c r="G77" s="5" t="s">
        <v>370</v>
      </c>
      <c r="H77" s="5" t="s">
        <v>370</v>
      </c>
      <c r="I77" s="5" t="s">
        <v>370</v>
      </c>
      <c r="J77" s="5" t="s">
        <v>370</v>
      </c>
      <c r="K77" s="5" t="s">
        <v>370</v>
      </c>
      <c r="L77" s="5" t="s">
        <v>370</v>
      </c>
      <c r="M77" s="5" t="s">
        <v>370</v>
      </c>
      <c r="N77" s="37">
        <v>1161.0999999999999</v>
      </c>
      <c r="O77" s="37">
        <v>711.3</v>
      </c>
      <c r="P77" s="4">
        <f t="shared" si="44"/>
        <v>0.61260873309792441</v>
      </c>
      <c r="Q77" s="11">
        <v>20</v>
      </c>
      <c r="R77" s="37">
        <v>113</v>
      </c>
      <c r="S77" s="37">
        <v>91.3</v>
      </c>
      <c r="T77" s="4">
        <f t="shared" si="45"/>
        <v>0.80796460176991147</v>
      </c>
      <c r="U77" s="11">
        <v>30</v>
      </c>
      <c r="V77" s="37">
        <v>10</v>
      </c>
      <c r="W77" s="37">
        <v>11.2</v>
      </c>
      <c r="X77" s="4">
        <f t="shared" si="46"/>
        <v>1.1199999999999999</v>
      </c>
      <c r="Y77" s="11">
        <v>20</v>
      </c>
      <c r="Z77" s="77" t="s">
        <v>435</v>
      </c>
      <c r="AA77" s="77" t="s">
        <v>435</v>
      </c>
      <c r="AB77" s="77" t="s">
        <v>435</v>
      </c>
      <c r="AC77" s="77" t="s">
        <v>435</v>
      </c>
      <c r="AD77" s="5" t="s">
        <v>370</v>
      </c>
      <c r="AE77" s="5" t="s">
        <v>370</v>
      </c>
      <c r="AF77" s="5" t="s">
        <v>370</v>
      </c>
      <c r="AG77" s="5" t="s">
        <v>370</v>
      </c>
      <c r="AH77" s="51">
        <v>485</v>
      </c>
      <c r="AI77" s="51">
        <v>481</v>
      </c>
      <c r="AJ77" s="4">
        <f t="shared" si="47"/>
        <v>0.99175257731958766</v>
      </c>
      <c r="AK77" s="11">
        <v>20</v>
      </c>
      <c r="AL77" s="5" t="s">
        <v>370</v>
      </c>
      <c r="AM77" s="5" t="s">
        <v>370</v>
      </c>
      <c r="AN77" s="5" t="s">
        <v>370</v>
      </c>
      <c r="AO77" s="5" t="s">
        <v>370</v>
      </c>
      <c r="AP77" s="5" t="s">
        <v>370</v>
      </c>
      <c r="AQ77" s="5" t="s">
        <v>370</v>
      </c>
      <c r="AR77" s="5" t="s">
        <v>370</v>
      </c>
      <c r="AS77" s="5" t="s">
        <v>370</v>
      </c>
      <c r="AT77" s="50">
        <f t="shared" si="55"/>
        <v>0.8823905560583063</v>
      </c>
      <c r="AU77" s="51">
        <v>478</v>
      </c>
      <c r="AV77" s="37">
        <f t="shared" si="48"/>
        <v>260.72727272727275</v>
      </c>
      <c r="AW77" s="37">
        <f t="shared" si="49"/>
        <v>230.1</v>
      </c>
      <c r="AX77" s="37">
        <f t="shared" si="50"/>
        <v>-30.627272727272754</v>
      </c>
      <c r="AY77" s="37">
        <v>38.4</v>
      </c>
      <c r="AZ77" s="37">
        <v>52.8</v>
      </c>
      <c r="BA77" s="37">
        <v>31.1</v>
      </c>
      <c r="BB77" s="37">
        <v>43.3</v>
      </c>
      <c r="BC77" s="37">
        <v>36.1</v>
      </c>
      <c r="BD77" s="37"/>
      <c r="BE77" s="37"/>
      <c r="BF77" s="37">
        <f t="shared" si="51"/>
        <v>28.4</v>
      </c>
      <c r="BG77" s="11"/>
      <c r="BH77" s="37">
        <f t="shared" si="52"/>
        <v>28.4</v>
      </c>
      <c r="BI77" s="37"/>
      <c r="BJ77" s="37">
        <f t="shared" si="53"/>
        <v>28.4</v>
      </c>
      <c r="BK77" s="37"/>
      <c r="BL77" s="37">
        <f t="shared" si="54"/>
        <v>28.4</v>
      </c>
      <c r="BM77" s="9"/>
      <c r="BN77" s="9"/>
      <c r="BO77" s="9"/>
      <c r="BP77" s="9"/>
      <c r="BQ77" s="9"/>
      <c r="BR77" s="9"/>
      <c r="BS77" s="9"/>
      <c r="BT77" s="9"/>
      <c r="BU77" s="9"/>
      <c r="BV77" s="10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10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10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10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10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10"/>
      <c r="HG77" s="9"/>
      <c r="HH77" s="9"/>
    </row>
    <row r="78" spans="1:216" s="2" customFormat="1" ht="16.95" customHeight="1">
      <c r="A78" s="14" t="s">
        <v>77</v>
      </c>
      <c r="B78" s="37">
        <v>587</v>
      </c>
      <c r="C78" s="37">
        <v>667.7</v>
      </c>
      <c r="D78" s="4">
        <f t="shared" si="43"/>
        <v>1.1374787052810904</v>
      </c>
      <c r="E78" s="11">
        <v>10</v>
      </c>
      <c r="F78" s="5" t="s">
        <v>370</v>
      </c>
      <c r="G78" s="5" t="s">
        <v>370</v>
      </c>
      <c r="H78" s="5" t="s">
        <v>370</v>
      </c>
      <c r="I78" s="5" t="s">
        <v>370</v>
      </c>
      <c r="J78" s="5" t="s">
        <v>370</v>
      </c>
      <c r="K78" s="5" t="s">
        <v>370</v>
      </c>
      <c r="L78" s="5" t="s">
        <v>370</v>
      </c>
      <c r="M78" s="5" t="s">
        <v>370</v>
      </c>
      <c r="N78" s="37">
        <v>414.7</v>
      </c>
      <c r="O78" s="37">
        <v>191.8</v>
      </c>
      <c r="P78" s="4">
        <f t="shared" si="44"/>
        <v>0.46250301422715218</v>
      </c>
      <c r="Q78" s="11">
        <v>20</v>
      </c>
      <c r="R78" s="37">
        <v>750</v>
      </c>
      <c r="S78" s="37">
        <v>543.5</v>
      </c>
      <c r="T78" s="4">
        <f t="shared" si="45"/>
        <v>0.72466666666666668</v>
      </c>
      <c r="U78" s="11">
        <v>30</v>
      </c>
      <c r="V78" s="37">
        <v>11</v>
      </c>
      <c r="W78" s="37">
        <v>12.3</v>
      </c>
      <c r="X78" s="4">
        <f t="shared" si="46"/>
        <v>1.1181818181818182</v>
      </c>
      <c r="Y78" s="11">
        <v>20</v>
      </c>
      <c r="Z78" s="77" t="s">
        <v>435</v>
      </c>
      <c r="AA78" s="77" t="s">
        <v>435</v>
      </c>
      <c r="AB78" s="77" t="s">
        <v>435</v>
      </c>
      <c r="AC78" s="77" t="s">
        <v>435</v>
      </c>
      <c r="AD78" s="5" t="s">
        <v>370</v>
      </c>
      <c r="AE78" s="5" t="s">
        <v>370</v>
      </c>
      <c r="AF78" s="5" t="s">
        <v>370</v>
      </c>
      <c r="AG78" s="5" t="s">
        <v>370</v>
      </c>
      <c r="AH78" s="51">
        <v>744</v>
      </c>
      <c r="AI78" s="51">
        <v>702</v>
      </c>
      <c r="AJ78" s="4">
        <f t="shared" si="47"/>
        <v>0.94354838709677424</v>
      </c>
      <c r="AK78" s="11">
        <v>20</v>
      </c>
      <c r="AL78" s="5" t="s">
        <v>370</v>
      </c>
      <c r="AM78" s="5" t="s">
        <v>370</v>
      </c>
      <c r="AN78" s="5" t="s">
        <v>370</v>
      </c>
      <c r="AO78" s="5" t="s">
        <v>370</v>
      </c>
      <c r="AP78" s="5" t="s">
        <v>370</v>
      </c>
      <c r="AQ78" s="5" t="s">
        <v>370</v>
      </c>
      <c r="AR78" s="5" t="s">
        <v>370</v>
      </c>
      <c r="AS78" s="5" t="s">
        <v>370</v>
      </c>
      <c r="AT78" s="50">
        <f t="shared" si="55"/>
        <v>0.83599451442925798</v>
      </c>
      <c r="AU78" s="51">
        <v>2003</v>
      </c>
      <c r="AV78" s="37">
        <f t="shared" si="48"/>
        <v>1092.5454545454545</v>
      </c>
      <c r="AW78" s="37">
        <f t="shared" si="49"/>
        <v>913.4</v>
      </c>
      <c r="AX78" s="37">
        <f t="shared" si="50"/>
        <v>-179.14545454545453</v>
      </c>
      <c r="AY78" s="37">
        <v>134.6</v>
      </c>
      <c r="AZ78" s="37">
        <v>137.80000000000001</v>
      </c>
      <c r="BA78" s="37">
        <v>128</v>
      </c>
      <c r="BB78" s="37">
        <v>151.69999999999999</v>
      </c>
      <c r="BC78" s="37">
        <v>154.30000000000001</v>
      </c>
      <c r="BD78" s="37"/>
      <c r="BE78" s="37"/>
      <c r="BF78" s="37">
        <f t="shared" si="51"/>
        <v>207</v>
      </c>
      <c r="BG78" s="11"/>
      <c r="BH78" s="37">
        <f t="shared" si="52"/>
        <v>207</v>
      </c>
      <c r="BI78" s="37"/>
      <c r="BJ78" s="37">
        <f t="shared" si="53"/>
        <v>207</v>
      </c>
      <c r="BK78" s="37"/>
      <c r="BL78" s="37">
        <f t="shared" si="54"/>
        <v>207</v>
      </c>
      <c r="BM78" s="9"/>
      <c r="BN78" s="9"/>
      <c r="BO78" s="9"/>
      <c r="BP78" s="9"/>
      <c r="BQ78" s="9"/>
      <c r="BR78" s="9"/>
      <c r="BS78" s="9"/>
      <c r="BT78" s="9"/>
      <c r="BU78" s="9"/>
      <c r="BV78" s="10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10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10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10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10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10"/>
      <c r="HG78" s="9"/>
      <c r="HH78" s="9"/>
    </row>
    <row r="79" spans="1:216" s="2" customFormat="1" ht="16.95" customHeight="1">
      <c r="A79" s="14" t="s">
        <v>78</v>
      </c>
      <c r="B79" s="37">
        <v>4564</v>
      </c>
      <c r="C79" s="37">
        <v>4306.8</v>
      </c>
      <c r="D79" s="4">
        <f t="shared" si="43"/>
        <v>0.94364592462751973</v>
      </c>
      <c r="E79" s="11">
        <v>10</v>
      </c>
      <c r="F79" s="5" t="s">
        <v>370</v>
      </c>
      <c r="G79" s="5" t="s">
        <v>370</v>
      </c>
      <c r="H79" s="5" t="s">
        <v>370</v>
      </c>
      <c r="I79" s="5" t="s">
        <v>370</v>
      </c>
      <c r="J79" s="5" t="s">
        <v>370</v>
      </c>
      <c r="K79" s="5" t="s">
        <v>370</v>
      </c>
      <c r="L79" s="5" t="s">
        <v>370</v>
      </c>
      <c r="M79" s="5" t="s">
        <v>370</v>
      </c>
      <c r="N79" s="37">
        <v>670</v>
      </c>
      <c r="O79" s="37">
        <v>555.70000000000005</v>
      </c>
      <c r="P79" s="4">
        <f t="shared" si="44"/>
        <v>0.82940298507462695</v>
      </c>
      <c r="Q79" s="11">
        <v>20</v>
      </c>
      <c r="R79" s="37">
        <v>118</v>
      </c>
      <c r="S79" s="37">
        <v>119</v>
      </c>
      <c r="T79" s="4">
        <f t="shared" si="45"/>
        <v>1.0084745762711864</v>
      </c>
      <c r="U79" s="11">
        <v>25</v>
      </c>
      <c r="V79" s="37">
        <v>9</v>
      </c>
      <c r="W79" s="37">
        <v>10.199999999999999</v>
      </c>
      <c r="X79" s="4">
        <f t="shared" si="46"/>
        <v>1.1333333333333333</v>
      </c>
      <c r="Y79" s="11">
        <v>25</v>
      </c>
      <c r="Z79" s="77" t="s">
        <v>435</v>
      </c>
      <c r="AA79" s="77" t="s">
        <v>435</v>
      </c>
      <c r="AB79" s="77" t="s">
        <v>435</v>
      </c>
      <c r="AC79" s="77" t="s">
        <v>435</v>
      </c>
      <c r="AD79" s="5" t="s">
        <v>370</v>
      </c>
      <c r="AE79" s="5" t="s">
        <v>370</v>
      </c>
      <c r="AF79" s="5" t="s">
        <v>370</v>
      </c>
      <c r="AG79" s="5" t="s">
        <v>370</v>
      </c>
      <c r="AH79" s="51">
        <v>479</v>
      </c>
      <c r="AI79" s="51">
        <v>496</v>
      </c>
      <c r="AJ79" s="4">
        <f t="shared" si="47"/>
        <v>1.0354906054279749</v>
      </c>
      <c r="AK79" s="11">
        <v>20</v>
      </c>
      <c r="AL79" s="5" t="s">
        <v>370</v>
      </c>
      <c r="AM79" s="5" t="s">
        <v>370</v>
      </c>
      <c r="AN79" s="5" t="s">
        <v>370</v>
      </c>
      <c r="AO79" s="5" t="s">
        <v>370</v>
      </c>
      <c r="AP79" s="5" t="s">
        <v>370</v>
      </c>
      <c r="AQ79" s="5" t="s">
        <v>370</v>
      </c>
      <c r="AR79" s="5" t="s">
        <v>370</v>
      </c>
      <c r="AS79" s="5" t="s">
        <v>370</v>
      </c>
      <c r="AT79" s="50">
        <f t="shared" si="55"/>
        <v>1.0027952879644022</v>
      </c>
      <c r="AU79" s="51">
        <v>1890</v>
      </c>
      <c r="AV79" s="37">
        <f t="shared" si="48"/>
        <v>1030.909090909091</v>
      </c>
      <c r="AW79" s="37">
        <f t="shared" si="49"/>
        <v>1033.8</v>
      </c>
      <c r="AX79" s="37">
        <f t="shared" si="50"/>
        <v>2.8909090909089628</v>
      </c>
      <c r="AY79" s="37">
        <v>152.19999999999999</v>
      </c>
      <c r="AZ79" s="37">
        <v>152.30000000000001</v>
      </c>
      <c r="BA79" s="37">
        <v>113.7</v>
      </c>
      <c r="BB79" s="37">
        <v>187.1</v>
      </c>
      <c r="BC79" s="37">
        <v>192.4</v>
      </c>
      <c r="BD79" s="37">
        <v>65.3</v>
      </c>
      <c r="BE79" s="37"/>
      <c r="BF79" s="37">
        <f t="shared" si="51"/>
        <v>170.8</v>
      </c>
      <c r="BG79" s="11"/>
      <c r="BH79" s="37">
        <f t="shared" si="52"/>
        <v>170.8</v>
      </c>
      <c r="BI79" s="37"/>
      <c r="BJ79" s="37">
        <f t="shared" si="53"/>
        <v>170.8</v>
      </c>
      <c r="BK79" s="37"/>
      <c r="BL79" s="37">
        <f t="shared" si="54"/>
        <v>170.8</v>
      </c>
      <c r="BM79" s="9"/>
      <c r="BN79" s="9"/>
      <c r="BO79" s="9"/>
      <c r="BP79" s="9"/>
      <c r="BQ79" s="9"/>
      <c r="BR79" s="9"/>
      <c r="BS79" s="9"/>
      <c r="BT79" s="9"/>
      <c r="BU79" s="9"/>
      <c r="BV79" s="10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10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10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10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10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10"/>
      <c r="HG79" s="9"/>
      <c r="HH79" s="9"/>
    </row>
    <row r="80" spans="1:216" s="2" customFormat="1" ht="16.95" customHeight="1">
      <c r="A80" s="14" t="s">
        <v>79</v>
      </c>
      <c r="B80" s="37">
        <v>3571</v>
      </c>
      <c r="C80" s="37">
        <v>3382.3</v>
      </c>
      <c r="D80" s="4">
        <f t="shared" si="43"/>
        <v>0.94715765891907033</v>
      </c>
      <c r="E80" s="11">
        <v>10</v>
      </c>
      <c r="F80" s="5" t="s">
        <v>370</v>
      </c>
      <c r="G80" s="5" t="s">
        <v>370</v>
      </c>
      <c r="H80" s="5" t="s">
        <v>370</v>
      </c>
      <c r="I80" s="5" t="s">
        <v>370</v>
      </c>
      <c r="J80" s="5" t="s">
        <v>370</v>
      </c>
      <c r="K80" s="5" t="s">
        <v>370</v>
      </c>
      <c r="L80" s="5" t="s">
        <v>370</v>
      </c>
      <c r="M80" s="5" t="s">
        <v>370</v>
      </c>
      <c r="N80" s="37">
        <v>1831.1</v>
      </c>
      <c r="O80" s="37">
        <v>738.4</v>
      </c>
      <c r="P80" s="4">
        <f t="shared" si="44"/>
        <v>0.40325487411938182</v>
      </c>
      <c r="Q80" s="11">
        <v>20</v>
      </c>
      <c r="R80" s="37">
        <v>147</v>
      </c>
      <c r="S80" s="37">
        <v>150.4</v>
      </c>
      <c r="T80" s="4">
        <f t="shared" si="45"/>
        <v>1.0231292517006803</v>
      </c>
      <c r="U80" s="11">
        <v>20</v>
      </c>
      <c r="V80" s="37">
        <v>85</v>
      </c>
      <c r="W80" s="37">
        <v>89.7</v>
      </c>
      <c r="X80" s="4">
        <f t="shared" si="46"/>
        <v>1.0552941176470589</v>
      </c>
      <c r="Y80" s="11">
        <v>30</v>
      </c>
      <c r="Z80" s="77" t="s">
        <v>435</v>
      </c>
      <c r="AA80" s="77" t="s">
        <v>435</v>
      </c>
      <c r="AB80" s="77" t="s">
        <v>435</v>
      </c>
      <c r="AC80" s="77" t="s">
        <v>435</v>
      </c>
      <c r="AD80" s="5" t="s">
        <v>370</v>
      </c>
      <c r="AE80" s="5" t="s">
        <v>370</v>
      </c>
      <c r="AF80" s="5" t="s">
        <v>370</v>
      </c>
      <c r="AG80" s="5" t="s">
        <v>370</v>
      </c>
      <c r="AH80" s="51">
        <v>1453</v>
      </c>
      <c r="AI80" s="51">
        <v>1405</v>
      </c>
      <c r="AJ80" s="4">
        <f t="shared" si="47"/>
        <v>0.96696490020646941</v>
      </c>
      <c r="AK80" s="11">
        <v>20</v>
      </c>
      <c r="AL80" s="5" t="s">
        <v>370</v>
      </c>
      <c r="AM80" s="5" t="s">
        <v>370</v>
      </c>
      <c r="AN80" s="5" t="s">
        <v>370</v>
      </c>
      <c r="AO80" s="5" t="s">
        <v>370</v>
      </c>
      <c r="AP80" s="5" t="s">
        <v>370</v>
      </c>
      <c r="AQ80" s="5" t="s">
        <v>370</v>
      </c>
      <c r="AR80" s="5" t="s">
        <v>370</v>
      </c>
      <c r="AS80" s="5" t="s">
        <v>370</v>
      </c>
      <c r="AT80" s="50">
        <f t="shared" si="55"/>
        <v>0.88997380639133117</v>
      </c>
      <c r="AU80" s="51">
        <v>1517</v>
      </c>
      <c r="AV80" s="37">
        <f t="shared" si="48"/>
        <v>827.4545454545455</v>
      </c>
      <c r="AW80" s="37">
        <f t="shared" si="49"/>
        <v>736.4</v>
      </c>
      <c r="AX80" s="37">
        <f t="shared" si="50"/>
        <v>-91.054545454545519</v>
      </c>
      <c r="AY80" s="37">
        <v>134.30000000000001</v>
      </c>
      <c r="AZ80" s="37">
        <v>119</v>
      </c>
      <c r="BA80" s="37">
        <v>150.80000000000001</v>
      </c>
      <c r="BB80" s="37">
        <v>94</v>
      </c>
      <c r="BC80" s="37">
        <v>124.9</v>
      </c>
      <c r="BD80" s="37"/>
      <c r="BE80" s="37"/>
      <c r="BF80" s="37">
        <f t="shared" si="51"/>
        <v>113.4</v>
      </c>
      <c r="BG80" s="11"/>
      <c r="BH80" s="37">
        <f t="shared" si="52"/>
        <v>113.4</v>
      </c>
      <c r="BI80" s="37"/>
      <c r="BJ80" s="37">
        <f t="shared" si="53"/>
        <v>113.4</v>
      </c>
      <c r="BK80" s="37"/>
      <c r="BL80" s="37">
        <f t="shared" si="54"/>
        <v>113.4</v>
      </c>
      <c r="BM80" s="9"/>
      <c r="BN80" s="9"/>
      <c r="BO80" s="9"/>
      <c r="BP80" s="9"/>
      <c r="BQ80" s="9"/>
      <c r="BR80" s="9"/>
      <c r="BS80" s="9"/>
      <c r="BT80" s="9"/>
      <c r="BU80" s="9"/>
      <c r="BV80" s="10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10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10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10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10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10"/>
      <c r="HG80" s="9"/>
      <c r="HH80" s="9"/>
    </row>
    <row r="81" spans="1:216" s="2" customFormat="1" ht="16.95" customHeight="1">
      <c r="A81" s="18" t="s">
        <v>80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9"/>
      <c r="BN81" s="9"/>
      <c r="BO81" s="9"/>
      <c r="BP81" s="9"/>
      <c r="BQ81" s="9"/>
      <c r="BR81" s="9"/>
      <c r="BS81" s="9"/>
      <c r="BT81" s="9"/>
      <c r="BU81" s="9"/>
      <c r="BV81" s="10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10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10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10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10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10"/>
      <c r="HG81" s="9"/>
      <c r="HH81" s="9"/>
    </row>
    <row r="82" spans="1:216" s="2" customFormat="1" ht="16.95" customHeight="1">
      <c r="A82" s="14" t="s">
        <v>81</v>
      </c>
      <c r="B82" s="37">
        <v>31045</v>
      </c>
      <c r="C82" s="37">
        <v>39328</v>
      </c>
      <c r="D82" s="4">
        <f t="shared" si="43"/>
        <v>1.2066806248993396</v>
      </c>
      <c r="E82" s="11">
        <v>10</v>
      </c>
      <c r="F82" s="5" t="s">
        <v>370</v>
      </c>
      <c r="G82" s="5" t="s">
        <v>370</v>
      </c>
      <c r="H82" s="5" t="s">
        <v>370</v>
      </c>
      <c r="I82" s="5" t="s">
        <v>370</v>
      </c>
      <c r="J82" s="5" t="s">
        <v>370</v>
      </c>
      <c r="K82" s="5" t="s">
        <v>370</v>
      </c>
      <c r="L82" s="5" t="s">
        <v>370</v>
      </c>
      <c r="M82" s="5" t="s">
        <v>370</v>
      </c>
      <c r="N82" s="37">
        <v>2758.8</v>
      </c>
      <c r="O82" s="37">
        <v>1701.5</v>
      </c>
      <c r="P82" s="4">
        <f t="shared" si="44"/>
        <v>0.61675366101203422</v>
      </c>
      <c r="Q82" s="11">
        <v>20</v>
      </c>
      <c r="R82" s="37">
        <v>145.5</v>
      </c>
      <c r="S82" s="37">
        <v>170.6</v>
      </c>
      <c r="T82" s="4">
        <f t="shared" si="45"/>
        <v>1.1725085910652921</v>
      </c>
      <c r="U82" s="11">
        <v>15</v>
      </c>
      <c r="V82" s="37">
        <v>53.9</v>
      </c>
      <c r="W82" s="37">
        <v>63.6</v>
      </c>
      <c r="X82" s="4">
        <f t="shared" si="46"/>
        <v>1.1799628942486087</v>
      </c>
      <c r="Y82" s="11">
        <v>35</v>
      </c>
      <c r="Z82" s="77" t="s">
        <v>435</v>
      </c>
      <c r="AA82" s="77" t="s">
        <v>435</v>
      </c>
      <c r="AB82" s="77" t="s">
        <v>435</v>
      </c>
      <c r="AC82" s="77" t="s">
        <v>435</v>
      </c>
      <c r="AD82" s="5" t="s">
        <v>370</v>
      </c>
      <c r="AE82" s="5" t="s">
        <v>370</v>
      </c>
      <c r="AF82" s="5" t="s">
        <v>370</v>
      </c>
      <c r="AG82" s="5" t="s">
        <v>370</v>
      </c>
      <c r="AH82" s="51">
        <v>1457</v>
      </c>
      <c r="AI82" s="51">
        <v>1498</v>
      </c>
      <c r="AJ82" s="4">
        <f t="shared" si="47"/>
        <v>1.0281400137268359</v>
      </c>
      <c r="AK82" s="11">
        <v>20</v>
      </c>
      <c r="AL82" s="5" t="s">
        <v>370</v>
      </c>
      <c r="AM82" s="5" t="s">
        <v>370</v>
      </c>
      <c r="AN82" s="5" t="s">
        <v>370</v>
      </c>
      <c r="AO82" s="5" t="s">
        <v>370</v>
      </c>
      <c r="AP82" s="5" t="s">
        <v>370</v>
      </c>
      <c r="AQ82" s="5" t="s">
        <v>370</v>
      </c>
      <c r="AR82" s="5" t="s">
        <v>370</v>
      </c>
      <c r="AS82" s="5" t="s">
        <v>370</v>
      </c>
      <c r="AT82" s="50">
        <f t="shared" si="55"/>
        <v>1.0385100990845149</v>
      </c>
      <c r="AU82" s="51">
        <v>2441</v>
      </c>
      <c r="AV82" s="37">
        <f t="shared" si="48"/>
        <v>1331.4545454545455</v>
      </c>
      <c r="AW82" s="37">
        <f t="shared" si="49"/>
        <v>1382.7</v>
      </c>
      <c r="AX82" s="37">
        <f t="shared" si="50"/>
        <v>51.24545454545455</v>
      </c>
      <c r="AY82" s="37">
        <v>209.4</v>
      </c>
      <c r="AZ82" s="37">
        <v>267.7</v>
      </c>
      <c r="BA82" s="37">
        <v>245.1</v>
      </c>
      <c r="BB82" s="37">
        <v>232.1</v>
      </c>
      <c r="BC82" s="37">
        <v>222.4</v>
      </c>
      <c r="BD82" s="37"/>
      <c r="BE82" s="37"/>
      <c r="BF82" s="37">
        <f t="shared" si="51"/>
        <v>206</v>
      </c>
      <c r="BG82" s="11"/>
      <c r="BH82" s="37">
        <f t="shared" si="52"/>
        <v>206</v>
      </c>
      <c r="BI82" s="37"/>
      <c r="BJ82" s="37">
        <f t="shared" si="53"/>
        <v>206</v>
      </c>
      <c r="BK82" s="37"/>
      <c r="BL82" s="37">
        <f t="shared" si="54"/>
        <v>206</v>
      </c>
      <c r="BM82" s="9"/>
      <c r="BN82" s="9"/>
      <c r="BO82" s="9"/>
      <c r="BP82" s="9"/>
      <c r="BQ82" s="9"/>
      <c r="BR82" s="9"/>
      <c r="BS82" s="9"/>
      <c r="BT82" s="9"/>
      <c r="BU82" s="9"/>
      <c r="BV82" s="10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10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10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10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10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10"/>
      <c r="HG82" s="9"/>
      <c r="HH82" s="9"/>
    </row>
    <row r="83" spans="1:216" s="2" customFormat="1" ht="16.95" customHeight="1">
      <c r="A83" s="54" t="s">
        <v>82</v>
      </c>
      <c r="B83" s="37">
        <v>70495</v>
      </c>
      <c r="C83" s="37">
        <v>73487</v>
      </c>
      <c r="D83" s="4">
        <f t="shared" si="43"/>
        <v>1.0424427264344989</v>
      </c>
      <c r="E83" s="11">
        <v>10</v>
      </c>
      <c r="F83" s="5" t="s">
        <v>370</v>
      </c>
      <c r="G83" s="5" t="s">
        <v>370</v>
      </c>
      <c r="H83" s="5" t="s">
        <v>370</v>
      </c>
      <c r="I83" s="5" t="s">
        <v>370</v>
      </c>
      <c r="J83" s="5" t="s">
        <v>370</v>
      </c>
      <c r="K83" s="5" t="s">
        <v>370</v>
      </c>
      <c r="L83" s="5" t="s">
        <v>370</v>
      </c>
      <c r="M83" s="5" t="s">
        <v>370</v>
      </c>
      <c r="N83" s="37">
        <v>5715.4</v>
      </c>
      <c r="O83" s="37">
        <v>6377.4</v>
      </c>
      <c r="P83" s="4">
        <f t="shared" si="44"/>
        <v>1.1158274136543374</v>
      </c>
      <c r="Q83" s="11">
        <v>20</v>
      </c>
      <c r="R83" s="37">
        <v>648.20000000000005</v>
      </c>
      <c r="S83" s="37">
        <v>760.2</v>
      </c>
      <c r="T83" s="4">
        <f t="shared" si="45"/>
        <v>1.1727861771058314</v>
      </c>
      <c r="U83" s="11">
        <v>25</v>
      </c>
      <c r="V83" s="37">
        <v>37</v>
      </c>
      <c r="W83" s="37">
        <v>43.9</v>
      </c>
      <c r="X83" s="4">
        <f t="shared" si="46"/>
        <v>1.1864864864864864</v>
      </c>
      <c r="Y83" s="11">
        <v>25</v>
      </c>
      <c r="Z83" s="77" t="s">
        <v>435</v>
      </c>
      <c r="AA83" s="77" t="s">
        <v>435</v>
      </c>
      <c r="AB83" s="77" t="s">
        <v>435</v>
      </c>
      <c r="AC83" s="77" t="s">
        <v>435</v>
      </c>
      <c r="AD83" s="5" t="s">
        <v>370</v>
      </c>
      <c r="AE83" s="5" t="s">
        <v>370</v>
      </c>
      <c r="AF83" s="5" t="s">
        <v>370</v>
      </c>
      <c r="AG83" s="5" t="s">
        <v>370</v>
      </c>
      <c r="AH83" s="51">
        <v>1254</v>
      </c>
      <c r="AI83" s="51">
        <v>1299</v>
      </c>
      <c r="AJ83" s="4">
        <f t="shared" si="47"/>
        <v>1.0358851674641147</v>
      </c>
      <c r="AK83" s="11">
        <v>20</v>
      </c>
      <c r="AL83" s="5" t="s">
        <v>370</v>
      </c>
      <c r="AM83" s="5" t="s">
        <v>370</v>
      </c>
      <c r="AN83" s="5" t="s">
        <v>370</v>
      </c>
      <c r="AO83" s="5" t="s">
        <v>370</v>
      </c>
      <c r="AP83" s="5" t="s">
        <v>370</v>
      </c>
      <c r="AQ83" s="5" t="s">
        <v>370</v>
      </c>
      <c r="AR83" s="5" t="s">
        <v>370</v>
      </c>
      <c r="AS83" s="5" t="s">
        <v>370</v>
      </c>
      <c r="AT83" s="50">
        <f t="shared" si="55"/>
        <v>1.12440495476522</v>
      </c>
      <c r="AU83" s="51">
        <v>2958</v>
      </c>
      <c r="AV83" s="37">
        <f t="shared" si="48"/>
        <v>1613.4545454545455</v>
      </c>
      <c r="AW83" s="37">
        <f t="shared" si="49"/>
        <v>1814.2</v>
      </c>
      <c r="AX83" s="37">
        <f t="shared" si="50"/>
        <v>200.74545454545455</v>
      </c>
      <c r="AY83" s="37">
        <v>240.4</v>
      </c>
      <c r="AZ83" s="37">
        <v>324</v>
      </c>
      <c r="BA83" s="37">
        <v>345.2</v>
      </c>
      <c r="BB83" s="37">
        <v>286.3</v>
      </c>
      <c r="BC83" s="37">
        <v>286.60000000000002</v>
      </c>
      <c r="BD83" s="37"/>
      <c r="BE83" s="37"/>
      <c r="BF83" s="37">
        <f t="shared" si="51"/>
        <v>331.7</v>
      </c>
      <c r="BG83" s="11"/>
      <c r="BH83" s="37">
        <f t="shared" si="52"/>
        <v>331.7</v>
      </c>
      <c r="BI83" s="37"/>
      <c r="BJ83" s="37">
        <f t="shared" si="53"/>
        <v>331.7</v>
      </c>
      <c r="BK83" s="37"/>
      <c r="BL83" s="37">
        <f t="shared" si="54"/>
        <v>331.7</v>
      </c>
      <c r="BM83" s="9"/>
      <c r="BN83" s="9"/>
      <c r="BO83" s="9"/>
      <c r="BP83" s="9"/>
      <c r="BQ83" s="9"/>
      <c r="BR83" s="9"/>
      <c r="BS83" s="9"/>
      <c r="BT83" s="9"/>
      <c r="BU83" s="9"/>
      <c r="BV83" s="10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10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10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10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10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10"/>
      <c r="HG83" s="9"/>
      <c r="HH83" s="9"/>
    </row>
    <row r="84" spans="1:216" s="2" customFormat="1" ht="16.95" customHeight="1">
      <c r="A84" s="14" t="s">
        <v>83</v>
      </c>
      <c r="B84" s="37">
        <v>222</v>
      </c>
      <c r="C84" s="37">
        <v>205</v>
      </c>
      <c r="D84" s="4">
        <f t="shared" si="43"/>
        <v>0.92342342342342343</v>
      </c>
      <c r="E84" s="11">
        <v>10</v>
      </c>
      <c r="F84" s="5" t="s">
        <v>370</v>
      </c>
      <c r="G84" s="5" t="s">
        <v>370</v>
      </c>
      <c r="H84" s="5" t="s">
        <v>370</v>
      </c>
      <c r="I84" s="5" t="s">
        <v>370</v>
      </c>
      <c r="J84" s="5" t="s">
        <v>370</v>
      </c>
      <c r="K84" s="5" t="s">
        <v>370</v>
      </c>
      <c r="L84" s="5" t="s">
        <v>370</v>
      </c>
      <c r="M84" s="5" t="s">
        <v>370</v>
      </c>
      <c r="N84" s="37">
        <v>1172.0999999999999</v>
      </c>
      <c r="O84" s="37">
        <v>306.60000000000002</v>
      </c>
      <c r="P84" s="4">
        <f t="shared" si="44"/>
        <v>0.26158177629895063</v>
      </c>
      <c r="Q84" s="11">
        <v>20</v>
      </c>
      <c r="R84" s="37">
        <v>151</v>
      </c>
      <c r="S84" s="37">
        <v>176.4</v>
      </c>
      <c r="T84" s="4">
        <f t="shared" si="45"/>
        <v>1.1682119205298014</v>
      </c>
      <c r="U84" s="11">
        <v>20</v>
      </c>
      <c r="V84" s="37">
        <v>54.8</v>
      </c>
      <c r="W84" s="37">
        <v>64.3</v>
      </c>
      <c r="X84" s="4">
        <f t="shared" si="46"/>
        <v>1.1733576642335766</v>
      </c>
      <c r="Y84" s="11">
        <v>30</v>
      </c>
      <c r="Z84" s="77" t="s">
        <v>435</v>
      </c>
      <c r="AA84" s="77" t="s">
        <v>435</v>
      </c>
      <c r="AB84" s="77" t="s">
        <v>435</v>
      </c>
      <c r="AC84" s="77" t="s">
        <v>435</v>
      </c>
      <c r="AD84" s="5" t="s">
        <v>370</v>
      </c>
      <c r="AE84" s="5" t="s">
        <v>370</v>
      </c>
      <c r="AF84" s="5" t="s">
        <v>370</v>
      </c>
      <c r="AG84" s="5" t="s">
        <v>370</v>
      </c>
      <c r="AH84" s="51">
        <v>1920</v>
      </c>
      <c r="AI84" s="51">
        <v>1920</v>
      </c>
      <c r="AJ84" s="4">
        <f t="shared" si="47"/>
        <v>1</v>
      </c>
      <c r="AK84" s="11">
        <v>20</v>
      </c>
      <c r="AL84" s="5" t="s">
        <v>370</v>
      </c>
      <c r="AM84" s="5" t="s">
        <v>370</v>
      </c>
      <c r="AN84" s="5" t="s">
        <v>370</v>
      </c>
      <c r="AO84" s="5" t="s">
        <v>370</v>
      </c>
      <c r="AP84" s="5" t="s">
        <v>370</v>
      </c>
      <c r="AQ84" s="5" t="s">
        <v>370</v>
      </c>
      <c r="AR84" s="5" t="s">
        <v>370</v>
      </c>
      <c r="AS84" s="5" t="s">
        <v>370</v>
      </c>
      <c r="AT84" s="50">
        <f t="shared" si="55"/>
        <v>0.93030838097816571</v>
      </c>
      <c r="AU84" s="51">
        <v>3776</v>
      </c>
      <c r="AV84" s="37">
        <f t="shared" si="48"/>
        <v>2059.6363636363635</v>
      </c>
      <c r="AW84" s="37">
        <f t="shared" si="49"/>
        <v>1916.1</v>
      </c>
      <c r="AX84" s="37">
        <f t="shared" si="50"/>
        <v>-143.5363636363636</v>
      </c>
      <c r="AY84" s="37">
        <v>279.39999999999998</v>
      </c>
      <c r="AZ84" s="37">
        <v>325.10000000000002</v>
      </c>
      <c r="BA84" s="37">
        <v>284.60000000000002</v>
      </c>
      <c r="BB84" s="37">
        <v>365</v>
      </c>
      <c r="BC84" s="37">
        <v>309.3</v>
      </c>
      <c r="BD84" s="37">
        <v>50.4</v>
      </c>
      <c r="BE84" s="37"/>
      <c r="BF84" s="37">
        <f t="shared" si="51"/>
        <v>302.3</v>
      </c>
      <c r="BG84" s="11"/>
      <c r="BH84" s="37">
        <f t="shared" si="52"/>
        <v>302.3</v>
      </c>
      <c r="BI84" s="37"/>
      <c r="BJ84" s="37">
        <f t="shared" si="53"/>
        <v>302.3</v>
      </c>
      <c r="BK84" s="37"/>
      <c r="BL84" s="37">
        <f t="shared" si="54"/>
        <v>302.3</v>
      </c>
      <c r="BM84" s="9"/>
      <c r="BN84" s="9"/>
      <c r="BO84" s="9"/>
      <c r="BP84" s="9"/>
      <c r="BQ84" s="9"/>
      <c r="BR84" s="9"/>
      <c r="BS84" s="9"/>
      <c r="BT84" s="9"/>
      <c r="BU84" s="9"/>
      <c r="BV84" s="10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10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10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10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10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10"/>
      <c r="HG84" s="9"/>
      <c r="HH84" s="9"/>
    </row>
    <row r="85" spans="1:216" s="2" customFormat="1" ht="16.95" customHeight="1">
      <c r="A85" s="14" t="s">
        <v>84</v>
      </c>
      <c r="B85" s="37">
        <v>2937</v>
      </c>
      <c r="C85" s="37">
        <v>3698.1</v>
      </c>
      <c r="D85" s="4">
        <f t="shared" si="43"/>
        <v>1.2059141981613892</v>
      </c>
      <c r="E85" s="11">
        <v>10</v>
      </c>
      <c r="F85" s="5" t="s">
        <v>370</v>
      </c>
      <c r="G85" s="5" t="s">
        <v>370</v>
      </c>
      <c r="H85" s="5" t="s">
        <v>370</v>
      </c>
      <c r="I85" s="5" t="s">
        <v>370</v>
      </c>
      <c r="J85" s="5" t="s">
        <v>370</v>
      </c>
      <c r="K85" s="5" t="s">
        <v>370</v>
      </c>
      <c r="L85" s="5" t="s">
        <v>370</v>
      </c>
      <c r="M85" s="5" t="s">
        <v>370</v>
      </c>
      <c r="N85" s="37">
        <v>1014.3</v>
      </c>
      <c r="O85" s="37">
        <v>970.5</v>
      </c>
      <c r="P85" s="4">
        <f t="shared" si="44"/>
        <v>0.95681750961254075</v>
      </c>
      <c r="Q85" s="11">
        <v>20</v>
      </c>
      <c r="R85" s="37">
        <v>642</v>
      </c>
      <c r="S85" s="37">
        <v>743.4</v>
      </c>
      <c r="T85" s="4">
        <f t="shared" si="45"/>
        <v>1.1579439252336448</v>
      </c>
      <c r="U85" s="11">
        <v>25</v>
      </c>
      <c r="V85" s="37">
        <v>40.1</v>
      </c>
      <c r="W85" s="37">
        <v>47.3</v>
      </c>
      <c r="X85" s="4">
        <f t="shared" si="46"/>
        <v>1.1795511221945136</v>
      </c>
      <c r="Y85" s="11">
        <v>25</v>
      </c>
      <c r="Z85" s="77" t="s">
        <v>435</v>
      </c>
      <c r="AA85" s="77" t="s">
        <v>435</v>
      </c>
      <c r="AB85" s="77" t="s">
        <v>435</v>
      </c>
      <c r="AC85" s="77" t="s">
        <v>435</v>
      </c>
      <c r="AD85" s="5" t="s">
        <v>370</v>
      </c>
      <c r="AE85" s="5" t="s">
        <v>370</v>
      </c>
      <c r="AF85" s="5" t="s">
        <v>370</v>
      </c>
      <c r="AG85" s="5" t="s">
        <v>370</v>
      </c>
      <c r="AH85" s="51">
        <v>1161</v>
      </c>
      <c r="AI85" s="51">
        <v>1299</v>
      </c>
      <c r="AJ85" s="4">
        <f t="shared" si="47"/>
        <v>1.1188630490956073</v>
      </c>
      <c r="AK85" s="11">
        <v>20</v>
      </c>
      <c r="AL85" s="5" t="s">
        <v>370</v>
      </c>
      <c r="AM85" s="5" t="s">
        <v>370</v>
      </c>
      <c r="AN85" s="5" t="s">
        <v>370</v>
      </c>
      <c r="AO85" s="5" t="s">
        <v>370</v>
      </c>
      <c r="AP85" s="5" t="s">
        <v>370</v>
      </c>
      <c r="AQ85" s="5" t="s">
        <v>370</v>
      </c>
      <c r="AR85" s="5" t="s">
        <v>370</v>
      </c>
      <c r="AS85" s="5" t="s">
        <v>370</v>
      </c>
      <c r="AT85" s="50">
        <f t="shared" si="55"/>
        <v>1.1201012934148082</v>
      </c>
      <c r="AU85" s="51">
        <v>4587</v>
      </c>
      <c r="AV85" s="37">
        <f t="shared" si="48"/>
        <v>2502</v>
      </c>
      <c r="AW85" s="37">
        <f t="shared" si="49"/>
        <v>2802.5</v>
      </c>
      <c r="AX85" s="37">
        <f t="shared" si="50"/>
        <v>300.5</v>
      </c>
      <c r="AY85" s="37">
        <v>359.1</v>
      </c>
      <c r="AZ85" s="37">
        <v>513.6</v>
      </c>
      <c r="BA85" s="37">
        <v>583.79999999999995</v>
      </c>
      <c r="BB85" s="37">
        <v>434.2</v>
      </c>
      <c r="BC85" s="37">
        <v>419.3</v>
      </c>
      <c r="BD85" s="37">
        <v>46.2</v>
      </c>
      <c r="BE85" s="37"/>
      <c r="BF85" s="37">
        <f t="shared" si="51"/>
        <v>446.3</v>
      </c>
      <c r="BG85" s="11"/>
      <c r="BH85" s="37">
        <f t="shared" si="52"/>
        <v>446.3</v>
      </c>
      <c r="BI85" s="37"/>
      <c r="BJ85" s="37">
        <f t="shared" si="53"/>
        <v>446.3</v>
      </c>
      <c r="BK85" s="37"/>
      <c r="BL85" s="37">
        <f t="shared" si="54"/>
        <v>446.3</v>
      </c>
      <c r="BM85" s="9"/>
      <c r="BN85" s="9"/>
      <c r="BO85" s="9"/>
      <c r="BP85" s="9"/>
      <c r="BQ85" s="9"/>
      <c r="BR85" s="9"/>
      <c r="BS85" s="9"/>
      <c r="BT85" s="9"/>
      <c r="BU85" s="9"/>
      <c r="BV85" s="10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10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10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10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10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10"/>
      <c r="HG85" s="9"/>
      <c r="HH85" s="9"/>
    </row>
    <row r="86" spans="1:216" s="2" customFormat="1" ht="16.95" customHeight="1">
      <c r="A86" s="14" t="s">
        <v>85</v>
      </c>
      <c r="B86" s="37">
        <v>247</v>
      </c>
      <c r="C86" s="37">
        <v>230</v>
      </c>
      <c r="D86" s="4">
        <f t="shared" si="43"/>
        <v>0.93117408906882593</v>
      </c>
      <c r="E86" s="11">
        <v>10</v>
      </c>
      <c r="F86" s="5" t="s">
        <v>370</v>
      </c>
      <c r="G86" s="5" t="s">
        <v>370</v>
      </c>
      <c r="H86" s="5" t="s">
        <v>370</v>
      </c>
      <c r="I86" s="5" t="s">
        <v>370</v>
      </c>
      <c r="J86" s="5" t="s">
        <v>370</v>
      </c>
      <c r="K86" s="5" t="s">
        <v>370</v>
      </c>
      <c r="L86" s="5" t="s">
        <v>370</v>
      </c>
      <c r="M86" s="5" t="s">
        <v>370</v>
      </c>
      <c r="N86" s="37">
        <v>341.6</v>
      </c>
      <c r="O86" s="37">
        <v>718.7</v>
      </c>
      <c r="P86" s="4">
        <f t="shared" si="44"/>
        <v>1.2903922716627634</v>
      </c>
      <c r="Q86" s="11">
        <v>20</v>
      </c>
      <c r="R86" s="37">
        <v>138.1</v>
      </c>
      <c r="S86" s="37">
        <v>162.9</v>
      </c>
      <c r="T86" s="4">
        <f t="shared" si="45"/>
        <v>1.1795800144822592</v>
      </c>
      <c r="U86" s="11">
        <v>20</v>
      </c>
      <c r="V86" s="37">
        <v>35.799999999999997</v>
      </c>
      <c r="W86" s="37">
        <v>42.5</v>
      </c>
      <c r="X86" s="4">
        <f t="shared" si="46"/>
        <v>1.1871508379888269</v>
      </c>
      <c r="Y86" s="11">
        <v>30</v>
      </c>
      <c r="Z86" s="77" t="s">
        <v>435</v>
      </c>
      <c r="AA86" s="77" t="s">
        <v>435</v>
      </c>
      <c r="AB86" s="77" t="s">
        <v>435</v>
      </c>
      <c r="AC86" s="77" t="s">
        <v>435</v>
      </c>
      <c r="AD86" s="5" t="s">
        <v>370</v>
      </c>
      <c r="AE86" s="5" t="s">
        <v>370</v>
      </c>
      <c r="AF86" s="5" t="s">
        <v>370</v>
      </c>
      <c r="AG86" s="5" t="s">
        <v>370</v>
      </c>
      <c r="AH86" s="51">
        <v>1100</v>
      </c>
      <c r="AI86" s="51">
        <v>714</v>
      </c>
      <c r="AJ86" s="4">
        <f t="shared" si="47"/>
        <v>0.64909090909090905</v>
      </c>
      <c r="AK86" s="11">
        <v>20</v>
      </c>
      <c r="AL86" s="5" t="s">
        <v>370</v>
      </c>
      <c r="AM86" s="5" t="s">
        <v>370</v>
      </c>
      <c r="AN86" s="5" t="s">
        <v>370</v>
      </c>
      <c r="AO86" s="5" t="s">
        <v>370</v>
      </c>
      <c r="AP86" s="5" t="s">
        <v>370</v>
      </c>
      <c r="AQ86" s="5" t="s">
        <v>370</v>
      </c>
      <c r="AR86" s="5" t="s">
        <v>370</v>
      </c>
      <c r="AS86" s="5" t="s">
        <v>370</v>
      </c>
      <c r="AT86" s="50">
        <f t="shared" si="55"/>
        <v>1.0730752993507169</v>
      </c>
      <c r="AU86" s="51">
        <v>3246</v>
      </c>
      <c r="AV86" s="37">
        <f t="shared" si="48"/>
        <v>1770.5454545454545</v>
      </c>
      <c r="AW86" s="37">
        <f t="shared" si="49"/>
        <v>1899.9</v>
      </c>
      <c r="AX86" s="37">
        <f t="shared" si="50"/>
        <v>129.35454545454559</v>
      </c>
      <c r="AY86" s="37">
        <v>347.2</v>
      </c>
      <c r="AZ86" s="37">
        <v>373.1</v>
      </c>
      <c r="BA86" s="37">
        <v>342.8</v>
      </c>
      <c r="BB86" s="37">
        <v>349.8</v>
      </c>
      <c r="BC86" s="37">
        <v>354.9</v>
      </c>
      <c r="BD86" s="37"/>
      <c r="BE86" s="37"/>
      <c r="BF86" s="37">
        <f t="shared" si="51"/>
        <v>132.1</v>
      </c>
      <c r="BG86" s="11"/>
      <c r="BH86" s="37">
        <f t="shared" si="52"/>
        <v>132.1</v>
      </c>
      <c r="BI86" s="37"/>
      <c r="BJ86" s="37">
        <f t="shared" si="53"/>
        <v>132.1</v>
      </c>
      <c r="BK86" s="37"/>
      <c r="BL86" s="37">
        <f t="shared" si="54"/>
        <v>132.1</v>
      </c>
      <c r="BM86" s="9"/>
      <c r="BN86" s="9"/>
      <c r="BO86" s="9"/>
      <c r="BP86" s="9"/>
      <c r="BQ86" s="9"/>
      <c r="BR86" s="9"/>
      <c r="BS86" s="9"/>
      <c r="BT86" s="9"/>
      <c r="BU86" s="9"/>
      <c r="BV86" s="10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10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10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10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10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10"/>
      <c r="HG86" s="9"/>
      <c r="HH86" s="9"/>
    </row>
    <row r="87" spans="1:216" s="2" customFormat="1" ht="16.95" customHeight="1">
      <c r="A87" s="14" t="s">
        <v>86</v>
      </c>
      <c r="B87" s="37">
        <v>225</v>
      </c>
      <c r="C87" s="37">
        <v>219</v>
      </c>
      <c r="D87" s="4">
        <f t="shared" si="43"/>
        <v>0.97333333333333338</v>
      </c>
      <c r="E87" s="11">
        <v>10</v>
      </c>
      <c r="F87" s="5" t="s">
        <v>370</v>
      </c>
      <c r="G87" s="5" t="s">
        <v>370</v>
      </c>
      <c r="H87" s="5" t="s">
        <v>370</v>
      </c>
      <c r="I87" s="5" t="s">
        <v>370</v>
      </c>
      <c r="J87" s="5" t="s">
        <v>370</v>
      </c>
      <c r="K87" s="5" t="s">
        <v>370</v>
      </c>
      <c r="L87" s="5" t="s">
        <v>370</v>
      </c>
      <c r="M87" s="5" t="s">
        <v>370</v>
      </c>
      <c r="N87" s="37">
        <v>817.4</v>
      </c>
      <c r="O87" s="37">
        <v>1043.2</v>
      </c>
      <c r="P87" s="4">
        <f t="shared" si="44"/>
        <v>1.2076241742109126</v>
      </c>
      <c r="Q87" s="11">
        <v>20</v>
      </c>
      <c r="R87" s="37">
        <v>785.1</v>
      </c>
      <c r="S87" s="37">
        <v>921.5</v>
      </c>
      <c r="T87" s="4">
        <f t="shared" si="45"/>
        <v>1.1737358298305949</v>
      </c>
      <c r="U87" s="11">
        <v>30</v>
      </c>
      <c r="V87" s="37">
        <v>38</v>
      </c>
      <c r="W87" s="37">
        <v>45.1</v>
      </c>
      <c r="X87" s="4">
        <f t="shared" si="46"/>
        <v>1.1868421052631579</v>
      </c>
      <c r="Y87" s="11">
        <v>20</v>
      </c>
      <c r="Z87" s="77" t="s">
        <v>435</v>
      </c>
      <c r="AA87" s="77" t="s">
        <v>435</v>
      </c>
      <c r="AB87" s="77" t="s">
        <v>435</v>
      </c>
      <c r="AC87" s="77" t="s">
        <v>435</v>
      </c>
      <c r="AD87" s="5" t="s">
        <v>370</v>
      </c>
      <c r="AE87" s="5" t="s">
        <v>370</v>
      </c>
      <c r="AF87" s="5" t="s">
        <v>370</v>
      </c>
      <c r="AG87" s="5" t="s">
        <v>370</v>
      </c>
      <c r="AH87" s="51">
        <v>1398</v>
      </c>
      <c r="AI87" s="51">
        <v>1354</v>
      </c>
      <c r="AJ87" s="4">
        <f t="shared" si="47"/>
        <v>0.96852646638054363</v>
      </c>
      <c r="AK87" s="11">
        <v>20</v>
      </c>
      <c r="AL87" s="5" t="s">
        <v>370</v>
      </c>
      <c r="AM87" s="5" t="s">
        <v>370</v>
      </c>
      <c r="AN87" s="5" t="s">
        <v>370</v>
      </c>
      <c r="AO87" s="5" t="s">
        <v>370</v>
      </c>
      <c r="AP87" s="5" t="s">
        <v>370</v>
      </c>
      <c r="AQ87" s="5" t="s">
        <v>370</v>
      </c>
      <c r="AR87" s="5" t="s">
        <v>370</v>
      </c>
      <c r="AS87" s="5" t="s">
        <v>370</v>
      </c>
      <c r="AT87" s="50">
        <f t="shared" si="55"/>
        <v>1.1220526314534347</v>
      </c>
      <c r="AU87" s="51">
        <v>2505</v>
      </c>
      <c r="AV87" s="37">
        <f t="shared" si="48"/>
        <v>1366.3636363636363</v>
      </c>
      <c r="AW87" s="37">
        <f t="shared" si="49"/>
        <v>1533.1</v>
      </c>
      <c r="AX87" s="37">
        <f t="shared" si="50"/>
        <v>166.73636363636365</v>
      </c>
      <c r="AY87" s="37">
        <v>291.7</v>
      </c>
      <c r="AZ87" s="37">
        <v>296</v>
      </c>
      <c r="BA87" s="37">
        <v>111.5</v>
      </c>
      <c r="BB87" s="37">
        <v>266.8</v>
      </c>
      <c r="BC87" s="37">
        <v>272</v>
      </c>
      <c r="BD87" s="37">
        <v>28.7</v>
      </c>
      <c r="BE87" s="37"/>
      <c r="BF87" s="37">
        <f t="shared" si="51"/>
        <v>266.39999999999998</v>
      </c>
      <c r="BG87" s="11"/>
      <c r="BH87" s="37">
        <f t="shared" si="52"/>
        <v>266.39999999999998</v>
      </c>
      <c r="BI87" s="37"/>
      <c r="BJ87" s="37">
        <f t="shared" si="53"/>
        <v>266.39999999999998</v>
      </c>
      <c r="BK87" s="37"/>
      <c r="BL87" s="37">
        <f t="shared" si="54"/>
        <v>266.39999999999998</v>
      </c>
      <c r="BM87" s="9"/>
      <c r="BN87" s="9"/>
      <c r="BO87" s="9"/>
      <c r="BP87" s="9"/>
      <c r="BQ87" s="9"/>
      <c r="BR87" s="9"/>
      <c r="BS87" s="9"/>
      <c r="BT87" s="9"/>
      <c r="BU87" s="9"/>
      <c r="BV87" s="10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10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10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10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10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10"/>
      <c r="HG87" s="9"/>
      <c r="HH87" s="9"/>
    </row>
    <row r="88" spans="1:216" s="2" customFormat="1" ht="16.95" customHeight="1">
      <c r="A88" s="14" t="s">
        <v>87</v>
      </c>
      <c r="B88" s="37">
        <v>109</v>
      </c>
      <c r="C88" s="37">
        <v>111</v>
      </c>
      <c r="D88" s="4">
        <f t="shared" si="43"/>
        <v>1.0183486238532109</v>
      </c>
      <c r="E88" s="11">
        <v>10</v>
      </c>
      <c r="F88" s="5" t="s">
        <v>370</v>
      </c>
      <c r="G88" s="5" t="s">
        <v>370</v>
      </c>
      <c r="H88" s="5" t="s">
        <v>370</v>
      </c>
      <c r="I88" s="5" t="s">
        <v>370</v>
      </c>
      <c r="J88" s="5" t="s">
        <v>370</v>
      </c>
      <c r="K88" s="5" t="s">
        <v>370</v>
      </c>
      <c r="L88" s="5" t="s">
        <v>370</v>
      </c>
      <c r="M88" s="5" t="s">
        <v>370</v>
      </c>
      <c r="N88" s="37">
        <v>549.70000000000005</v>
      </c>
      <c r="O88" s="37">
        <v>209.7</v>
      </c>
      <c r="P88" s="4">
        <f t="shared" si="44"/>
        <v>0.38148080771329812</v>
      </c>
      <c r="Q88" s="11">
        <v>20</v>
      </c>
      <c r="R88" s="37">
        <v>77</v>
      </c>
      <c r="S88" s="37">
        <v>91.6</v>
      </c>
      <c r="T88" s="4">
        <f t="shared" si="45"/>
        <v>1.1896103896103896</v>
      </c>
      <c r="U88" s="11">
        <v>25</v>
      </c>
      <c r="V88" s="37">
        <v>14.3</v>
      </c>
      <c r="W88" s="37">
        <v>17</v>
      </c>
      <c r="X88" s="4">
        <f t="shared" si="46"/>
        <v>1.1888111888111887</v>
      </c>
      <c r="Y88" s="11">
        <v>25</v>
      </c>
      <c r="Z88" s="77" t="s">
        <v>435</v>
      </c>
      <c r="AA88" s="77" t="s">
        <v>435</v>
      </c>
      <c r="AB88" s="77" t="s">
        <v>435</v>
      </c>
      <c r="AC88" s="77" t="s">
        <v>435</v>
      </c>
      <c r="AD88" s="5" t="s">
        <v>370</v>
      </c>
      <c r="AE88" s="5" t="s">
        <v>370</v>
      </c>
      <c r="AF88" s="5" t="s">
        <v>370</v>
      </c>
      <c r="AG88" s="5" t="s">
        <v>370</v>
      </c>
      <c r="AH88" s="51">
        <v>382</v>
      </c>
      <c r="AI88" s="51">
        <v>383</v>
      </c>
      <c r="AJ88" s="4">
        <f t="shared" si="47"/>
        <v>1.0026178010471205</v>
      </c>
      <c r="AK88" s="11">
        <v>20</v>
      </c>
      <c r="AL88" s="5" t="s">
        <v>370</v>
      </c>
      <c r="AM88" s="5" t="s">
        <v>370</v>
      </c>
      <c r="AN88" s="5" t="s">
        <v>370</v>
      </c>
      <c r="AO88" s="5" t="s">
        <v>370</v>
      </c>
      <c r="AP88" s="5" t="s">
        <v>370</v>
      </c>
      <c r="AQ88" s="5" t="s">
        <v>370</v>
      </c>
      <c r="AR88" s="5" t="s">
        <v>370</v>
      </c>
      <c r="AS88" s="5" t="s">
        <v>370</v>
      </c>
      <c r="AT88" s="50">
        <f t="shared" si="55"/>
        <v>0.97325997874279935</v>
      </c>
      <c r="AU88" s="51">
        <v>2454</v>
      </c>
      <c r="AV88" s="37">
        <f t="shared" si="48"/>
        <v>1338.5454545454545</v>
      </c>
      <c r="AW88" s="37">
        <f t="shared" si="49"/>
        <v>1302.8</v>
      </c>
      <c r="AX88" s="37">
        <f t="shared" si="50"/>
        <v>-35.74545454545455</v>
      </c>
      <c r="AY88" s="37">
        <v>246.8</v>
      </c>
      <c r="AZ88" s="37">
        <v>266.5</v>
      </c>
      <c r="BA88" s="37">
        <v>131.5</v>
      </c>
      <c r="BB88" s="37">
        <v>200.3</v>
      </c>
      <c r="BC88" s="37">
        <v>243.4</v>
      </c>
      <c r="BD88" s="37"/>
      <c r="BE88" s="37"/>
      <c r="BF88" s="37">
        <f t="shared" si="51"/>
        <v>214.3</v>
      </c>
      <c r="BG88" s="11"/>
      <c r="BH88" s="37">
        <f t="shared" si="52"/>
        <v>214.3</v>
      </c>
      <c r="BI88" s="37"/>
      <c r="BJ88" s="37">
        <f t="shared" si="53"/>
        <v>214.3</v>
      </c>
      <c r="BK88" s="37"/>
      <c r="BL88" s="37">
        <f t="shared" si="54"/>
        <v>214.3</v>
      </c>
      <c r="BM88" s="9"/>
      <c r="BN88" s="9"/>
      <c r="BO88" s="9"/>
      <c r="BP88" s="9"/>
      <c r="BQ88" s="9"/>
      <c r="BR88" s="9"/>
      <c r="BS88" s="9"/>
      <c r="BT88" s="9"/>
      <c r="BU88" s="9"/>
      <c r="BV88" s="10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10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10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10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10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10"/>
      <c r="HG88" s="9"/>
      <c r="HH88" s="9"/>
    </row>
    <row r="89" spans="1:216" s="2" customFormat="1" ht="16.95" customHeight="1">
      <c r="A89" s="14" t="s">
        <v>88</v>
      </c>
      <c r="B89" s="37">
        <v>201</v>
      </c>
      <c r="C89" s="37">
        <v>195</v>
      </c>
      <c r="D89" s="4">
        <f t="shared" si="43"/>
        <v>0.97014925373134331</v>
      </c>
      <c r="E89" s="11">
        <v>10</v>
      </c>
      <c r="F89" s="5" t="s">
        <v>370</v>
      </c>
      <c r="G89" s="5" t="s">
        <v>370</v>
      </c>
      <c r="H89" s="5" t="s">
        <v>370</v>
      </c>
      <c r="I89" s="5" t="s">
        <v>370</v>
      </c>
      <c r="J89" s="5" t="s">
        <v>370</v>
      </c>
      <c r="K89" s="5" t="s">
        <v>370</v>
      </c>
      <c r="L89" s="5" t="s">
        <v>370</v>
      </c>
      <c r="M89" s="5" t="s">
        <v>370</v>
      </c>
      <c r="N89" s="37">
        <v>373.6</v>
      </c>
      <c r="O89" s="37">
        <v>473.7</v>
      </c>
      <c r="P89" s="4">
        <f t="shared" si="44"/>
        <v>1.2067933618843683</v>
      </c>
      <c r="Q89" s="11">
        <v>20</v>
      </c>
      <c r="R89" s="37">
        <v>144.5</v>
      </c>
      <c r="S89" s="37">
        <v>169.1</v>
      </c>
      <c r="T89" s="4">
        <f t="shared" si="45"/>
        <v>1.1702422145328719</v>
      </c>
      <c r="U89" s="11">
        <v>25</v>
      </c>
      <c r="V89" s="37">
        <v>21.2</v>
      </c>
      <c r="W89" s="37">
        <v>24.8</v>
      </c>
      <c r="X89" s="4">
        <f t="shared" si="46"/>
        <v>1.1698113207547169</v>
      </c>
      <c r="Y89" s="11">
        <v>25</v>
      </c>
      <c r="Z89" s="77" t="s">
        <v>435</v>
      </c>
      <c r="AA89" s="77" t="s">
        <v>435</v>
      </c>
      <c r="AB89" s="77" t="s">
        <v>435</v>
      </c>
      <c r="AC89" s="77" t="s">
        <v>435</v>
      </c>
      <c r="AD89" s="5" t="s">
        <v>370</v>
      </c>
      <c r="AE89" s="5" t="s">
        <v>370</v>
      </c>
      <c r="AF89" s="5" t="s">
        <v>370</v>
      </c>
      <c r="AG89" s="5" t="s">
        <v>370</v>
      </c>
      <c r="AH89" s="51">
        <v>889</v>
      </c>
      <c r="AI89" s="51">
        <v>875</v>
      </c>
      <c r="AJ89" s="4">
        <f t="shared" si="47"/>
        <v>0.98425196850393704</v>
      </c>
      <c r="AK89" s="11">
        <v>20</v>
      </c>
      <c r="AL89" s="5" t="s">
        <v>370</v>
      </c>
      <c r="AM89" s="5" t="s">
        <v>370</v>
      </c>
      <c r="AN89" s="5" t="s">
        <v>370</v>
      </c>
      <c r="AO89" s="5" t="s">
        <v>370</v>
      </c>
      <c r="AP89" s="5" t="s">
        <v>370</v>
      </c>
      <c r="AQ89" s="5" t="s">
        <v>370</v>
      </c>
      <c r="AR89" s="5" t="s">
        <v>370</v>
      </c>
      <c r="AS89" s="5" t="s">
        <v>370</v>
      </c>
      <c r="AT89" s="50">
        <f t="shared" si="55"/>
        <v>1.1202373752726926</v>
      </c>
      <c r="AU89" s="51">
        <v>2084</v>
      </c>
      <c r="AV89" s="37">
        <f t="shared" si="48"/>
        <v>1136.7272727272727</v>
      </c>
      <c r="AW89" s="37">
        <f t="shared" si="49"/>
        <v>1273.4000000000001</v>
      </c>
      <c r="AX89" s="37">
        <f t="shared" si="50"/>
        <v>136.67272727272734</v>
      </c>
      <c r="AY89" s="37">
        <v>198.5</v>
      </c>
      <c r="AZ89" s="37">
        <v>246.3</v>
      </c>
      <c r="BA89" s="37">
        <v>211.4</v>
      </c>
      <c r="BB89" s="37">
        <v>223.3</v>
      </c>
      <c r="BC89" s="37">
        <v>227.1</v>
      </c>
      <c r="BD89" s="37">
        <v>34.700000000000003</v>
      </c>
      <c r="BE89" s="37"/>
      <c r="BF89" s="37">
        <f t="shared" si="51"/>
        <v>132.1</v>
      </c>
      <c r="BG89" s="11"/>
      <c r="BH89" s="37">
        <f t="shared" si="52"/>
        <v>132.1</v>
      </c>
      <c r="BI89" s="37"/>
      <c r="BJ89" s="37">
        <f t="shared" si="53"/>
        <v>132.1</v>
      </c>
      <c r="BK89" s="37"/>
      <c r="BL89" s="37">
        <f t="shared" si="54"/>
        <v>132.1</v>
      </c>
      <c r="BM89" s="9"/>
      <c r="BN89" s="9"/>
      <c r="BO89" s="9"/>
      <c r="BP89" s="9"/>
      <c r="BQ89" s="9"/>
      <c r="BR89" s="9"/>
      <c r="BS89" s="9"/>
      <c r="BT89" s="9"/>
      <c r="BU89" s="9"/>
      <c r="BV89" s="10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10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10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10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10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10"/>
      <c r="HG89" s="9"/>
      <c r="HH89" s="9"/>
    </row>
    <row r="90" spans="1:216" s="2" customFormat="1" ht="16.95" customHeight="1">
      <c r="A90" s="14" t="s">
        <v>89</v>
      </c>
      <c r="B90" s="37">
        <v>2446</v>
      </c>
      <c r="C90" s="37">
        <v>2415</v>
      </c>
      <c r="D90" s="4">
        <f t="shared" si="43"/>
        <v>0.98732624693376947</v>
      </c>
      <c r="E90" s="11">
        <v>10</v>
      </c>
      <c r="F90" s="5" t="s">
        <v>370</v>
      </c>
      <c r="G90" s="5" t="s">
        <v>370</v>
      </c>
      <c r="H90" s="5" t="s">
        <v>370</v>
      </c>
      <c r="I90" s="5" t="s">
        <v>370</v>
      </c>
      <c r="J90" s="5" t="s">
        <v>370</v>
      </c>
      <c r="K90" s="5" t="s">
        <v>370</v>
      </c>
      <c r="L90" s="5" t="s">
        <v>370</v>
      </c>
      <c r="M90" s="5" t="s">
        <v>370</v>
      </c>
      <c r="N90" s="37">
        <v>800.3</v>
      </c>
      <c r="O90" s="37">
        <v>1333.1</v>
      </c>
      <c r="P90" s="4">
        <f t="shared" si="44"/>
        <v>1.2465750343621143</v>
      </c>
      <c r="Q90" s="11">
        <v>20</v>
      </c>
      <c r="R90" s="37">
        <v>173.2</v>
      </c>
      <c r="S90" s="37">
        <v>204.4</v>
      </c>
      <c r="T90" s="4">
        <f t="shared" si="45"/>
        <v>1.1801385681293304</v>
      </c>
      <c r="U90" s="11">
        <v>30</v>
      </c>
      <c r="V90" s="37">
        <v>18.399999999999999</v>
      </c>
      <c r="W90" s="37">
        <v>21.9</v>
      </c>
      <c r="X90" s="4">
        <f t="shared" si="46"/>
        <v>1.1902173913043479</v>
      </c>
      <c r="Y90" s="11">
        <v>20</v>
      </c>
      <c r="Z90" s="77" t="s">
        <v>435</v>
      </c>
      <c r="AA90" s="77" t="s">
        <v>435</v>
      </c>
      <c r="AB90" s="77" t="s">
        <v>435</v>
      </c>
      <c r="AC90" s="77" t="s">
        <v>435</v>
      </c>
      <c r="AD90" s="5" t="s">
        <v>370</v>
      </c>
      <c r="AE90" s="5" t="s">
        <v>370</v>
      </c>
      <c r="AF90" s="5" t="s">
        <v>370</v>
      </c>
      <c r="AG90" s="5" t="s">
        <v>370</v>
      </c>
      <c r="AH90" s="51">
        <v>789</v>
      </c>
      <c r="AI90" s="51">
        <v>897</v>
      </c>
      <c r="AJ90" s="4">
        <f t="shared" si="47"/>
        <v>1.1368821292775666</v>
      </c>
      <c r="AK90" s="11">
        <v>20</v>
      </c>
      <c r="AL90" s="5" t="s">
        <v>370</v>
      </c>
      <c r="AM90" s="5" t="s">
        <v>370</v>
      </c>
      <c r="AN90" s="5" t="s">
        <v>370</v>
      </c>
      <c r="AO90" s="5" t="s">
        <v>370</v>
      </c>
      <c r="AP90" s="5" t="s">
        <v>370</v>
      </c>
      <c r="AQ90" s="5" t="s">
        <v>370</v>
      </c>
      <c r="AR90" s="5" t="s">
        <v>370</v>
      </c>
      <c r="AS90" s="5" t="s">
        <v>370</v>
      </c>
      <c r="AT90" s="50">
        <f t="shared" si="55"/>
        <v>1.1675091061209817</v>
      </c>
      <c r="AU90" s="51">
        <v>3232</v>
      </c>
      <c r="AV90" s="37">
        <f t="shared" si="48"/>
        <v>1762.909090909091</v>
      </c>
      <c r="AW90" s="37">
        <f t="shared" si="49"/>
        <v>2058.1999999999998</v>
      </c>
      <c r="AX90" s="37">
        <f t="shared" si="50"/>
        <v>295.29090909090883</v>
      </c>
      <c r="AY90" s="37">
        <v>308.2</v>
      </c>
      <c r="AZ90" s="37">
        <v>382</v>
      </c>
      <c r="BA90" s="37">
        <v>225.2</v>
      </c>
      <c r="BB90" s="37">
        <v>236.5</v>
      </c>
      <c r="BC90" s="37">
        <v>352.9</v>
      </c>
      <c r="BD90" s="37">
        <v>259.8</v>
      </c>
      <c r="BE90" s="37"/>
      <c r="BF90" s="37">
        <f t="shared" si="51"/>
        <v>293.60000000000002</v>
      </c>
      <c r="BG90" s="11"/>
      <c r="BH90" s="37">
        <f t="shared" si="52"/>
        <v>293.60000000000002</v>
      </c>
      <c r="BI90" s="37"/>
      <c r="BJ90" s="37">
        <f t="shared" si="53"/>
        <v>293.60000000000002</v>
      </c>
      <c r="BK90" s="37"/>
      <c r="BL90" s="37">
        <f t="shared" si="54"/>
        <v>293.60000000000002</v>
      </c>
      <c r="BM90" s="9"/>
      <c r="BN90" s="9"/>
      <c r="BO90" s="9"/>
      <c r="BP90" s="9"/>
      <c r="BQ90" s="9"/>
      <c r="BR90" s="9"/>
      <c r="BS90" s="9"/>
      <c r="BT90" s="9"/>
      <c r="BU90" s="9"/>
      <c r="BV90" s="10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10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10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10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10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10"/>
      <c r="HG90" s="9"/>
      <c r="HH90" s="9"/>
    </row>
    <row r="91" spans="1:216" s="2" customFormat="1" ht="16.95" customHeight="1">
      <c r="A91" s="18" t="s">
        <v>90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9"/>
      <c r="BN91" s="9"/>
      <c r="BO91" s="9"/>
      <c r="BP91" s="9"/>
      <c r="BQ91" s="9"/>
      <c r="BR91" s="9"/>
      <c r="BS91" s="9"/>
      <c r="BT91" s="9"/>
      <c r="BU91" s="9"/>
      <c r="BV91" s="10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10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10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10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10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10"/>
      <c r="HG91" s="9"/>
      <c r="HH91" s="9"/>
    </row>
    <row r="92" spans="1:216" s="2" customFormat="1" ht="16.95" customHeight="1">
      <c r="A92" s="14" t="s">
        <v>91</v>
      </c>
      <c r="B92" s="37">
        <v>0</v>
      </c>
      <c r="C92" s="37">
        <v>0</v>
      </c>
      <c r="D92" s="4">
        <f t="shared" si="43"/>
        <v>0</v>
      </c>
      <c r="E92" s="11">
        <v>0</v>
      </c>
      <c r="F92" s="5" t="s">
        <v>370</v>
      </c>
      <c r="G92" s="5" t="s">
        <v>370</v>
      </c>
      <c r="H92" s="5" t="s">
        <v>370</v>
      </c>
      <c r="I92" s="5" t="s">
        <v>370</v>
      </c>
      <c r="J92" s="5" t="s">
        <v>370</v>
      </c>
      <c r="K92" s="5" t="s">
        <v>370</v>
      </c>
      <c r="L92" s="5" t="s">
        <v>370</v>
      </c>
      <c r="M92" s="5" t="s">
        <v>370</v>
      </c>
      <c r="N92" s="37">
        <v>174.2</v>
      </c>
      <c r="O92" s="37">
        <v>91.3</v>
      </c>
      <c r="P92" s="4">
        <f t="shared" si="44"/>
        <v>0.52411021814006886</v>
      </c>
      <c r="Q92" s="11">
        <v>20</v>
      </c>
      <c r="R92" s="37">
        <v>43</v>
      </c>
      <c r="S92" s="37">
        <v>46.7</v>
      </c>
      <c r="T92" s="4">
        <f t="shared" si="45"/>
        <v>1.086046511627907</v>
      </c>
      <c r="U92" s="11">
        <v>20</v>
      </c>
      <c r="V92" s="37">
        <v>1.8</v>
      </c>
      <c r="W92" s="37">
        <v>2.5</v>
      </c>
      <c r="X92" s="4">
        <f t="shared" si="46"/>
        <v>1.2188888888888889</v>
      </c>
      <c r="Y92" s="11">
        <v>30</v>
      </c>
      <c r="Z92" s="77" t="s">
        <v>435</v>
      </c>
      <c r="AA92" s="77" t="s">
        <v>435</v>
      </c>
      <c r="AB92" s="77" t="s">
        <v>435</v>
      </c>
      <c r="AC92" s="77" t="s">
        <v>435</v>
      </c>
      <c r="AD92" s="5" t="s">
        <v>370</v>
      </c>
      <c r="AE92" s="5" t="s">
        <v>370</v>
      </c>
      <c r="AF92" s="5" t="s">
        <v>370</v>
      </c>
      <c r="AG92" s="5" t="s">
        <v>370</v>
      </c>
      <c r="AH92" s="51">
        <v>36</v>
      </c>
      <c r="AI92" s="51">
        <v>36</v>
      </c>
      <c r="AJ92" s="4">
        <f t="shared" si="47"/>
        <v>1</v>
      </c>
      <c r="AK92" s="11">
        <v>20</v>
      </c>
      <c r="AL92" s="5" t="s">
        <v>370</v>
      </c>
      <c r="AM92" s="5" t="s">
        <v>370</v>
      </c>
      <c r="AN92" s="5" t="s">
        <v>370</v>
      </c>
      <c r="AO92" s="5" t="s">
        <v>370</v>
      </c>
      <c r="AP92" s="5" t="s">
        <v>370</v>
      </c>
      <c r="AQ92" s="5" t="s">
        <v>370</v>
      </c>
      <c r="AR92" s="5" t="s">
        <v>370</v>
      </c>
      <c r="AS92" s="5" t="s">
        <v>370</v>
      </c>
      <c r="AT92" s="50">
        <f t="shared" si="55"/>
        <v>0.98633112513362431</v>
      </c>
      <c r="AU92" s="51">
        <v>964</v>
      </c>
      <c r="AV92" s="37">
        <f t="shared" si="48"/>
        <v>525.81818181818187</v>
      </c>
      <c r="AW92" s="37">
        <f t="shared" si="49"/>
        <v>518.6</v>
      </c>
      <c r="AX92" s="37">
        <f t="shared" si="50"/>
        <v>-7.2181818181818471</v>
      </c>
      <c r="AY92" s="37">
        <v>72.5</v>
      </c>
      <c r="AZ92" s="37">
        <v>73.8</v>
      </c>
      <c r="BA92" s="37">
        <v>143</v>
      </c>
      <c r="BB92" s="37">
        <v>75.099999999999994</v>
      </c>
      <c r="BC92" s="37">
        <v>95</v>
      </c>
      <c r="BD92" s="37">
        <v>32.1</v>
      </c>
      <c r="BE92" s="37"/>
      <c r="BF92" s="37">
        <f t="shared" si="51"/>
        <v>27.1</v>
      </c>
      <c r="BG92" s="11"/>
      <c r="BH92" s="37">
        <f t="shared" si="52"/>
        <v>27.1</v>
      </c>
      <c r="BI92" s="37"/>
      <c r="BJ92" s="37">
        <f t="shared" si="53"/>
        <v>27.1</v>
      </c>
      <c r="BK92" s="37"/>
      <c r="BL92" s="37">
        <f t="shared" si="54"/>
        <v>27.1</v>
      </c>
      <c r="BM92" s="9"/>
      <c r="BN92" s="9"/>
      <c r="BO92" s="9"/>
      <c r="BP92" s="9"/>
      <c r="BQ92" s="9"/>
      <c r="BR92" s="9"/>
      <c r="BS92" s="9"/>
      <c r="BT92" s="9"/>
      <c r="BU92" s="9"/>
      <c r="BV92" s="10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10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10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10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10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10"/>
      <c r="HG92" s="9"/>
      <c r="HH92" s="9"/>
    </row>
    <row r="93" spans="1:216" s="2" customFormat="1" ht="16.95" customHeight="1">
      <c r="A93" s="14" t="s">
        <v>92</v>
      </c>
      <c r="B93" s="37">
        <v>96270</v>
      </c>
      <c r="C93" s="37">
        <v>124668.3</v>
      </c>
      <c r="D93" s="4">
        <f t="shared" si="43"/>
        <v>1.2094985976939856</v>
      </c>
      <c r="E93" s="11">
        <v>10</v>
      </c>
      <c r="F93" s="5" t="s">
        <v>370</v>
      </c>
      <c r="G93" s="5" t="s">
        <v>370</v>
      </c>
      <c r="H93" s="5" t="s">
        <v>370</v>
      </c>
      <c r="I93" s="5" t="s">
        <v>370</v>
      </c>
      <c r="J93" s="5" t="s">
        <v>370</v>
      </c>
      <c r="K93" s="5" t="s">
        <v>370</v>
      </c>
      <c r="L93" s="5" t="s">
        <v>370</v>
      </c>
      <c r="M93" s="5" t="s">
        <v>370</v>
      </c>
      <c r="N93" s="37">
        <v>4671.3</v>
      </c>
      <c r="O93" s="37">
        <v>4810.8999999999996</v>
      </c>
      <c r="P93" s="4">
        <f t="shared" si="44"/>
        <v>1.029884614561257</v>
      </c>
      <c r="Q93" s="11">
        <v>20</v>
      </c>
      <c r="R93" s="37">
        <v>75.3</v>
      </c>
      <c r="S93" s="37">
        <v>92.6</v>
      </c>
      <c r="T93" s="4">
        <f t="shared" si="45"/>
        <v>1.2029747675962814</v>
      </c>
      <c r="U93" s="11">
        <v>20</v>
      </c>
      <c r="V93" s="37">
        <v>15.6</v>
      </c>
      <c r="W93" s="37">
        <v>18.5</v>
      </c>
      <c r="X93" s="4">
        <f t="shared" si="46"/>
        <v>1.1858974358974359</v>
      </c>
      <c r="Y93" s="11">
        <v>30</v>
      </c>
      <c r="Z93" s="77" t="s">
        <v>435</v>
      </c>
      <c r="AA93" s="77" t="s">
        <v>435</v>
      </c>
      <c r="AB93" s="77" t="s">
        <v>435</v>
      </c>
      <c r="AC93" s="77" t="s">
        <v>435</v>
      </c>
      <c r="AD93" s="5" t="s">
        <v>370</v>
      </c>
      <c r="AE93" s="5" t="s">
        <v>370</v>
      </c>
      <c r="AF93" s="5" t="s">
        <v>370</v>
      </c>
      <c r="AG93" s="5" t="s">
        <v>370</v>
      </c>
      <c r="AH93" s="51">
        <v>93</v>
      </c>
      <c r="AI93" s="51">
        <v>93</v>
      </c>
      <c r="AJ93" s="4">
        <f t="shared" si="47"/>
        <v>1</v>
      </c>
      <c r="AK93" s="11">
        <v>20</v>
      </c>
      <c r="AL93" s="5" t="s">
        <v>370</v>
      </c>
      <c r="AM93" s="5" t="s">
        <v>370</v>
      </c>
      <c r="AN93" s="5" t="s">
        <v>370</v>
      </c>
      <c r="AO93" s="5" t="s">
        <v>370</v>
      </c>
      <c r="AP93" s="5" t="s">
        <v>370</v>
      </c>
      <c r="AQ93" s="5" t="s">
        <v>370</v>
      </c>
      <c r="AR93" s="5" t="s">
        <v>370</v>
      </c>
      <c r="AS93" s="5" t="s">
        <v>370</v>
      </c>
      <c r="AT93" s="50">
        <f t="shared" si="55"/>
        <v>1.1232909669701372</v>
      </c>
      <c r="AU93" s="51">
        <v>5915</v>
      </c>
      <c r="AV93" s="37">
        <f t="shared" si="48"/>
        <v>3226.3636363636365</v>
      </c>
      <c r="AW93" s="37">
        <f t="shared" si="49"/>
        <v>3624.1</v>
      </c>
      <c r="AX93" s="37">
        <f t="shared" si="50"/>
        <v>397.73636363636342</v>
      </c>
      <c r="AY93" s="37">
        <v>581.70000000000005</v>
      </c>
      <c r="AZ93" s="37">
        <v>648.29999999999995</v>
      </c>
      <c r="BA93" s="37">
        <v>620.79999999999995</v>
      </c>
      <c r="BB93" s="37">
        <v>614.70000000000005</v>
      </c>
      <c r="BC93" s="37">
        <v>567.29999999999995</v>
      </c>
      <c r="BD93" s="37"/>
      <c r="BE93" s="37"/>
      <c r="BF93" s="37">
        <f t="shared" si="51"/>
        <v>591.29999999999995</v>
      </c>
      <c r="BG93" s="11"/>
      <c r="BH93" s="37">
        <f t="shared" si="52"/>
        <v>591.29999999999995</v>
      </c>
      <c r="BI93" s="37"/>
      <c r="BJ93" s="37">
        <f t="shared" si="53"/>
        <v>591.29999999999995</v>
      </c>
      <c r="BK93" s="37"/>
      <c r="BL93" s="37">
        <f t="shared" si="54"/>
        <v>591.29999999999995</v>
      </c>
      <c r="BM93" s="9"/>
      <c r="BN93" s="9"/>
      <c r="BO93" s="9"/>
      <c r="BP93" s="9"/>
      <c r="BQ93" s="9"/>
      <c r="BR93" s="9"/>
      <c r="BS93" s="9"/>
      <c r="BT93" s="9"/>
      <c r="BU93" s="9"/>
      <c r="BV93" s="10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10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10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10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10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10"/>
      <c r="HG93" s="9"/>
      <c r="HH93" s="9"/>
    </row>
    <row r="94" spans="1:216" s="2" customFormat="1" ht="16.95" customHeight="1">
      <c r="A94" s="14" t="s">
        <v>93</v>
      </c>
      <c r="B94" s="37">
        <v>0</v>
      </c>
      <c r="C94" s="37">
        <v>0</v>
      </c>
      <c r="D94" s="4">
        <f t="shared" si="43"/>
        <v>0</v>
      </c>
      <c r="E94" s="11">
        <v>0</v>
      </c>
      <c r="F94" s="5" t="s">
        <v>370</v>
      </c>
      <c r="G94" s="5" t="s">
        <v>370</v>
      </c>
      <c r="H94" s="5" t="s">
        <v>370</v>
      </c>
      <c r="I94" s="5" t="s">
        <v>370</v>
      </c>
      <c r="J94" s="5" t="s">
        <v>370</v>
      </c>
      <c r="K94" s="5" t="s">
        <v>370</v>
      </c>
      <c r="L94" s="5" t="s">
        <v>370</v>
      </c>
      <c r="M94" s="5" t="s">
        <v>370</v>
      </c>
      <c r="N94" s="37">
        <v>1080.0999999999999</v>
      </c>
      <c r="O94" s="37">
        <v>382.9</v>
      </c>
      <c r="P94" s="4">
        <f t="shared" si="44"/>
        <v>0.35450421257290993</v>
      </c>
      <c r="Q94" s="11">
        <v>20</v>
      </c>
      <c r="R94" s="37">
        <v>150.19999999999999</v>
      </c>
      <c r="S94" s="37">
        <v>164.2</v>
      </c>
      <c r="T94" s="4">
        <f t="shared" si="45"/>
        <v>1.0932090545938749</v>
      </c>
      <c r="U94" s="11">
        <v>20</v>
      </c>
      <c r="V94" s="37">
        <v>11.5</v>
      </c>
      <c r="W94" s="37">
        <v>13</v>
      </c>
      <c r="X94" s="4">
        <f t="shared" si="46"/>
        <v>1.1304347826086956</v>
      </c>
      <c r="Y94" s="11">
        <v>30</v>
      </c>
      <c r="Z94" s="77" t="s">
        <v>435</v>
      </c>
      <c r="AA94" s="77" t="s">
        <v>435</v>
      </c>
      <c r="AB94" s="77" t="s">
        <v>435</v>
      </c>
      <c r="AC94" s="77" t="s">
        <v>435</v>
      </c>
      <c r="AD94" s="5" t="s">
        <v>370</v>
      </c>
      <c r="AE94" s="5" t="s">
        <v>370</v>
      </c>
      <c r="AF94" s="5" t="s">
        <v>370</v>
      </c>
      <c r="AG94" s="5" t="s">
        <v>370</v>
      </c>
      <c r="AH94" s="51">
        <v>208</v>
      </c>
      <c r="AI94" s="51">
        <v>208</v>
      </c>
      <c r="AJ94" s="4">
        <f t="shared" si="47"/>
        <v>1</v>
      </c>
      <c r="AK94" s="11">
        <v>20</v>
      </c>
      <c r="AL94" s="5" t="s">
        <v>370</v>
      </c>
      <c r="AM94" s="5" t="s">
        <v>370</v>
      </c>
      <c r="AN94" s="5" t="s">
        <v>370</v>
      </c>
      <c r="AO94" s="5" t="s">
        <v>370</v>
      </c>
      <c r="AP94" s="5" t="s">
        <v>370</v>
      </c>
      <c r="AQ94" s="5" t="s">
        <v>370</v>
      </c>
      <c r="AR94" s="5" t="s">
        <v>370</v>
      </c>
      <c r="AS94" s="5" t="s">
        <v>370</v>
      </c>
      <c r="AT94" s="50">
        <f t="shared" si="55"/>
        <v>0.92074787579551742</v>
      </c>
      <c r="AU94" s="51">
        <v>1909</v>
      </c>
      <c r="AV94" s="37">
        <f t="shared" si="48"/>
        <v>1041.2727272727273</v>
      </c>
      <c r="AW94" s="37">
        <f t="shared" si="49"/>
        <v>958.7</v>
      </c>
      <c r="AX94" s="37">
        <f t="shared" si="50"/>
        <v>-82.572727272727207</v>
      </c>
      <c r="AY94" s="37">
        <v>134.4</v>
      </c>
      <c r="AZ94" s="37">
        <v>134.4</v>
      </c>
      <c r="BA94" s="37">
        <v>163</v>
      </c>
      <c r="BB94" s="37">
        <v>148.5</v>
      </c>
      <c r="BC94" s="37">
        <v>152.30000000000001</v>
      </c>
      <c r="BD94" s="37"/>
      <c r="BE94" s="37"/>
      <c r="BF94" s="37">
        <f t="shared" si="51"/>
        <v>226.1</v>
      </c>
      <c r="BG94" s="11"/>
      <c r="BH94" s="37">
        <f t="shared" si="52"/>
        <v>226.1</v>
      </c>
      <c r="BI94" s="37"/>
      <c r="BJ94" s="37">
        <f t="shared" si="53"/>
        <v>226.1</v>
      </c>
      <c r="BK94" s="37"/>
      <c r="BL94" s="37">
        <f t="shared" si="54"/>
        <v>226.1</v>
      </c>
      <c r="BM94" s="9"/>
      <c r="BN94" s="9"/>
      <c r="BO94" s="9"/>
      <c r="BP94" s="9"/>
      <c r="BQ94" s="9"/>
      <c r="BR94" s="9"/>
      <c r="BS94" s="9"/>
      <c r="BT94" s="9"/>
      <c r="BU94" s="9"/>
      <c r="BV94" s="10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10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10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10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10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10"/>
      <c r="HG94" s="9"/>
      <c r="HH94" s="9"/>
    </row>
    <row r="95" spans="1:216" s="2" customFormat="1" ht="16.95" customHeight="1">
      <c r="A95" s="14" t="s">
        <v>94</v>
      </c>
      <c r="B95" s="37">
        <v>0</v>
      </c>
      <c r="C95" s="37">
        <v>0</v>
      </c>
      <c r="D95" s="4">
        <f t="shared" si="43"/>
        <v>0</v>
      </c>
      <c r="E95" s="11">
        <v>0</v>
      </c>
      <c r="F95" s="5" t="s">
        <v>370</v>
      </c>
      <c r="G95" s="5" t="s">
        <v>370</v>
      </c>
      <c r="H95" s="5" t="s">
        <v>370</v>
      </c>
      <c r="I95" s="5" t="s">
        <v>370</v>
      </c>
      <c r="J95" s="5" t="s">
        <v>370</v>
      </c>
      <c r="K95" s="5" t="s">
        <v>370</v>
      </c>
      <c r="L95" s="5" t="s">
        <v>370</v>
      </c>
      <c r="M95" s="5" t="s">
        <v>370</v>
      </c>
      <c r="N95" s="37">
        <v>326.3</v>
      </c>
      <c r="O95" s="37">
        <v>525.1</v>
      </c>
      <c r="P95" s="4">
        <f t="shared" si="44"/>
        <v>1.2409255286546124</v>
      </c>
      <c r="Q95" s="11">
        <v>20</v>
      </c>
      <c r="R95" s="37">
        <v>100.8</v>
      </c>
      <c r="S95" s="37">
        <v>109.1</v>
      </c>
      <c r="T95" s="4">
        <f t="shared" si="45"/>
        <v>1.0823412698412698</v>
      </c>
      <c r="U95" s="11">
        <v>20</v>
      </c>
      <c r="V95" s="37">
        <v>6.7</v>
      </c>
      <c r="W95" s="37">
        <v>7.6</v>
      </c>
      <c r="X95" s="4">
        <f t="shared" si="46"/>
        <v>1.1343283582089552</v>
      </c>
      <c r="Y95" s="11">
        <v>30</v>
      </c>
      <c r="Z95" s="77" t="s">
        <v>435</v>
      </c>
      <c r="AA95" s="77" t="s">
        <v>435</v>
      </c>
      <c r="AB95" s="77" t="s">
        <v>435</v>
      </c>
      <c r="AC95" s="77" t="s">
        <v>435</v>
      </c>
      <c r="AD95" s="5" t="s">
        <v>370</v>
      </c>
      <c r="AE95" s="5" t="s">
        <v>370</v>
      </c>
      <c r="AF95" s="5" t="s">
        <v>370</v>
      </c>
      <c r="AG95" s="5" t="s">
        <v>370</v>
      </c>
      <c r="AH95" s="51">
        <v>94</v>
      </c>
      <c r="AI95" s="51">
        <v>94</v>
      </c>
      <c r="AJ95" s="4">
        <f t="shared" si="47"/>
        <v>1</v>
      </c>
      <c r="AK95" s="11">
        <v>20</v>
      </c>
      <c r="AL95" s="5" t="s">
        <v>370</v>
      </c>
      <c r="AM95" s="5" t="s">
        <v>370</v>
      </c>
      <c r="AN95" s="5" t="s">
        <v>370</v>
      </c>
      <c r="AO95" s="5" t="s">
        <v>370</v>
      </c>
      <c r="AP95" s="5" t="s">
        <v>370</v>
      </c>
      <c r="AQ95" s="5" t="s">
        <v>370</v>
      </c>
      <c r="AR95" s="5" t="s">
        <v>370</v>
      </c>
      <c r="AS95" s="5" t="s">
        <v>370</v>
      </c>
      <c r="AT95" s="50">
        <f t="shared" si="55"/>
        <v>1.1166131857354034</v>
      </c>
      <c r="AU95" s="51">
        <v>1224</v>
      </c>
      <c r="AV95" s="37">
        <f t="shared" si="48"/>
        <v>667.63636363636363</v>
      </c>
      <c r="AW95" s="37">
        <f t="shared" si="49"/>
        <v>745.5</v>
      </c>
      <c r="AX95" s="37">
        <f t="shared" si="50"/>
        <v>77.863636363636374</v>
      </c>
      <c r="AY95" s="37">
        <v>106.4</v>
      </c>
      <c r="AZ95" s="37">
        <v>91.6</v>
      </c>
      <c r="BA95" s="37">
        <v>199.9</v>
      </c>
      <c r="BB95" s="37">
        <v>100.5</v>
      </c>
      <c r="BC95" s="37">
        <v>98.4</v>
      </c>
      <c r="BD95" s="37"/>
      <c r="BE95" s="37"/>
      <c r="BF95" s="37">
        <f t="shared" si="51"/>
        <v>148.69999999999999</v>
      </c>
      <c r="BG95" s="11"/>
      <c r="BH95" s="37">
        <f t="shared" si="52"/>
        <v>148.69999999999999</v>
      </c>
      <c r="BI95" s="37"/>
      <c r="BJ95" s="37">
        <f t="shared" si="53"/>
        <v>148.69999999999999</v>
      </c>
      <c r="BK95" s="37"/>
      <c r="BL95" s="37">
        <f t="shared" si="54"/>
        <v>148.69999999999999</v>
      </c>
      <c r="BM95" s="9"/>
      <c r="BN95" s="9"/>
      <c r="BO95" s="9"/>
      <c r="BP95" s="9"/>
      <c r="BQ95" s="9"/>
      <c r="BR95" s="9"/>
      <c r="BS95" s="9"/>
      <c r="BT95" s="9"/>
      <c r="BU95" s="9"/>
      <c r="BV95" s="10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10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10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10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10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10"/>
      <c r="HG95" s="9"/>
      <c r="HH95" s="9"/>
    </row>
    <row r="96" spans="1:216" s="2" customFormat="1" ht="16.95" customHeight="1">
      <c r="A96" s="14" t="s">
        <v>95</v>
      </c>
      <c r="B96" s="37">
        <v>1194</v>
      </c>
      <c r="C96" s="37">
        <v>1210</v>
      </c>
      <c r="D96" s="4">
        <f t="shared" si="43"/>
        <v>1.0134003350083751</v>
      </c>
      <c r="E96" s="11">
        <v>10</v>
      </c>
      <c r="F96" s="5" t="s">
        <v>370</v>
      </c>
      <c r="G96" s="5" t="s">
        <v>370</v>
      </c>
      <c r="H96" s="5" t="s">
        <v>370</v>
      </c>
      <c r="I96" s="5" t="s">
        <v>370</v>
      </c>
      <c r="J96" s="5" t="s">
        <v>370</v>
      </c>
      <c r="K96" s="5" t="s">
        <v>370</v>
      </c>
      <c r="L96" s="5" t="s">
        <v>370</v>
      </c>
      <c r="M96" s="5" t="s">
        <v>370</v>
      </c>
      <c r="N96" s="37">
        <v>1056.0999999999999</v>
      </c>
      <c r="O96" s="37">
        <v>846</v>
      </c>
      <c r="P96" s="4">
        <f t="shared" si="44"/>
        <v>0.80106050563393627</v>
      </c>
      <c r="Q96" s="11">
        <v>20</v>
      </c>
      <c r="R96" s="37">
        <v>242.2</v>
      </c>
      <c r="S96" s="37">
        <v>293</v>
      </c>
      <c r="T96" s="4">
        <f t="shared" si="45"/>
        <v>1.200974401321222</v>
      </c>
      <c r="U96" s="11">
        <v>25</v>
      </c>
      <c r="V96" s="37">
        <v>14.9</v>
      </c>
      <c r="W96" s="37">
        <v>17.600000000000001</v>
      </c>
      <c r="X96" s="4">
        <f t="shared" si="46"/>
        <v>1.1812080536912752</v>
      </c>
      <c r="Y96" s="11">
        <v>25</v>
      </c>
      <c r="Z96" s="77" t="s">
        <v>435</v>
      </c>
      <c r="AA96" s="77" t="s">
        <v>435</v>
      </c>
      <c r="AB96" s="77" t="s">
        <v>435</v>
      </c>
      <c r="AC96" s="77" t="s">
        <v>435</v>
      </c>
      <c r="AD96" s="5" t="s">
        <v>370</v>
      </c>
      <c r="AE96" s="5" t="s">
        <v>370</v>
      </c>
      <c r="AF96" s="5" t="s">
        <v>370</v>
      </c>
      <c r="AG96" s="5" t="s">
        <v>370</v>
      </c>
      <c r="AH96" s="51">
        <v>381</v>
      </c>
      <c r="AI96" s="51">
        <v>381</v>
      </c>
      <c r="AJ96" s="4">
        <f t="shared" si="47"/>
        <v>1</v>
      </c>
      <c r="AK96" s="11">
        <v>20</v>
      </c>
      <c r="AL96" s="5" t="s">
        <v>370</v>
      </c>
      <c r="AM96" s="5" t="s">
        <v>370</v>
      </c>
      <c r="AN96" s="5" t="s">
        <v>370</v>
      </c>
      <c r="AO96" s="5" t="s">
        <v>370</v>
      </c>
      <c r="AP96" s="5" t="s">
        <v>370</v>
      </c>
      <c r="AQ96" s="5" t="s">
        <v>370</v>
      </c>
      <c r="AR96" s="5" t="s">
        <v>370</v>
      </c>
      <c r="AS96" s="5" t="s">
        <v>370</v>
      </c>
      <c r="AT96" s="50">
        <f t="shared" si="55"/>
        <v>1.0570977483807491</v>
      </c>
      <c r="AU96" s="51">
        <v>2116</v>
      </c>
      <c r="AV96" s="37">
        <f t="shared" si="48"/>
        <v>1154.1818181818182</v>
      </c>
      <c r="AW96" s="37">
        <f t="shared" si="49"/>
        <v>1220.0999999999999</v>
      </c>
      <c r="AX96" s="37">
        <f t="shared" si="50"/>
        <v>65.918181818181665</v>
      </c>
      <c r="AY96" s="37">
        <v>163.6</v>
      </c>
      <c r="AZ96" s="37">
        <v>205.1</v>
      </c>
      <c r="BA96" s="37">
        <v>184.9</v>
      </c>
      <c r="BB96" s="37">
        <v>167.6</v>
      </c>
      <c r="BC96" s="37">
        <v>170.5</v>
      </c>
      <c r="BD96" s="37"/>
      <c r="BE96" s="37"/>
      <c r="BF96" s="37">
        <f t="shared" si="51"/>
        <v>328.4</v>
      </c>
      <c r="BG96" s="11"/>
      <c r="BH96" s="37">
        <f t="shared" si="52"/>
        <v>328.4</v>
      </c>
      <c r="BI96" s="37"/>
      <c r="BJ96" s="37">
        <f t="shared" si="53"/>
        <v>328.4</v>
      </c>
      <c r="BK96" s="37"/>
      <c r="BL96" s="37">
        <f t="shared" si="54"/>
        <v>328.4</v>
      </c>
      <c r="BM96" s="9"/>
      <c r="BN96" s="9"/>
      <c r="BO96" s="9"/>
      <c r="BP96" s="9"/>
      <c r="BQ96" s="9"/>
      <c r="BR96" s="9"/>
      <c r="BS96" s="9"/>
      <c r="BT96" s="9"/>
      <c r="BU96" s="9"/>
      <c r="BV96" s="10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10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10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10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10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10"/>
      <c r="HG96" s="9"/>
      <c r="HH96" s="9"/>
    </row>
    <row r="97" spans="1:216" s="2" customFormat="1" ht="16.95" customHeight="1">
      <c r="A97" s="14" t="s">
        <v>96</v>
      </c>
      <c r="B97" s="37">
        <v>0</v>
      </c>
      <c r="C97" s="37">
        <v>0</v>
      </c>
      <c r="D97" s="4">
        <f t="shared" si="43"/>
        <v>0</v>
      </c>
      <c r="E97" s="11">
        <v>0</v>
      </c>
      <c r="F97" s="5" t="s">
        <v>370</v>
      </c>
      <c r="G97" s="5" t="s">
        <v>370</v>
      </c>
      <c r="H97" s="5" t="s">
        <v>370</v>
      </c>
      <c r="I97" s="5" t="s">
        <v>370</v>
      </c>
      <c r="J97" s="5" t="s">
        <v>370</v>
      </c>
      <c r="K97" s="5" t="s">
        <v>370</v>
      </c>
      <c r="L97" s="5" t="s">
        <v>370</v>
      </c>
      <c r="M97" s="5" t="s">
        <v>370</v>
      </c>
      <c r="N97" s="37">
        <v>860.2</v>
      </c>
      <c r="O97" s="37">
        <v>274.8</v>
      </c>
      <c r="P97" s="4">
        <f t="shared" si="44"/>
        <v>0.31946059056033482</v>
      </c>
      <c r="Q97" s="11">
        <v>20</v>
      </c>
      <c r="R97" s="37">
        <v>233.3</v>
      </c>
      <c r="S97" s="37">
        <v>256.3</v>
      </c>
      <c r="T97" s="4">
        <f t="shared" si="45"/>
        <v>1.0985855122160308</v>
      </c>
      <c r="U97" s="11">
        <v>25</v>
      </c>
      <c r="V97" s="37">
        <v>21.1</v>
      </c>
      <c r="W97" s="37">
        <v>23.8</v>
      </c>
      <c r="X97" s="4">
        <f t="shared" si="46"/>
        <v>1.1279620853080567</v>
      </c>
      <c r="Y97" s="11">
        <v>25</v>
      </c>
      <c r="Z97" s="77" t="s">
        <v>435</v>
      </c>
      <c r="AA97" s="77" t="s">
        <v>435</v>
      </c>
      <c r="AB97" s="77" t="s">
        <v>435</v>
      </c>
      <c r="AC97" s="77" t="s">
        <v>435</v>
      </c>
      <c r="AD97" s="5" t="s">
        <v>370</v>
      </c>
      <c r="AE97" s="5" t="s">
        <v>370</v>
      </c>
      <c r="AF97" s="5" t="s">
        <v>370</v>
      </c>
      <c r="AG97" s="5" t="s">
        <v>370</v>
      </c>
      <c r="AH97" s="51">
        <v>161</v>
      </c>
      <c r="AI97" s="51">
        <v>161</v>
      </c>
      <c r="AJ97" s="4">
        <f t="shared" si="47"/>
        <v>1</v>
      </c>
      <c r="AK97" s="11">
        <v>20</v>
      </c>
      <c r="AL97" s="5" t="s">
        <v>370</v>
      </c>
      <c r="AM97" s="5" t="s">
        <v>370</v>
      </c>
      <c r="AN97" s="5" t="s">
        <v>370</v>
      </c>
      <c r="AO97" s="5" t="s">
        <v>370</v>
      </c>
      <c r="AP97" s="5" t="s">
        <v>370</v>
      </c>
      <c r="AQ97" s="5" t="s">
        <v>370</v>
      </c>
      <c r="AR97" s="5" t="s">
        <v>370</v>
      </c>
      <c r="AS97" s="5" t="s">
        <v>370</v>
      </c>
      <c r="AT97" s="50">
        <f t="shared" si="55"/>
        <v>0.91169890832565426</v>
      </c>
      <c r="AU97" s="51">
        <v>1362</v>
      </c>
      <c r="AV97" s="37">
        <f t="shared" si="48"/>
        <v>742.90909090909088</v>
      </c>
      <c r="AW97" s="37">
        <f t="shared" si="49"/>
        <v>677.3</v>
      </c>
      <c r="AX97" s="37">
        <f t="shared" si="50"/>
        <v>-65.609090909090924</v>
      </c>
      <c r="AY97" s="37">
        <v>138.19999999999999</v>
      </c>
      <c r="AZ97" s="37">
        <v>149.69999999999999</v>
      </c>
      <c r="BA97" s="37">
        <v>34.799999999999997</v>
      </c>
      <c r="BB97" s="37">
        <v>102.4</v>
      </c>
      <c r="BC97" s="37">
        <v>116.8</v>
      </c>
      <c r="BD97" s="37"/>
      <c r="BE97" s="37"/>
      <c r="BF97" s="37">
        <f t="shared" si="51"/>
        <v>135.4</v>
      </c>
      <c r="BG97" s="11"/>
      <c r="BH97" s="37">
        <f t="shared" si="52"/>
        <v>135.4</v>
      </c>
      <c r="BI97" s="37"/>
      <c r="BJ97" s="37">
        <f t="shared" si="53"/>
        <v>135.4</v>
      </c>
      <c r="BK97" s="37"/>
      <c r="BL97" s="37">
        <f t="shared" si="54"/>
        <v>135.4</v>
      </c>
      <c r="BM97" s="9"/>
      <c r="BN97" s="9"/>
      <c r="BO97" s="9"/>
      <c r="BP97" s="9"/>
      <c r="BQ97" s="9"/>
      <c r="BR97" s="9"/>
      <c r="BS97" s="9"/>
      <c r="BT97" s="9"/>
      <c r="BU97" s="9"/>
      <c r="BV97" s="10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10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10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10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10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10"/>
      <c r="HG97" s="9"/>
      <c r="HH97" s="9"/>
    </row>
    <row r="98" spans="1:216" s="2" customFormat="1" ht="16.95" customHeight="1">
      <c r="A98" s="14" t="s">
        <v>97</v>
      </c>
      <c r="B98" s="37">
        <v>8487</v>
      </c>
      <c r="C98" s="37">
        <v>8560.5</v>
      </c>
      <c r="D98" s="4">
        <f t="shared" si="43"/>
        <v>1.0086603039943443</v>
      </c>
      <c r="E98" s="11">
        <v>10</v>
      </c>
      <c r="F98" s="5" t="s">
        <v>370</v>
      </c>
      <c r="G98" s="5" t="s">
        <v>370</v>
      </c>
      <c r="H98" s="5" t="s">
        <v>370</v>
      </c>
      <c r="I98" s="5" t="s">
        <v>370</v>
      </c>
      <c r="J98" s="5" t="s">
        <v>370</v>
      </c>
      <c r="K98" s="5" t="s">
        <v>370</v>
      </c>
      <c r="L98" s="5" t="s">
        <v>370</v>
      </c>
      <c r="M98" s="5" t="s">
        <v>370</v>
      </c>
      <c r="N98" s="37">
        <v>348.5</v>
      </c>
      <c r="O98" s="37">
        <v>326.8</v>
      </c>
      <c r="P98" s="4">
        <f t="shared" si="44"/>
        <v>0.93773314203730274</v>
      </c>
      <c r="Q98" s="11">
        <v>20</v>
      </c>
      <c r="R98" s="37">
        <v>22.5</v>
      </c>
      <c r="S98" s="37">
        <v>24.4</v>
      </c>
      <c r="T98" s="4">
        <f t="shared" si="45"/>
        <v>1.0844444444444443</v>
      </c>
      <c r="U98" s="11">
        <v>20</v>
      </c>
      <c r="V98" s="37">
        <v>5</v>
      </c>
      <c r="W98" s="37">
        <v>5.6</v>
      </c>
      <c r="X98" s="4">
        <f t="shared" si="46"/>
        <v>1.1199999999999999</v>
      </c>
      <c r="Y98" s="11">
        <v>30</v>
      </c>
      <c r="Z98" s="77" t="s">
        <v>435</v>
      </c>
      <c r="AA98" s="77" t="s">
        <v>435</v>
      </c>
      <c r="AB98" s="77" t="s">
        <v>435</v>
      </c>
      <c r="AC98" s="77" t="s">
        <v>435</v>
      </c>
      <c r="AD98" s="5" t="s">
        <v>370</v>
      </c>
      <c r="AE98" s="5" t="s">
        <v>370</v>
      </c>
      <c r="AF98" s="5" t="s">
        <v>370</v>
      </c>
      <c r="AG98" s="5" t="s">
        <v>370</v>
      </c>
      <c r="AH98" s="51">
        <v>21</v>
      </c>
      <c r="AI98" s="51">
        <v>21</v>
      </c>
      <c r="AJ98" s="4">
        <f t="shared" si="47"/>
        <v>1</v>
      </c>
      <c r="AK98" s="11">
        <v>20</v>
      </c>
      <c r="AL98" s="5" t="s">
        <v>370</v>
      </c>
      <c r="AM98" s="5" t="s">
        <v>370</v>
      </c>
      <c r="AN98" s="5" t="s">
        <v>370</v>
      </c>
      <c r="AO98" s="5" t="s">
        <v>370</v>
      </c>
      <c r="AP98" s="5" t="s">
        <v>370</v>
      </c>
      <c r="AQ98" s="5" t="s">
        <v>370</v>
      </c>
      <c r="AR98" s="5" t="s">
        <v>370</v>
      </c>
      <c r="AS98" s="5" t="s">
        <v>370</v>
      </c>
      <c r="AT98" s="50">
        <f t="shared" si="55"/>
        <v>1.0413015476957839</v>
      </c>
      <c r="AU98" s="51">
        <v>2678</v>
      </c>
      <c r="AV98" s="37">
        <f t="shared" si="48"/>
        <v>1460.7272727272727</v>
      </c>
      <c r="AW98" s="37">
        <f t="shared" si="49"/>
        <v>1521.1</v>
      </c>
      <c r="AX98" s="37">
        <f t="shared" si="50"/>
        <v>60.372727272727161</v>
      </c>
      <c r="AY98" s="37">
        <v>213.5</v>
      </c>
      <c r="AZ98" s="37">
        <v>276.89999999999998</v>
      </c>
      <c r="BA98" s="37">
        <v>228.4</v>
      </c>
      <c r="BB98" s="37">
        <v>275.8</v>
      </c>
      <c r="BC98" s="37">
        <v>267.2</v>
      </c>
      <c r="BD98" s="37"/>
      <c r="BE98" s="37"/>
      <c r="BF98" s="37">
        <f t="shared" si="51"/>
        <v>259.3</v>
      </c>
      <c r="BG98" s="11"/>
      <c r="BH98" s="37">
        <f t="shared" si="52"/>
        <v>259.3</v>
      </c>
      <c r="BI98" s="37"/>
      <c r="BJ98" s="37">
        <f t="shared" si="53"/>
        <v>259.3</v>
      </c>
      <c r="BK98" s="37"/>
      <c r="BL98" s="37">
        <f t="shared" si="54"/>
        <v>259.3</v>
      </c>
      <c r="BM98" s="9"/>
      <c r="BN98" s="9"/>
      <c r="BO98" s="9"/>
      <c r="BP98" s="9"/>
      <c r="BQ98" s="9"/>
      <c r="BR98" s="9"/>
      <c r="BS98" s="9"/>
      <c r="BT98" s="9"/>
      <c r="BU98" s="9"/>
      <c r="BV98" s="10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10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10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10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10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10"/>
      <c r="HG98" s="9"/>
      <c r="HH98" s="9"/>
    </row>
    <row r="99" spans="1:216" s="2" customFormat="1" ht="16.95" customHeight="1">
      <c r="A99" s="14" t="s">
        <v>98</v>
      </c>
      <c r="B99" s="37">
        <v>594</v>
      </c>
      <c r="C99" s="37">
        <v>704</v>
      </c>
      <c r="D99" s="4">
        <f t="shared" si="43"/>
        <v>1.1851851851851851</v>
      </c>
      <c r="E99" s="11">
        <v>10</v>
      </c>
      <c r="F99" s="5" t="s">
        <v>370</v>
      </c>
      <c r="G99" s="5" t="s">
        <v>370</v>
      </c>
      <c r="H99" s="5" t="s">
        <v>370</v>
      </c>
      <c r="I99" s="5" t="s">
        <v>370</v>
      </c>
      <c r="J99" s="5" t="s">
        <v>370</v>
      </c>
      <c r="K99" s="5" t="s">
        <v>370</v>
      </c>
      <c r="L99" s="5" t="s">
        <v>370</v>
      </c>
      <c r="M99" s="5" t="s">
        <v>370</v>
      </c>
      <c r="N99" s="37">
        <v>1356.9</v>
      </c>
      <c r="O99" s="37">
        <v>858.9</v>
      </c>
      <c r="P99" s="4">
        <f t="shared" si="44"/>
        <v>0.63298695556046869</v>
      </c>
      <c r="Q99" s="11">
        <v>20</v>
      </c>
      <c r="R99" s="37">
        <v>0</v>
      </c>
      <c r="S99" s="37">
        <v>0</v>
      </c>
      <c r="T99" s="4">
        <f t="shared" si="45"/>
        <v>1</v>
      </c>
      <c r="U99" s="11">
        <v>25</v>
      </c>
      <c r="V99" s="37">
        <v>3.4</v>
      </c>
      <c r="W99" s="37">
        <v>0.6</v>
      </c>
      <c r="X99" s="4">
        <f t="shared" si="46"/>
        <v>0.17647058823529413</v>
      </c>
      <c r="Y99" s="11">
        <v>25</v>
      </c>
      <c r="Z99" s="77" t="s">
        <v>435</v>
      </c>
      <c r="AA99" s="77" t="s">
        <v>435</v>
      </c>
      <c r="AB99" s="77" t="s">
        <v>435</v>
      </c>
      <c r="AC99" s="77" t="s">
        <v>435</v>
      </c>
      <c r="AD99" s="5" t="s">
        <v>370</v>
      </c>
      <c r="AE99" s="5" t="s">
        <v>370</v>
      </c>
      <c r="AF99" s="5" t="s">
        <v>370</v>
      </c>
      <c r="AG99" s="5" t="s">
        <v>370</v>
      </c>
      <c r="AH99" s="51">
        <v>1670</v>
      </c>
      <c r="AI99" s="51">
        <v>1670</v>
      </c>
      <c r="AJ99" s="4">
        <f t="shared" si="47"/>
        <v>1</v>
      </c>
      <c r="AK99" s="11">
        <v>20</v>
      </c>
      <c r="AL99" s="5" t="s">
        <v>370</v>
      </c>
      <c r="AM99" s="5" t="s">
        <v>370</v>
      </c>
      <c r="AN99" s="5" t="s">
        <v>370</v>
      </c>
      <c r="AO99" s="5" t="s">
        <v>370</v>
      </c>
      <c r="AP99" s="5" t="s">
        <v>370</v>
      </c>
      <c r="AQ99" s="5" t="s">
        <v>370</v>
      </c>
      <c r="AR99" s="5" t="s">
        <v>370</v>
      </c>
      <c r="AS99" s="5" t="s">
        <v>370</v>
      </c>
      <c r="AT99" s="50">
        <f t="shared" si="55"/>
        <v>0.73923355668943569</v>
      </c>
      <c r="AU99" s="51">
        <v>1264</v>
      </c>
      <c r="AV99" s="37">
        <f t="shared" si="48"/>
        <v>689.4545454545455</v>
      </c>
      <c r="AW99" s="37">
        <f t="shared" si="49"/>
        <v>509.7</v>
      </c>
      <c r="AX99" s="37">
        <f t="shared" si="50"/>
        <v>-179.75454545454551</v>
      </c>
      <c r="AY99" s="37">
        <v>71.2</v>
      </c>
      <c r="AZ99" s="37">
        <v>139.5</v>
      </c>
      <c r="BA99" s="37">
        <v>58.9</v>
      </c>
      <c r="BB99" s="37">
        <v>67.3</v>
      </c>
      <c r="BC99" s="37">
        <v>97.3</v>
      </c>
      <c r="BD99" s="37"/>
      <c r="BE99" s="37"/>
      <c r="BF99" s="37">
        <f t="shared" si="51"/>
        <v>75.5</v>
      </c>
      <c r="BG99" s="11"/>
      <c r="BH99" s="37">
        <f t="shared" si="52"/>
        <v>75.5</v>
      </c>
      <c r="BI99" s="37"/>
      <c r="BJ99" s="37">
        <f t="shared" si="53"/>
        <v>75.5</v>
      </c>
      <c r="BK99" s="37"/>
      <c r="BL99" s="37">
        <f t="shared" si="54"/>
        <v>75.5</v>
      </c>
      <c r="BM99" s="9"/>
      <c r="BN99" s="9"/>
      <c r="BO99" s="9"/>
      <c r="BP99" s="9"/>
      <c r="BQ99" s="9"/>
      <c r="BR99" s="9"/>
      <c r="BS99" s="9"/>
      <c r="BT99" s="9"/>
      <c r="BU99" s="9"/>
      <c r="BV99" s="10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10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10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10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10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10"/>
      <c r="HG99" s="9"/>
      <c r="HH99" s="9"/>
    </row>
    <row r="100" spans="1:216" s="2" customFormat="1" ht="16.95" customHeight="1">
      <c r="A100" s="14" t="s">
        <v>99</v>
      </c>
      <c r="B100" s="37">
        <v>1449</v>
      </c>
      <c r="C100" s="37">
        <v>1415</v>
      </c>
      <c r="D100" s="4">
        <f t="shared" si="43"/>
        <v>0.97653554175293311</v>
      </c>
      <c r="E100" s="11">
        <v>10</v>
      </c>
      <c r="F100" s="5" t="s">
        <v>370</v>
      </c>
      <c r="G100" s="5" t="s">
        <v>370</v>
      </c>
      <c r="H100" s="5" t="s">
        <v>370</v>
      </c>
      <c r="I100" s="5" t="s">
        <v>370</v>
      </c>
      <c r="J100" s="5" t="s">
        <v>370</v>
      </c>
      <c r="K100" s="5" t="s">
        <v>370</v>
      </c>
      <c r="L100" s="5" t="s">
        <v>370</v>
      </c>
      <c r="M100" s="5" t="s">
        <v>370</v>
      </c>
      <c r="N100" s="37">
        <v>1310.8</v>
      </c>
      <c r="O100" s="37">
        <v>1193.4000000000001</v>
      </c>
      <c r="P100" s="4">
        <f t="shared" si="44"/>
        <v>0.91043637473298755</v>
      </c>
      <c r="Q100" s="11">
        <v>20</v>
      </c>
      <c r="R100" s="37">
        <v>894.8</v>
      </c>
      <c r="S100" s="37">
        <v>983.6</v>
      </c>
      <c r="T100" s="4">
        <f t="shared" si="45"/>
        <v>1.0992400536432723</v>
      </c>
      <c r="U100" s="11">
        <v>25</v>
      </c>
      <c r="V100" s="37">
        <v>45.3</v>
      </c>
      <c r="W100" s="37">
        <v>50</v>
      </c>
      <c r="X100" s="4">
        <f t="shared" si="46"/>
        <v>1.1037527593818985</v>
      </c>
      <c r="Y100" s="11">
        <v>25</v>
      </c>
      <c r="Z100" s="77" t="s">
        <v>435</v>
      </c>
      <c r="AA100" s="77" t="s">
        <v>435</v>
      </c>
      <c r="AB100" s="77" t="s">
        <v>435</v>
      </c>
      <c r="AC100" s="77" t="s">
        <v>435</v>
      </c>
      <c r="AD100" s="5" t="s">
        <v>370</v>
      </c>
      <c r="AE100" s="5" t="s">
        <v>370</v>
      </c>
      <c r="AF100" s="5" t="s">
        <v>370</v>
      </c>
      <c r="AG100" s="5" t="s">
        <v>370</v>
      </c>
      <c r="AH100" s="51">
        <v>560</v>
      </c>
      <c r="AI100" s="51">
        <v>560</v>
      </c>
      <c r="AJ100" s="4">
        <f t="shared" si="47"/>
        <v>1</v>
      </c>
      <c r="AK100" s="11">
        <v>20</v>
      </c>
      <c r="AL100" s="5" t="s">
        <v>370</v>
      </c>
      <c r="AM100" s="5" t="s">
        <v>370</v>
      </c>
      <c r="AN100" s="5" t="s">
        <v>370</v>
      </c>
      <c r="AO100" s="5" t="s">
        <v>370</v>
      </c>
      <c r="AP100" s="5" t="s">
        <v>370</v>
      </c>
      <c r="AQ100" s="5" t="s">
        <v>370</v>
      </c>
      <c r="AR100" s="5" t="s">
        <v>370</v>
      </c>
      <c r="AS100" s="5" t="s">
        <v>370</v>
      </c>
      <c r="AT100" s="50">
        <f t="shared" si="55"/>
        <v>1.0304890323781835</v>
      </c>
      <c r="AU100" s="51">
        <v>1629</v>
      </c>
      <c r="AV100" s="37">
        <f t="shared" si="48"/>
        <v>888.5454545454545</v>
      </c>
      <c r="AW100" s="37">
        <f t="shared" si="49"/>
        <v>915.6</v>
      </c>
      <c r="AX100" s="37">
        <f t="shared" si="50"/>
        <v>27.054545454545519</v>
      </c>
      <c r="AY100" s="37">
        <v>117.4</v>
      </c>
      <c r="AZ100" s="37">
        <v>129.5</v>
      </c>
      <c r="BA100" s="37">
        <v>156.1</v>
      </c>
      <c r="BB100" s="37">
        <v>169.1</v>
      </c>
      <c r="BC100" s="37">
        <v>144.4</v>
      </c>
      <c r="BD100" s="37"/>
      <c r="BE100" s="37"/>
      <c r="BF100" s="37">
        <f t="shared" si="51"/>
        <v>199.1</v>
      </c>
      <c r="BG100" s="11"/>
      <c r="BH100" s="37">
        <f t="shared" si="52"/>
        <v>199.1</v>
      </c>
      <c r="BI100" s="37"/>
      <c r="BJ100" s="37">
        <f t="shared" si="53"/>
        <v>199.1</v>
      </c>
      <c r="BK100" s="37"/>
      <c r="BL100" s="37">
        <f t="shared" si="54"/>
        <v>199.1</v>
      </c>
      <c r="BM100" s="9"/>
      <c r="BN100" s="9"/>
      <c r="BO100" s="9"/>
      <c r="BP100" s="9"/>
      <c r="BQ100" s="9"/>
      <c r="BR100" s="9"/>
      <c r="BS100" s="9"/>
      <c r="BT100" s="9"/>
      <c r="BU100" s="9"/>
      <c r="BV100" s="10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10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10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10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10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10"/>
      <c r="HG100" s="9"/>
      <c r="HH100" s="9"/>
    </row>
    <row r="101" spans="1:216" s="2" customFormat="1" ht="16.95" customHeight="1">
      <c r="A101" s="14" t="s">
        <v>100</v>
      </c>
      <c r="B101" s="37">
        <v>0</v>
      </c>
      <c r="C101" s="37">
        <v>0</v>
      </c>
      <c r="D101" s="4">
        <f t="shared" si="43"/>
        <v>0</v>
      </c>
      <c r="E101" s="11">
        <v>0</v>
      </c>
      <c r="F101" s="5" t="s">
        <v>370</v>
      </c>
      <c r="G101" s="5" t="s">
        <v>370</v>
      </c>
      <c r="H101" s="5" t="s">
        <v>370</v>
      </c>
      <c r="I101" s="5" t="s">
        <v>370</v>
      </c>
      <c r="J101" s="5" t="s">
        <v>370</v>
      </c>
      <c r="K101" s="5" t="s">
        <v>370</v>
      </c>
      <c r="L101" s="5" t="s">
        <v>370</v>
      </c>
      <c r="M101" s="5" t="s">
        <v>370</v>
      </c>
      <c r="N101" s="37">
        <v>253</v>
      </c>
      <c r="O101" s="37">
        <v>144.19999999999999</v>
      </c>
      <c r="P101" s="4">
        <f t="shared" si="44"/>
        <v>0.56996047430830032</v>
      </c>
      <c r="Q101" s="11">
        <v>20</v>
      </c>
      <c r="R101" s="37">
        <v>160.69999999999999</v>
      </c>
      <c r="S101" s="37">
        <v>173.3</v>
      </c>
      <c r="T101" s="4">
        <f t="shared" si="45"/>
        <v>1.0784069695084009</v>
      </c>
      <c r="U101" s="11">
        <v>15</v>
      </c>
      <c r="V101" s="37">
        <v>6.3</v>
      </c>
      <c r="W101" s="37">
        <v>7.9</v>
      </c>
      <c r="X101" s="4">
        <f t="shared" si="46"/>
        <v>1.2053968253968255</v>
      </c>
      <c r="Y101" s="11">
        <v>35</v>
      </c>
      <c r="Z101" s="77" t="s">
        <v>435</v>
      </c>
      <c r="AA101" s="77" t="s">
        <v>435</v>
      </c>
      <c r="AB101" s="77" t="s">
        <v>435</v>
      </c>
      <c r="AC101" s="77" t="s">
        <v>435</v>
      </c>
      <c r="AD101" s="5" t="s">
        <v>370</v>
      </c>
      <c r="AE101" s="5" t="s">
        <v>370</v>
      </c>
      <c r="AF101" s="5" t="s">
        <v>370</v>
      </c>
      <c r="AG101" s="5" t="s">
        <v>370</v>
      </c>
      <c r="AH101" s="51">
        <v>139</v>
      </c>
      <c r="AI101" s="51">
        <v>139</v>
      </c>
      <c r="AJ101" s="4">
        <f t="shared" si="47"/>
        <v>1</v>
      </c>
      <c r="AK101" s="11">
        <v>20</v>
      </c>
      <c r="AL101" s="5" t="s">
        <v>370</v>
      </c>
      <c r="AM101" s="5" t="s">
        <v>370</v>
      </c>
      <c r="AN101" s="5" t="s">
        <v>370</v>
      </c>
      <c r="AO101" s="5" t="s">
        <v>370</v>
      </c>
      <c r="AP101" s="5" t="s">
        <v>370</v>
      </c>
      <c r="AQ101" s="5" t="s">
        <v>370</v>
      </c>
      <c r="AR101" s="5" t="s">
        <v>370</v>
      </c>
      <c r="AS101" s="5" t="s">
        <v>370</v>
      </c>
      <c r="AT101" s="50">
        <f t="shared" si="55"/>
        <v>0.99738003241867668</v>
      </c>
      <c r="AU101" s="51">
        <v>2152</v>
      </c>
      <c r="AV101" s="37">
        <f t="shared" si="48"/>
        <v>1173.8181818181818</v>
      </c>
      <c r="AW101" s="37">
        <f t="shared" si="49"/>
        <v>1170.7</v>
      </c>
      <c r="AX101" s="37">
        <f t="shared" si="50"/>
        <v>-3.1181818181817107</v>
      </c>
      <c r="AY101" s="37">
        <v>148.1</v>
      </c>
      <c r="AZ101" s="37">
        <v>168.5</v>
      </c>
      <c r="BA101" s="37">
        <v>314</v>
      </c>
      <c r="BB101" s="37">
        <v>185.8</v>
      </c>
      <c r="BC101" s="37">
        <v>233.5</v>
      </c>
      <c r="BD101" s="37"/>
      <c r="BE101" s="37"/>
      <c r="BF101" s="37">
        <f t="shared" si="51"/>
        <v>120.8</v>
      </c>
      <c r="BG101" s="11"/>
      <c r="BH101" s="37">
        <f t="shared" si="52"/>
        <v>120.8</v>
      </c>
      <c r="BI101" s="37"/>
      <c r="BJ101" s="37">
        <f t="shared" si="53"/>
        <v>120.8</v>
      </c>
      <c r="BK101" s="37"/>
      <c r="BL101" s="37">
        <f t="shared" si="54"/>
        <v>120.8</v>
      </c>
      <c r="BM101" s="9"/>
      <c r="BN101" s="9"/>
      <c r="BO101" s="9"/>
      <c r="BP101" s="9"/>
      <c r="BQ101" s="9"/>
      <c r="BR101" s="9"/>
      <c r="BS101" s="9"/>
      <c r="BT101" s="9"/>
      <c r="BU101" s="9"/>
      <c r="BV101" s="10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10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10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10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10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10"/>
      <c r="HG101" s="9"/>
      <c r="HH101" s="9"/>
    </row>
    <row r="102" spans="1:216" s="2" customFormat="1" ht="16.95" customHeight="1">
      <c r="A102" s="54" t="s">
        <v>101</v>
      </c>
      <c r="B102" s="37">
        <v>0</v>
      </c>
      <c r="C102" s="37">
        <v>0</v>
      </c>
      <c r="D102" s="4">
        <f t="shared" si="43"/>
        <v>0</v>
      </c>
      <c r="E102" s="11">
        <v>0</v>
      </c>
      <c r="F102" s="5" t="s">
        <v>370</v>
      </c>
      <c r="G102" s="5" t="s">
        <v>370</v>
      </c>
      <c r="H102" s="5" t="s">
        <v>370</v>
      </c>
      <c r="I102" s="5" t="s">
        <v>370</v>
      </c>
      <c r="J102" s="5" t="s">
        <v>370</v>
      </c>
      <c r="K102" s="5" t="s">
        <v>370</v>
      </c>
      <c r="L102" s="5" t="s">
        <v>370</v>
      </c>
      <c r="M102" s="5" t="s">
        <v>370</v>
      </c>
      <c r="N102" s="37">
        <v>1239.8</v>
      </c>
      <c r="O102" s="37">
        <v>1874.9</v>
      </c>
      <c r="P102" s="4">
        <f t="shared" si="44"/>
        <v>1.2312260041942249</v>
      </c>
      <c r="Q102" s="11">
        <v>20</v>
      </c>
      <c r="R102" s="37">
        <v>617.1</v>
      </c>
      <c r="S102" s="37">
        <v>671</v>
      </c>
      <c r="T102" s="4">
        <f t="shared" si="45"/>
        <v>1.0873440285204992</v>
      </c>
      <c r="U102" s="11">
        <v>30</v>
      </c>
      <c r="V102" s="37">
        <v>28</v>
      </c>
      <c r="W102" s="37">
        <v>29.5</v>
      </c>
      <c r="X102" s="4">
        <f t="shared" si="46"/>
        <v>1.0535714285714286</v>
      </c>
      <c r="Y102" s="11">
        <v>20</v>
      </c>
      <c r="Z102" s="77" t="s">
        <v>435</v>
      </c>
      <c r="AA102" s="77" t="s">
        <v>435</v>
      </c>
      <c r="AB102" s="77" t="s">
        <v>435</v>
      </c>
      <c r="AC102" s="77" t="s">
        <v>435</v>
      </c>
      <c r="AD102" s="5" t="s">
        <v>370</v>
      </c>
      <c r="AE102" s="5" t="s">
        <v>370</v>
      </c>
      <c r="AF102" s="5" t="s">
        <v>370</v>
      </c>
      <c r="AG102" s="5" t="s">
        <v>370</v>
      </c>
      <c r="AH102" s="51">
        <v>434</v>
      </c>
      <c r="AI102" s="51">
        <v>435</v>
      </c>
      <c r="AJ102" s="4">
        <f t="shared" si="47"/>
        <v>1.0023041474654377</v>
      </c>
      <c r="AK102" s="11">
        <v>20</v>
      </c>
      <c r="AL102" s="5" t="s">
        <v>370</v>
      </c>
      <c r="AM102" s="5" t="s">
        <v>370</v>
      </c>
      <c r="AN102" s="5" t="s">
        <v>370</v>
      </c>
      <c r="AO102" s="5" t="s">
        <v>370</v>
      </c>
      <c r="AP102" s="5" t="s">
        <v>370</v>
      </c>
      <c r="AQ102" s="5" t="s">
        <v>370</v>
      </c>
      <c r="AR102" s="5" t="s">
        <v>370</v>
      </c>
      <c r="AS102" s="5" t="s">
        <v>370</v>
      </c>
      <c r="AT102" s="50">
        <f t="shared" si="55"/>
        <v>1.0929150273359645</v>
      </c>
      <c r="AU102" s="51">
        <v>1338</v>
      </c>
      <c r="AV102" s="37">
        <f t="shared" si="48"/>
        <v>729.81818181818187</v>
      </c>
      <c r="AW102" s="37">
        <f t="shared" si="49"/>
        <v>797.6</v>
      </c>
      <c r="AX102" s="37">
        <f t="shared" si="50"/>
        <v>67.781818181818153</v>
      </c>
      <c r="AY102" s="37">
        <v>150.19999999999999</v>
      </c>
      <c r="AZ102" s="37">
        <v>148.4</v>
      </c>
      <c r="BA102" s="37">
        <v>136.4</v>
      </c>
      <c r="BB102" s="37">
        <v>145.6</v>
      </c>
      <c r="BC102" s="37">
        <v>111.6</v>
      </c>
      <c r="BD102" s="37">
        <v>10.7</v>
      </c>
      <c r="BE102" s="37"/>
      <c r="BF102" s="37">
        <f t="shared" si="51"/>
        <v>94.7</v>
      </c>
      <c r="BG102" s="11"/>
      <c r="BH102" s="37">
        <f t="shared" si="52"/>
        <v>94.7</v>
      </c>
      <c r="BI102" s="37"/>
      <c r="BJ102" s="37">
        <f t="shared" si="53"/>
        <v>94.7</v>
      </c>
      <c r="BK102" s="37"/>
      <c r="BL102" s="37">
        <f t="shared" si="54"/>
        <v>94.7</v>
      </c>
      <c r="BM102" s="9"/>
      <c r="BN102" s="9"/>
      <c r="BO102" s="9"/>
      <c r="BP102" s="9"/>
      <c r="BQ102" s="9"/>
      <c r="BR102" s="9"/>
      <c r="BS102" s="9"/>
      <c r="BT102" s="9"/>
      <c r="BU102" s="9"/>
      <c r="BV102" s="10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10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10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10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10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10"/>
      <c r="HG102" s="9"/>
      <c r="HH102" s="9"/>
    </row>
    <row r="103" spans="1:216" s="2" customFormat="1" ht="16.95" customHeight="1">
      <c r="A103" s="14" t="s">
        <v>102</v>
      </c>
      <c r="B103" s="37">
        <v>0</v>
      </c>
      <c r="C103" s="37">
        <v>0</v>
      </c>
      <c r="D103" s="4">
        <f t="shared" si="43"/>
        <v>0</v>
      </c>
      <c r="E103" s="11">
        <v>0</v>
      </c>
      <c r="F103" s="5" t="s">
        <v>370</v>
      </c>
      <c r="G103" s="5" t="s">
        <v>370</v>
      </c>
      <c r="H103" s="5" t="s">
        <v>370</v>
      </c>
      <c r="I103" s="5" t="s">
        <v>370</v>
      </c>
      <c r="J103" s="5" t="s">
        <v>370</v>
      </c>
      <c r="K103" s="5" t="s">
        <v>370</v>
      </c>
      <c r="L103" s="5" t="s">
        <v>370</v>
      </c>
      <c r="M103" s="5" t="s">
        <v>370</v>
      </c>
      <c r="N103" s="37">
        <v>732.8</v>
      </c>
      <c r="O103" s="37">
        <v>249.6</v>
      </c>
      <c r="P103" s="4">
        <f t="shared" si="44"/>
        <v>0.34061135371179041</v>
      </c>
      <c r="Q103" s="11">
        <v>20</v>
      </c>
      <c r="R103" s="37">
        <v>114.6</v>
      </c>
      <c r="S103" s="37">
        <v>126.7</v>
      </c>
      <c r="T103" s="4">
        <f t="shared" si="45"/>
        <v>1.1055846422338569</v>
      </c>
      <c r="U103" s="11">
        <v>20</v>
      </c>
      <c r="V103" s="37">
        <v>10.7</v>
      </c>
      <c r="W103" s="37">
        <v>11.9</v>
      </c>
      <c r="X103" s="4">
        <f t="shared" si="46"/>
        <v>1.1121495327102804</v>
      </c>
      <c r="Y103" s="11">
        <v>30</v>
      </c>
      <c r="Z103" s="77" t="s">
        <v>435</v>
      </c>
      <c r="AA103" s="77" t="s">
        <v>435</v>
      </c>
      <c r="AB103" s="77" t="s">
        <v>435</v>
      </c>
      <c r="AC103" s="77" t="s">
        <v>435</v>
      </c>
      <c r="AD103" s="5" t="s">
        <v>370</v>
      </c>
      <c r="AE103" s="5" t="s">
        <v>370</v>
      </c>
      <c r="AF103" s="5" t="s">
        <v>370</v>
      </c>
      <c r="AG103" s="5" t="s">
        <v>370</v>
      </c>
      <c r="AH103" s="51">
        <v>192</v>
      </c>
      <c r="AI103" s="51">
        <v>192</v>
      </c>
      <c r="AJ103" s="4">
        <f t="shared" si="47"/>
        <v>1</v>
      </c>
      <c r="AK103" s="11">
        <v>20</v>
      </c>
      <c r="AL103" s="5" t="s">
        <v>370</v>
      </c>
      <c r="AM103" s="5" t="s">
        <v>370</v>
      </c>
      <c r="AN103" s="5" t="s">
        <v>370</v>
      </c>
      <c r="AO103" s="5" t="s">
        <v>370</v>
      </c>
      <c r="AP103" s="5" t="s">
        <v>370</v>
      </c>
      <c r="AQ103" s="5" t="s">
        <v>370</v>
      </c>
      <c r="AR103" s="5" t="s">
        <v>370</v>
      </c>
      <c r="AS103" s="5" t="s">
        <v>370</v>
      </c>
      <c r="AT103" s="50">
        <f t="shared" si="55"/>
        <v>0.91431562111357068</v>
      </c>
      <c r="AU103" s="51">
        <v>1143</v>
      </c>
      <c r="AV103" s="37">
        <f t="shared" si="48"/>
        <v>623.4545454545455</v>
      </c>
      <c r="AW103" s="37">
        <f t="shared" si="49"/>
        <v>570</v>
      </c>
      <c r="AX103" s="37">
        <f t="shared" si="50"/>
        <v>-53.454545454545496</v>
      </c>
      <c r="AY103" s="37">
        <v>91.8</v>
      </c>
      <c r="AZ103" s="37">
        <v>83.3</v>
      </c>
      <c r="BA103" s="37">
        <v>91.5</v>
      </c>
      <c r="BB103" s="37">
        <v>86.6</v>
      </c>
      <c r="BC103" s="37">
        <v>109.7</v>
      </c>
      <c r="BD103" s="37">
        <v>6.7</v>
      </c>
      <c r="BE103" s="37"/>
      <c r="BF103" s="37">
        <f t="shared" si="51"/>
        <v>100.4</v>
      </c>
      <c r="BG103" s="11"/>
      <c r="BH103" s="37">
        <f t="shared" si="52"/>
        <v>100.4</v>
      </c>
      <c r="BI103" s="37"/>
      <c r="BJ103" s="37">
        <f t="shared" si="53"/>
        <v>100.4</v>
      </c>
      <c r="BK103" s="37"/>
      <c r="BL103" s="37">
        <f t="shared" si="54"/>
        <v>100.4</v>
      </c>
      <c r="BM103" s="9"/>
      <c r="BN103" s="9"/>
      <c r="BO103" s="9"/>
      <c r="BP103" s="9"/>
      <c r="BQ103" s="9"/>
      <c r="BR103" s="9"/>
      <c r="BS103" s="9"/>
      <c r="BT103" s="9"/>
      <c r="BU103" s="9"/>
      <c r="BV103" s="10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10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10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10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10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10"/>
      <c r="HG103" s="9"/>
      <c r="HH103" s="9"/>
    </row>
    <row r="104" spans="1:216" s="2" customFormat="1" ht="16.95" customHeight="1">
      <c r="A104" s="14" t="s">
        <v>103</v>
      </c>
      <c r="B104" s="37">
        <v>0</v>
      </c>
      <c r="C104" s="37">
        <v>0</v>
      </c>
      <c r="D104" s="4">
        <f t="shared" si="43"/>
        <v>0</v>
      </c>
      <c r="E104" s="11">
        <v>0</v>
      </c>
      <c r="F104" s="5" t="s">
        <v>370</v>
      </c>
      <c r="G104" s="5" t="s">
        <v>370</v>
      </c>
      <c r="H104" s="5" t="s">
        <v>370</v>
      </c>
      <c r="I104" s="5" t="s">
        <v>370</v>
      </c>
      <c r="J104" s="5" t="s">
        <v>370</v>
      </c>
      <c r="K104" s="5" t="s">
        <v>370</v>
      </c>
      <c r="L104" s="5" t="s">
        <v>370</v>
      </c>
      <c r="M104" s="5" t="s">
        <v>370</v>
      </c>
      <c r="N104" s="37">
        <v>335.4</v>
      </c>
      <c r="O104" s="37">
        <v>225.4</v>
      </c>
      <c r="P104" s="4">
        <f t="shared" si="44"/>
        <v>0.67203339296362563</v>
      </c>
      <c r="Q104" s="11">
        <v>20</v>
      </c>
      <c r="R104" s="37">
        <v>71.599999999999994</v>
      </c>
      <c r="S104" s="37">
        <v>81.3</v>
      </c>
      <c r="T104" s="4">
        <f t="shared" si="45"/>
        <v>1.1354748603351956</v>
      </c>
      <c r="U104" s="11">
        <v>15</v>
      </c>
      <c r="V104" s="37">
        <v>6.4</v>
      </c>
      <c r="W104" s="37">
        <v>7.2</v>
      </c>
      <c r="X104" s="4">
        <f t="shared" si="46"/>
        <v>1.125</v>
      </c>
      <c r="Y104" s="11">
        <v>35</v>
      </c>
      <c r="Z104" s="77" t="s">
        <v>435</v>
      </c>
      <c r="AA104" s="77" t="s">
        <v>435</v>
      </c>
      <c r="AB104" s="77" t="s">
        <v>435</v>
      </c>
      <c r="AC104" s="77" t="s">
        <v>435</v>
      </c>
      <c r="AD104" s="5" t="s">
        <v>370</v>
      </c>
      <c r="AE104" s="5" t="s">
        <v>370</v>
      </c>
      <c r="AF104" s="5" t="s">
        <v>370</v>
      </c>
      <c r="AG104" s="5" t="s">
        <v>370</v>
      </c>
      <c r="AH104" s="51">
        <v>111</v>
      </c>
      <c r="AI104" s="51">
        <v>111</v>
      </c>
      <c r="AJ104" s="4">
        <f t="shared" si="47"/>
        <v>1</v>
      </c>
      <c r="AK104" s="11">
        <v>20</v>
      </c>
      <c r="AL104" s="5" t="s">
        <v>370</v>
      </c>
      <c r="AM104" s="5" t="s">
        <v>370</v>
      </c>
      <c r="AN104" s="5" t="s">
        <v>370</v>
      </c>
      <c r="AO104" s="5" t="s">
        <v>370</v>
      </c>
      <c r="AP104" s="5" t="s">
        <v>370</v>
      </c>
      <c r="AQ104" s="5" t="s">
        <v>370</v>
      </c>
      <c r="AR104" s="5" t="s">
        <v>370</v>
      </c>
      <c r="AS104" s="5" t="s">
        <v>370</v>
      </c>
      <c r="AT104" s="50">
        <f t="shared" si="55"/>
        <v>0.99830878627000486</v>
      </c>
      <c r="AU104" s="51">
        <v>767</v>
      </c>
      <c r="AV104" s="37">
        <f t="shared" si="48"/>
        <v>418.36363636363637</v>
      </c>
      <c r="AW104" s="37">
        <f t="shared" si="49"/>
        <v>417.7</v>
      </c>
      <c r="AX104" s="37">
        <f t="shared" si="50"/>
        <v>-0.66363636363638534</v>
      </c>
      <c r="AY104" s="37">
        <v>63.2</v>
      </c>
      <c r="AZ104" s="37">
        <v>62</v>
      </c>
      <c r="BA104" s="37">
        <v>58.5</v>
      </c>
      <c r="BB104" s="37">
        <v>59</v>
      </c>
      <c r="BC104" s="37">
        <v>83.6</v>
      </c>
      <c r="BD104" s="37"/>
      <c r="BE104" s="37"/>
      <c r="BF104" s="37">
        <f t="shared" si="51"/>
        <v>91.4</v>
      </c>
      <c r="BG104" s="11"/>
      <c r="BH104" s="37">
        <f t="shared" si="52"/>
        <v>91.4</v>
      </c>
      <c r="BI104" s="37"/>
      <c r="BJ104" s="37">
        <f t="shared" si="53"/>
        <v>91.4</v>
      </c>
      <c r="BK104" s="37"/>
      <c r="BL104" s="37">
        <f t="shared" si="54"/>
        <v>91.4</v>
      </c>
      <c r="BM104" s="9"/>
      <c r="BN104" s="9"/>
      <c r="BO104" s="9"/>
      <c r="BP104" s="9"/>
      <c r="BQ104" s="9"/>
      <c r="BR104" s="9"/>
      <c r="BS104" s="9"/>
      <c r="BT104" s="9"/>
      <c r="BU104" s="9"/>
      <c r="BV104" s="10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10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10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10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10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10"/>
      <c r="HG104" s="9"/>
      <c r="HH104" s="9"/>
    </row>
    <row r="105" spans="1:216" s="2" customFormat="1" ht="16.95" customHeight="1">
      <c r="A105" s="18" t="s">
        <v>104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9"/>
      <c r="BN105" s="9"/>
      <c r="BO105" s="9"/>
      <c r="BP105" s="9"/>
      <c r="BQ105" s="9"/>
      <c r="BR105" s="9"/>
      <c r="BS105" s="9"/>
      <c r="BT105" s="9"/>
      <c r="BU105" s="9"/>
      <c r="BV105" s="10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10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10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10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10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10"/>
      <c r="HG105" s="9"/>
      <c r="HH105" s="9"/>
    </row>
    <row r="106" spans="1:216" s="2" customFormat="1" ht="16.95" customHeight="1">
      <c r="A106" s="14" t="s">
        <v>105</v>
      </c>
      <c r="B106" s="37">
        <v>770791</v>
      </c>
      <c r="C106" s="37">
        <v>684128.6</v>
      </c>
      <c r="D106" s="4">
        <f t="shared" si="43"/>
        <v>0.88756692799993775</v>
      </c>
      <c r="E106" s="11">
        <v>10</v>
      </c>
      <c r="F106" s="5" t="s">
        <v>370</v>
      </c>
      <c r="G106" s="5" t="s">
        <v>370</v>
      </c>
      <c r="H106" s="5" t="s">
        <v>370</v>
      </c>
      <c r="I106" s="5" t="s">
        <v>370</v>
      </c>
      <c r="J106" s="5" t="s">
        <v>370</v>
      </c>
      <c r="K106" s="5" t="s">
        <v>370</v>
      </c>
      <c r="L106" s="5" t="s">
        <v>370</v>
      </c>
      <c r="M106" s="5" t="s">
        <v>370</v>
      </c>
      <c r="N106" s="37">
        <v>8846.2999999999993</v>
      </c>
      <c r="O106" s="37">
        <v>12724.8</v>
      </c>
      <c r="P106" s="4">
        <f t="shared" si="44"/>
        <v>1.2238431886777523</v>
      </c>
      <c r="Q106" s="11">
        <v>20</v>
      </c>
      <c r="R106" s="37">
        <v>28</v>
      </c>
      <c r="S106" s="37">
        <v>84.4</v>
      </c>
      <c r="T106" s="4">
        <f t="shared" si="45"/>
        <v>1.3</v>
      </c>
      <c r="U106" s="11">
        <v>30</v>
      </c>
      <c r="V106" s="37">
        <v>53.8</v>
      </c>
      <c r="W106" s="37">
        <v>132.80000000000001</v>
      </c>
      <c r="X106" s="4">
        <f t="shared" si="46"/>
        <v>1.3</v>
      </c>
      <c r="Y106" s="11">
        <v>20</v>
      </c>
      <c r="Z106" s="77" t="s">
        <v>435</v>
      </c>
      <c r="AA106" s="77" t="s">
        <v>435</v>
      </c>
      <c r="AB106" s="77" t="s">
        <v>435</v>
      </c>
      <c r="AC106" s="77" t="s">
        <v>435</v>
      </c>
      <c r="AD106" s="5" t="s">
        <v>370</v>
      </c>
      <c r="AE106" s="5" t="s">
        <v>370</v>
      </c>
      <c r="AF106" s="5" t="s">
        <v>370</v>
      </c>
      <c r="AG106" s="5" t="s">
        <v>370</v>
      </c>
      <c r="AH106" s="51">
        <v>82</v>
      </c>
      <c r="AI106" s="51">
        <v>80</v>
      </c>
      <c r="AJ106" s="4">
        <f t="shared" si="47"/>
        <v>0.97560975609756095</v>
      </c>
      <c r="AK106" s="11">
        <v>20</v>
      </c>
      <c r="AL106" s="5" t="s">
        <v>370</v>
      </c>
      <c r="AM106" s="5" t="s">
        <v>370</v>
      </c>
      <c r="AN106" s="5" t="s">
        <v>370</v>
      </c>
      <c r="AO106" s="5" t="s">
        <v>370</v>
      </c>
      <c r="AP106" s="5" t="s">
        <v>370</v>
      </c>
      <c r="AQ106" s="5" t="s">
        <v>370</v>
      </c>
      <c r="AR106" s="5" t="s">
        <v>370</v>
      </c>
      <c r="AS106" s="5" t="s">
        <v>370</v>
      </c>
      <c r="AT106" s="50">
        <f t="shared" si="55"/>
        <v>1.1786472817550564</v>
      </c>
      <c r="AU106" s="51">
        <v>1935</v>
      </c>
      <c r="AV106" s="37">
        <f t="shared" si="48"/>
        <v>1055.4545454545455</v>
      </c>
      <c r="AW106" s="37">
        <f t="shared" si="49"/>
        <v>1244</v>
      </c>
      <c r="AX106" s="37">
        <f t="shared" si="50"/>
        <v>188.5454545454545</v>
      </c>
      <c r="AY106" s="37">
        <v>222.5</v>
      </c>
      <c r="AZ106" s="37">
        <v>228.7</v>
      </c>
      <c r="BA106" s="37">
        <v>205.6</v>
      </c>
      <c r="BB106" s="37">
        <v>183.7</v>
      </c>
      <c r="BC106" s="37">
        <v>173.2</v>
      </c>
      <c r="BD106" s="37">
        <v>19.600000000000001</v>
      </c>
      <c r="BE106" s="37"/>
      <c r="BF106" s="37">
        <f t="shared" si="51"/>
        <v>210.7</v>
      </c>
      <c r="BG106" s="11"/>
      <c r="BH106" s="37">
        <f t="shared" si="52"/>
        <v>210.7</v>
      </c>
      <c r="BI106" s="37"/>
      <c r="BJ106" s="37">
        <f t="shared" si="53"/>
        <v>210.7</v>
      </c>
      <c r="BK106" s="37"/>
      <c r="BL106" s="37">
        <f t="shared" si="54"/>
        <v>210.7</v>
      </c>
      <c r="BM106" s="9"/>
      <c r="BN106" s="9"/>
      <c r="BO106" s="9"/>
      <c r="BP106" s="9"/>
      <c r="BQ106" s="9"/>
      <c r="BR106" s="9"/>
      <c r="BS106" s="9"/>
      <c r="BT106" s="9"/>
      <c r="BU106" s="9"/>
      <c r="BV106" s="10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10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10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10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10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10"/>
      <c r="HG106" s="9"/>
      <c r="HH106" s="9"/>
    </row>
    <row r="107" spans="1:216" s="2" customFormat="1" ht="16.95" customHeight="1">
      <c r="A107" s="14" t="s">
        <v>106</v>
      </c>
      <c r="B107" s="37">
        <v>0</v>
      </c>
      <c r="C107" s="37">
        <v>0</v>
      </c>
      <c r="D107" s="4">
        <f t="shared" si="43"/>
        <v>0</v>
      </c>
      <c r="E107" s="11">
        <v>0</v>
      </c>
      <c r="F107" s="5" t="s">
        <v>370</v>
      </c>
      <c r="G107" s="5" t="s">
        <v>370</v>
      </c>
      <c r="H107" s="5" t="s">
        <v>370</v>
      </c>
      <c r="I107" s="5" t="s">
        <v>370</v>
      </c>
      <c r="J107" s="5" t="s">
        <v>370</v>
      </c>
      <c r="K107" s="5" t="s">
        <v>370</v>
      </c>
      <c r="L107" s="5" t="s">
        <v>370</v>
      </c>
      <c r="M107" s="5" t="s">
        <v>370</v>
      </c>
      <c r="N107" s="37">
        <v>8440.4</v>
      </c>
      <c r="O107" s="37">
        <v>5797.9</v>
      </c>
      <c r="P107" s="4">
        <f t="shared" si="44"/>
        <v>0.68692242073835363</v>
      </c>
      <c r="Q107" s="11">
        <v>20</v>
      </c>
      <c r="R107" s="37">
        <v>132</v>
      </c>
      <c r="S107" s="37">
        <v>285.89999999999998</v>
      </c>
      <c r="T107" s="4">
        <f t="shared" si="45"/>
        <v>1.2965909090909089</v>
      </c>
      <c r="U107" s="11">
        <v>25</v>
      </c>
      <c r="V107" s="37">
        <v>216.2</v>
      </c>
      <c r="W107" s="37">
        <v>247.7</v>
      </c>
      <c r="X107" s="4">
        <f t="shared" si="46"/>
        <v>1.1456984273820536</v>
      </c>
      <c r="Y107" s="11">
        <v>25</v>
      </c>
      <c r="Z107" s="77" t="s">
        <v>435</v>
      </c>
      <c r="AA107" s="77" t="s">
        <v>435</v>
      </c>
      <c r="AB107" s="77" t="s">
        <v>435</v>
      </c>
      <c r="AC107" s="77" t="s">
        <v>435</v>
      </c>
      <c r="AD107" s="5" t="s">
        <v>370</v>
      </c>
      <c r="AE107" s="5" t="s">
        <v>370</v>
      </c>
      <c r="AF107" s="5" t="s">
        <v>370</v>
      </c>
      <c r="AG107" s="5" t="s">
        <v>370</v>
      </c>
      <c r="AH107" s="51">
        <v>765</v>
      </c>
      <c r="AI107" s="51">
        <v>1000</v>
      </c>
      <c r="AJ107" s="4">
        <f t="shared" si="47"/>
        <v>1.2107189542483661</v>
      </c>
      <c r="AK107" s="11">
        <v>20</v>
      </c>
      <c r="AL107" s="5" t="s">
        <v>370</v>
      </c>
      <c r="AM107" s="5" t="s">
        <v>370</v>
      </c>
      <c r="AN107" s="5" t="s">
        <v>370</v>
      </c>
      <c r="AO107" s="5" t="s">
        <v>370</v>
      </c>
      <c r="AP107" s="5" t="s">
        <v>370</v>
      </c>
      <c r="AQ107" s="5" t="s">
        <v>370</v>
      </c>
      <c r="AR107" s="5" t="s">
        <v>370</v>
      </c>
      <c r="AS107" s="5" t="s">
        <v>370</v>
      </c>
      <c r="AT107" s="50">
        <f t="shared" si="55"/>
        <v>1.100111787906205</v>
      </c>
      <c r="AU107" s="51">
        <v>1780</v>
      </c>
      <c r="AV107" s="37">
        <f t="shared" si="48"/>
        <v>970.90909090909088</v>
      </c>
      <c r="AW107" s="37">
        <f t="shared" si="49"/>
        <v>1068.0999999999999</v>
      </c>
      <c r="AX107" s="37">
        <f t="shared" si="50"/>
        <v>97.190909090909031</v>
      </c>
      <c r="AY107" s="37">
        <v>196.7</v>
      </c>
      <c r="AZ107" s="37">
        <v>199.9</v>
      </c>
      <c r="BA107" s="37">
        <v>115.5</v>
      </c>
      <c r="BB107" s="37">
        <v>193.3</v>
      </c>
      <c r="BC107" s="37">
        <v>195.2</v>
      </c>
      <c r="BD107" s="37">
        <v>120.10000000000001</v>
      </c>
      <c r="BE107" s="37"/>
      <c r="BF107" s="37">
        <f t="shared" si="51"/>
        <v>47.4</v>
      </c>
      <c r="BG107" s="11"/>
      <c r="BH107" s="37">
        <f t="shared" si="52"/>
        <v>47.4</v>
      </c>
      <c r="BI107" s="37"/>
      <c r="BJ107" s="37">
        <f t="shared" si="53"/>
        <v>47.4</v>
      </c>
      <c r="BK107" s="37"/>
      <c r="BL107" s="37">
        <f t="shared" si="54"/>
        <v>47.4</v>
      </c>
      <c r="BM107" s="9"/>
      <c r="BN107" s="9"/>
      <c r="BO107" s="9"/>
      <c r="BP107" s="9"/>
      <c r="BQ107" s="9"/>
      <c r="BR107" s="9"/>
      <c r="BS107" s="9"/>
      <c r="BT107" s="9"/>
      <c r="BU107" s="9"/>
      <c r="BV107" s="10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10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10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10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10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10"/>
      <c r="HG107" s="9"/>
      <c r="HH107" s="9"/>
    </row>
    <row r="108" spans="1:216" s="2" customFormat="1" ht="16.95" customHeight="1">
      <c r="A108" s="14" t="s">
        <v>107</v>
      </c>
      <c r="B108" s="37">
        <v>0</v>
      </c>
      <c r="C108" s="37">
        <v>5308.7</v>
      </c>
      <c r="D108" s="4">
        <f t="shared" si="43"/>
        <v>0</v>
      </c>
      <c r="E108" s="11">
        <v>0</v>
      </c>
      <c r="F108" s="5" t="s">
        <v>370</v>
      </c>
      <c r="G108" s="5" t="s">
        <v>370</v>
      </c>
      <c r="H108" s="5" t="s">
        <v>370</v>
      </c>
      <c r="I108" s="5" t="s">
        <v>370</v>
      </c>
      <c r="J108" s="5" t="s">
        <v>370</v>
      </c>
      <c r="K108" s="5" t="s">
        <v>370</v>
      </c>
      <c r="L108" s="5" t="s">
        <v>370</v>
      </c>
      <c r="M108" s="5" t="s">
        <v>370</v>
      </c>
      <c r="N108" s="37">
        <v>9521</v>
      </c>
      <c r="O108" s="37">
        <v>9700.2999999999993</v>
      </c>
      <c r="P108" s="4">
        <f t="shared" si="44"/>
        <v>1.0188320554563595</v>
      </c>
      <c r="Q108" s="11">
        <v>20</v>
      </c>
      <c r="R108" s="37">
        <v>7.2</v>
      </c>
      <c r="S108" s="37">
        <v>9.1</v>
      </c>
      <c r="T108" s="4">
        <f t="shared" si="45"/>
        <v>1.2063888888888887</v>
      </c>
      <c r="U108" s="11">
        <v>25</v>
      </c>
      <c r="V108" s="37">
        <v>39</v>
      </c>
      <c r="W108" s="37">
        <v>46.5</v>
      </c>
      <c r="X108" s="4">
        <f t="shared" si="46"/>
        <v>1.1923076923076923</v>
      </c>
      <c r="Y108" s="11">
        <v>25</v>
      </c>
      <c r="Z108" s="77" t="s">
        <v>435</v>
      </c>
      <c r="AA108" s="77" t="s">
        <v>435</v>
      </c>
      <c r="AB108" s="77" t="s">
        <v>435</v>
      </c>
      <c r="AC108" s="77" t="s">
        <v>435</v>
      </c>
      <c r="AD108" s="5" t="s">
        <v>370</v>
      </c>
      <c r="AE108" s="5" t="s">
        <v>370</v>
      </c>
      <c r="AF108" s="5" t="s">
        <v>370</v>
      </c>
      <c r="AG108" s="5" t="s">
        <v>370</v>
      </c>
      <c r="AH108" s="51">
        <v>404</v>
      </c>
      <c r="AI108" s="51">
        <v>422</v>
      </c>
      <c r="AJ108" s="4">
        <f t="shared" si="47"/>
        <v>1.0445544554455446</v>
      </c>
      <c r="AK108" s="11">
        <v>20</v>
      </c>
      <c r="AL108" s="5" t="s">
        <v>370</v>
      </c>
      <c r="AM108" s="5" t="s">
        <v>370</v>
      </c>
      <c r="AN108" s="5" t="s">
        <v>370</v>
      </c>
      <c r="AO108" s="5" t="s">
        <v>370</v>
      </c>
      <c r="AP108" s="5" t="s">
        <v>370</v>
      </c>
      <c r="AQ108" s="5" t="s">
        <v>370</v>
      </c>
      <c r="AR108" s="5" t="s">
        <v>370</v>
      </c>
      <c r="AS108" s="5" t="s">
        <v>370</v>
      </c>
      <c r="AT108" s="50">
        <f t="shared" si="55"/>
        <v>1.1248349416439178</v>
      </c>
      <c r="AU108" s="51">
        <v>3468</v>
      </c>
      <c r="AV108" s="37">
        <f t="shared" si="48"/>
        <v>1891.6363636363635</v>
      </c>
      <c r="AW108" s="37">
        <f t="shared" si="49"/>
        <v>2127.8000000000002</v>
      </c>
      <c r="AX108" s="37">
        <f t="shared" si="50"/>
        <v>236.16363636363667</v>
      </c>
      <c r="AY108" s="37">
        <v>382.7</v>
      </c>
      <c r="AZ108" s="37">
        <v>384.8</v>
      </c>
      <c r="BA108" s="37">
        <v>261.60000000000002</v>
      </c>
      <c r="BB108" s="37">
        <v>370.3</v>
      </c>
      <c r="BC108" s="37">
        <v>339.6</v>
      </c>
      <c r="BD108" s="37">
        <v>60.4</v>
      </c>
      <c r="BE108" s="37"/>
      <c r="BF108" s="37">
        <f t="shared" si="51"/>
        <v>328.4</v>
      </c>
      <c r="BG108" s="11"/>
      <c r="BH108" s="37">
        <f t="shared" si="52"/>
        <v>328.4</v>
      </c>
      <c r="BI108" s="37"/>
      <c r="BJ108" s="37">
        <f t="shared" si="53"/>
        <v>328.4</v>
      </c>
      <c r="BK108" s="37"/>
      <c r="BL108" s="37">
        <f t="shared" si="54"/>
        <v>328.4</v>
      </c>
      <c r="BM108" s="9"/>
      <c r="BN108" s="9"/>
      <c r="BO108" s="9"/>
      <c r="BP108" s="9"/>
      <c r="BQ108" s="9"/>
      <c r="BR108" s="9"/>
      <c r="BS108" s="9"/>
      <c r="BT108" s="9"/>
      <c r="BU108" s="9"/>
      <c r="BV108" s="10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10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10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10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10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10"/>
      <c r="HG108" s="9"/>
      <c r="HH108" s="9"/>
    </row>
    <row r="109" spans="1:216" s="2" customFormat="1" ht="16.95" customHeight="1">
      <c r="A109" s="14" t="s">
        <v>108</v>
      </c>
      <c r="B109" s="37">
        <v>411459</v>
      </c>
      <c r="C109" s="37">
        <v>368813</v>
      </c>
      <c r="D109" s="4">
        <f t="shared" si="43"/>
        <v>0.89635419324890209</v>
      </c>
      <c r="E109" s="11">
        <v>10</v>
      </c>
      <c r="F109" s="5" t="s">
        <v>370</v>
      </c>
      <c r="G109" s="5" t="s">
        <v>370</v>
      </c>
      <c r="H109" s="5" t="s">
        <v>370</v>
      </c>
      <c r="I109" s="5" t="s">
        <v>370</v>
      </c>
      <c r="J109" s="5" t="s">
        <v>370</v>
      </c>
      <c r="K109" s="5" t="s">
        <v>370</v>
      </c>
      <c r="L109" s="5" t="s">
        <v>370</v>
      </c>
      <c r="M109" s="5" t="s">
        <v>370</v>
      </c>
      <c r="N109" s="37">
        <v>8342</v>
      </c>
      <c r="O109" s="37">
        <v>11362.3</v>
      </c>
      <c r="P109" s="4">
        <f t="shared" si="44"/>
        <v>1.216205945816351</v>
      </c>
      <c r="Q109" s="11">
        <v>20</v>
      </c>
      <c r="R109" s="37">
        <v>6</v>
      </c>
      <c r="S109" s="37">
        <v>6</v>
      </c>
      <c r="T109" s="4">
        <f t="shared" si="45"/>
        <v>1</v>
      </c>
      <c r="U109" s="11">
        <v>20</v>
      </c>
      <c r="V109" s="37">
        <v>12</v>
      </c>
      <c r="W109" s="37">
        <v>20.399999999999999</v>
      </c>
      <c r="X109" s="4">
        <f t="shared" si="46"/>
        <v>1.25</v>
      </c>
      <c r="Y109" s="11">
        <v>30</v>
      </c>
      <c r="Z109" s="77" t="s">
        <v>435</v>
      </c>
      <c r="AA109" s="77" t="s">
        <v>435</v>
      </c>
      <c r="AB109" s="77" t="s">
        <v>435</v>
      </c>
      <c r="AC109" s="77" t="s">
        <v>435</v>
      </c>
      <c r="AD109" s="5" t="s">
        <v>370</v>
      </c>
      <c r="AE109" s="5" t="s">
        <v>370</v>
      </c>
      <c r="AF109" s="5" t="s">
        <v>370</v>
      </c>
      <c r="AG109" s="5" t="s">
        <v>370</v>
      </c>
      <c r="AH109" s="51">
        <v>52</v>
      </c>
      <c r="AI109" s="51">
        <v>52</v>
      </c>
      <c r="AJ109" s="4">
        <f t="shared" si="47"/>
        <v>1</v>
      </c>
      <c r="AK109" s="11">
        <v>20</v>
      </c>
      <c r="AL109" s="5" t="s">
        <v>370</v>
      </c>
      <c r="AM109" s="5" t="s">
        <v>370</v>
      </c>
      <c r="AN109" s="5" t="s">
        <v>370</v>
      </c>
      <c r="AO109" s="5" t="s">
        <v>370</v>
      </c>
      <c r="AP109" s="5" t="s">
        <v>370</v>
      </c>
      <c r="AQ109" s="5" t="s">
        <v>370</v>
      </c>
      <c r="AR109" s="5" t="s">
        <v>370</v>
      </c>
      <c r="AS109" s="5" t="s">
        <v>370</v>
      </c>
      <c r="AT109" s="50">
        <f t="shared" si="55"/>
        <v>1.1078766084881604</v>
      </c>
      <c r="AU109" s="51">
        <v>2287</v>
      </c>
      <c r="AV109" s="37">
        <f t="shared" si="48"/>
        <v>1247.4545454545455</v>
      </c>
      <c r="AW109" s="37">
        <f t="shared" si="49"/>
        <v>1382</v>
      </c>
      <c r="AX109" s="37">
        <f t="shared" si="50"/>
        <v>134.5454545454545</v>
      </c>
      <c r="AY109" s="37">
        <v>250</v>
      </c>
      <c r="AZ109" s="37">
        <v>258.89999999999998</v>
      </c>
      <c r="BA109" s="37">
        <v>225.4</v>
      </c>
      <c r="BB109" s="37">
        <v>238</v>
      </c>
      <c r="BC109" s="37">
        <v>217</v>
      </c>
      <c r="BD109" s="37">
        <v>27.7</v>
      </c>
      <c r="BE109" s="37"/>
      <c r="BF109" s="37">
        <f t="shared" si="51"/>
        <v>165</v>
      </c>
      <c r="BG109" s="11"/>
      <c r="BH109" s="37">
        <f t="shared" si="52"/>
        <v>165</v>
      </c>
      <c r="BI109" s="37"/>
      <c r="BJ109" s="37">
        <f t="shared" si="53"/>
        <v>165</v>
      </c>
      <c r="BK109" s="37"/>
      <c r="BL109" s="37">
        <f t="shared" si="54"/>
        <v>165</v>
      </c>
      <c r="BM109" s="9"/>
      <c r="BN109" s="9"/>
      <c r="BO109" s="9"/>
      <c r="BP109" s="9"/>
      <c r="BQ109" s="9"/>
      <c r="BR109" s="9"/>
      <c r="BS109" s="9"/>
      <c r="BT109" s="9"/>
      <c r="BU109" s="9"/>
      <c r="BV109" s="10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10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10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10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10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10"/>
      <c r="HG109" s="9"/>
      <c r="HH109" s="9"/>
    </row>
    <row r="110" spans="1:216" s="2" customFormat="1" ht="16.95" customHeight="1">
      <c r="A110" s="14" t="s">
        <v>109</v>
      </c>
      <c r="B110" s="37">
        <v>45496</v>
      </c>
      <c r="C110" s="37">
        <v>33938.300000000003</v>
      </c>
      <c r="D110" s="4">
        <f t="shared" si="43"/>
        <v>0.74596228239845264</v>
      </c>
      <c r="E110" s="11">
        <v>10</v>
      </c>
      <c r="F110" s="5" t="s">
        <v>370</v>
      </c>
      <c r="G110" s="5" t="s">
        <v>370</v>
      </c>
      <c r="H110" s="5" t="s">
        <v>370</v>
      </c>
      <c r="I110" s="5" t="s">
        <v>370</v>
      </c>
      <c r="J110" s="5" t="s">
        <v>370</v>
      </c>
      <c r="K110" s="5" t="s">
        <v>370</v>
      </c>
      <c r="L110" s="5" t="s">
        <v>370</v>
      </c>
      <c r="M110" s="5" t="s">
        <v>370</v>
      </c>
      <c r="N110" s="37">
        <v>19370.400000000001</v>
      </c>
      <c r="O110" s="37">
        <v>20920.400000000001</v>
      </c>
      <c r="P110" s="4">
        <f t="shared" si="44"/>
        <v>1.0800189980588939</v>
      </c>
      <c r="Q110" s="11">
        <v>20</v>
      </c>
      <c r="R110" s="37">
        <v>1045.5</v>
      </c>
      <c r="S110" s="37">
        <v>1040.2</v>
      </c>
      <c r="T110" s="4">
        <f t="shared" si="45"/>
        <v>0.99493065518890489</v>
      </c>
      <c r="U110" s="11">
        <v>25</v>
      </c>
      <c r="V110" s="37">
        <v>1</v>
      </c>
      <c r="W110" s="37">
        <v>3.8</v>
      </c>
      <c r="X110" s="4">
        <f t="shared" si="46"/>
        <v>1.3</v>
      </c>
      <c r="Y110" s="11">
        <v>25</v>
      </c>
      <c r="Z110" s="77" t="s">
        <v>435</v>
      </c>
      <c r="AA110" s="77" t="s">
        <v>435</v>
      </c>
      <c r="AB110" s="77" t="s">
        <v>435</v>
      </c>
      <c r="AC110" s="77" t="s">
        <v>435</v>
      </c>
      <c r="AD110" s="5" t="s">
        <v>370</v>
      </c>
      <c r="AE110" s="5" t="s">
        <v>370</v>
      </c>
      <c r="AF110" s="5" t="s">
        <v>370</v>
      </c>
      <c r="AG110" s="5" t="s">
        <v>370</v>
      </c>
      <c r="AH110" s="51">
        <v>639</v>
      </c>
      <c r="AI110" s="51">
        <v>629</v>
      </c>
      <c r="AJ110" s="4">
        <f t="shared" si="47"/>
        <v>0.98435054773082942</v>
      </c>
      <c r="AK110" s="11">
        <v>20</v>
      </c>
      <c r="AL110" s="5" t="s">
        <v>370</v>
      </c>
      <c r="AM110" s="5" t="s">
        <v>370</v>
      </c>
      <c r="AN110" s="5" t="s">
        <v>370</v>
      </c>
      <c r="AO110" s="5" t="s">
        <v>370</v>
      </c>
      <c r="AP110" s="5" t="s">
        <v>370</v>
      </c>
      <c r="AQ110" s="5" t="s">
        <v>370</v>
      </c>
      <c r="AR110" s="5" t="s">
        <v>370</v>
      </c>
      <c r="AS110" s="5" t="s">
        <v>370</v>
      </c>
      <c r="AT110" s="50">
        <f t="shared" si="55"/>
        <v>1.0612028011950161</v>
      </c>
      <c r="AU110" s="51">
        <v>1443</v>
      </c>
      <c r="AV110" s="37">
        <f t="shared" si="48"/>
        <v>787.09090909090912</v>
      </c>
      <c r="AW110" s="37">
        <f t="shared" si="49"/>
        <v>835.3</v>
      </c>
      <c r="AX110" s="37">
        <f t="shared" si="50"/>
        <v>48.209090909090833</v>
      </c>
      <c r="AY110" s="37">
        <v>170.5</v>
      </c>
      <c r="AZ110" s="37">
        <v>165.8</v>
      </c>
      <c r="BA110" s="37">
        <v>175.3</v>
      </c>
      <c r="BB110" s="37">
        <v>131.30000000000001</v>
      </c>
      <c r="BC110" s="37">
        <v>123</v>
      </c>
      <c r="BD110" s="37"/>
      <c r="BE110" s="37"/>
      <c r="BF110" s="37">
        <f t="shared" si="51"/>
        <v>69.400000000000006</v>
      </c>
      <c r="BG110" s="11"/>
      <c r="BH110" s="37">
        <f t="shared" si="52"/>
        <v>69.400000000000006</v>
      </c>
      <c r="BI110" s="37"/>
      <c r="BJ110" s="37">
        <f t="shared" si="53"/>
        <v>69.400000000000006</v>
      </c>
      <c r="BK110" s="37"/>
      <c r="BL110" s="37">
        <f t="shared" si="54"/>
        <v>69.400000000000006</v>
      </c>
      <c r="BM110" s="9"/>
      <c r="BN110" s="9"/>
      <c r="BO110" s="9"/>
      <c r="BP110" s="9"/>
      <c r="BQ110" s="9"/>
      <c r="BR110" s="9"/>
      <c r="BS110" s="9"/>
      <c r="BT110" s="9"/>
      <c r="BU110" s="9"/>
      <c r="BV110" s="10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10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10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10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10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10"/>
      <c r="HG110" s="9"/>
      <c r="HH110" s="9"/>
    </row>
    <row r="111" spans="1:216" s="2" customFormat="1" ht="16.95" customHeight="1">
      <c r="A111" s="14" t="s">
        <v>110</v>
      </c>
      <c r="B111" s="37">
        <v>321200</v>
      </c>
      <c r="C111" s="37">
        <v>415033</v>
      </c>
      <c r="D111" s="4">
        <f t="shared" ref="D111:D174" si="56">IF(E111=0,0,IF(B111=0,1,IF(C111&lt;0,0,IF(C111/B111&gt;1.2,IF((C111/B111-1.2)*0.1+1.2&gt;1.3,1.3,(C111/B111-1.2)*0.1+1.2),C111/B111))))</f>
        <v>1.2092132627646326</v>
      </c>
      <c r="E111" s="11">
        <v>10</v>
      </c>
      <c r="F111" s="5" t="s">
        <v>370</v>
      </c>
      <c r="G111" s="5" t="s">
        <v>370</v>
      </c>
      <c r="H111" s="5" t="s">
        <v>370</v>
      </c>
      <c r="I111" s="5" t="s">
        <v>370</v>
      </c>
      <c r="J111" s="5" t="s">
        <v>370</v>
      </c>
      <c r="K111" s="5" t="s">
        <v>370</v>
      </c>
      <c r="L111" s="5" t="s">
        <v>370</v>
      </c>
      <c r="M111" s="5" t="s">
        <v>370</v>
      </c>
      <c r="N111" s="37">
        <v>13970.4</v>
      </c>
      <c r="O111" s="37">
        <v>12780.8</v>
      </c>
      <c r="P111" s="4">
        <f t="shared" ref="P111:P174" si="57">IF(Q111=0,0,IF(N111=0,1,IF(O111&lt;0,0,IF(O111/N111&gt;1.2,IF((O111/N111-1.2)*0.1+1.2&gt;1.3,1.3,(O111/N111-1.2)*0.1+1.2),O111/N111))))</f>
        <v>0.91484853690660251</v>
      </c>
      <c r="Q111" s="11">
        <v>20</v>
      </c>
      <c r="R111" s="37">
        <v>7</v>
      </c>
      <c r="S111" s="37">
        <v>10.7</v>
      </c>
      <c r="T111" s="4">
        <f t="shared" ref="T111:T174" si="58">IF(U111=0,0,IF(R111=0,1,IF(S111&lt;0,0,IF(S111/R111&gt;1.2,IF((S111/R111-1.2)*0.1+1.2&gt;1.3,1.3,(S111/R111-1.2)*0.1+1.2),S111/R111))))</f>
        <v>1.2328571428571429</v>
      </c>
      <c r="U111" s="11">
        <v>30</v>
      </c>
      <c r="V111" s="37">
        <v>1.5</v>
      </c>
      <c r="W111" s="37">
        <v>7.6</v>
      </c>
      <c r="X111" s="4">
        <f t="shared" ref="X111:X174" si="59">IF(Y111=0,0,IF(V111=0,1,IF(W111&lt;0,0,IF(W111/V111&gt;1.2,IF((W111/V111-1.2)*0.1+1.2&gt;1.3,1.3,(W111/V111-1.2)*0.1+1.2),W111/V111))))</f>
        <v>1.3</v>
      </c>
      <c r="Y111" s="11">
        <v>20</v>
      </c>
      <c r="Z111" s="77" t="s">
        <v>435</v>
      </c>
      <c r="AA111" s="77" t="s">
        <v>435</v>
      </c>
      <c r="AB111" s="77" t="s">
        <v>435</v>
      </c>
      <c r="AC111" s="77" t="s">
        <v>435</v>
      </c>
      <c r="AD111" s="5" t="s">
        <v>370</v>
      </c>
      <c r="AE111" s="5" t="s">
        <v>370</v>
      </c>
      <c r="AF111" s="5" t="s">
        <v>370</v>
      </c>
      <c r="AG111" s="5" t="s">
        <v>370</v>
      </c>
      <c r="AH111" s="51">
        <v>21</v>
      </c>
      <c r="AI111" s="51">
        <v>21</v>
      </c>
      <c r="AJ111" s="4">
        <f t="shared" ref="AJ111:AJ174" si="60">IF(AK111=0,0,IF(AH111=0,1,IF(AI111&lt;0,0,IF(AI111/AH111&gt;1.2,IF((AI111/AH111-1.2)*0.1+1.2&gt;1.3,1.3,(AI111/AH111-1.2)*0.1+1.2),AI111/AH111))))</f>
        <v>1</v>
      </c>
      <c r="AK111" s="11">
        <v>20</v>
      </c>
      <c r="AL111" s="5" t="s">
        <v>370</v>
      </c>
      <c r="AM111" s="5" t="s">
        <v>370</v>
      </c>
      <c r="AN111" s="5" t="s">
        <v>370</v>
      </c>
      <c r="AO111" s="5" t="s">
        <v>370</v>
      </c>
      <c r="AP111" s="5" t="s">
        <v>370</v>
      </c>
      <c r="AQ111" s="5" t="s">
        <v>370</v>
      </c>
      <c r="AR111" s="5" t="s">
        <v>370</v>
      </c>
      <c r="AS111" s="5" t="s">
        <v>370</v>
      </c>
      <c r="AT111" s="50">
        <f t="shared" si="55"/>
        <v>1.1337481765149267</v>
      </c>
      <c r="AU111" s="51">
        <v>6549</v>
      </c>
      <c r="AV111" s="37">
        <f t="shared" ref="AV111:AV174" si="61">AU111/11*6</f>
        <v>3572.181818181818</v>
      </c>
      <c r="AW111" s="37">
        <f t="shared" ref="AW111:AW174" si="62">ROUND(AT111*AV111,1)</f>
        <v>4050</v>
      </c>
      <c r="AX111" s="37">
        <f t="shared" ref="AX111:AX174" si="63">AW111-AV111</f>
        <v>477.81818181818198</v>
      </c>
      <c r="AY111" s="37">
        <v>740.3</v>
      </c>
      <c r="AZ111" s="37">
        <v>739.6</v>
      </c>
      <c r="BA111" s="37">
        <v>614.70000000000005</v>
      </c>
      <c r="BB111" s="37">
        <v>580.20000000000005</v>
      </c>
      <c r="BC111" s="37">
        <v>624.9</v>
      </c>
      <c r="BD111" s="37">
        <v>102.1</v>
      </c>
      <c r="BE111" s="37"/>
      <c r="BF111" s="37">
        <f t="shared" ref="BF111:BF174" si="64">ROUND(AW111-SUM(AY111:BE111),1)</f>
        <v>648.20000000000005</v>
      </c>
      <c r="BG111" s="11"/>
      <c r="BH111" s="37">
        <f t="shared" ref="BH111:BH174" si="65">IF(OR(BF111&lt;0,BG111="+"),0,BF111)</f>
        <v>648.20000000000005</v>
      </c>
      <c r="BI111" s="37"/>
      <c r="BJ111" s="37">
        <f t="shared" ref="BJ111:BJ174" si="66">BH111+BI111</f>
        <v>648.20000000000005</v>
      </c>
      <c r="BK111" s="37"/>
      <c r="BL111" s="37">
        <f t="shared" ref="BL111:BL174" si="67">IF((BJ111-BK111)&gt;0,ROUND(BJ111-BK111,1),0)</f>
        <v>648.20000000000005</v>
      </c>
      <c r="BM111" s="9"/>
      <c r="BN111" s="9"/>
      <c r="BO111" s="9"/>
      <c r="BP111" s="9"/>
      <c r="BQ111" s="9"/>
      <c r="BR111" s="9"/>
      <c r="BS111" s="9"/>
      <c r="BT111" s="9"/>
      <c r="BU111" s="9"/>
      <c r="BV111" s="10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10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10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10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10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10"/>
      <c r="HG111" s="9"/>
      <c r="HH111" s="9"/>
    </row>
    <row r="112" spans="1:216" s="2" customFormat="1" ht="16.95" customHeight="1">
      <c r="A112" s="14" t="s">
        <v>111</v>
      </c>
      <c r="B112" s="37">
        <v>0</v>
      </c>
      <c r="C112" s="37">
        <v>0</v>
      </c>
      <c r="D112" s="4">
        <f t="shared" si="56"/>
        <v>0</v>
      </c>
      <c r="E112" s="11">
        <v>0</v>
      </c>
      <c r="F112" s="5" t="s">
        <v>370</v>
      </c>
      <c r="G112" s="5" t="s">
        <v>370</v>
      </c>
      <c r="H112" s="5" t="s">
        <v>370</v>
      </c>
      <c r="I112" s="5" t="s">
        <v>370</v>
      </c>
      <c r="J112" s="5" t="s">
        <v>370</v>
      </c>
      <c r="K112" s="5" t="s">
        <v>370</v>
      </c>
      <c r="L112" s="5" t="s">
        <v>370</v>
      </c>
      <c r="M112" s="5" t="s">
        <v>370</v>
      </c>
      <c r="N112" s="37">
        <v>1790.3</v>
      </c>
      <c r="O112" s="37">
        <v>1286.9000000000001</v>
      </c>
      <c r="P112" s="4">
        <f t="shared" si="57"/>
        <v>0.71881807518293028</v>
      </c>
      <c r="Q112" s="11">
        <v>20</v>
      </c>
      <c r="R112" s="37">
        <v>225</v>
      </c>
      <c r="S112" s="37">
        <v>234.5</v>
      </c>
      <c r="T112" s="4">
        <f t="shared" si="58"/>
        <v>1.0422222222222222</v>
      </c>
      <c r="U112" s="11">
        <v>20</v>
      </c>
      <c r="V112" s="37">
        <v>125</v>
      </c>
      <c r="W112" s="37">
        <v>126.5</v>
      </c>
      <c r="X112" s="4">
        <f t="shared" si="59"/>
        <v>1.012</v>
      </c>
      <c r="Y112" s="11">
        <v>30</v>
      </c>
      <c r="Z112" s="77" t="s">
        <v>435</v>
      </c>
      <c r="AA112" s="77" t="s">
        <v>435</v>
      </c>
      <c r="AB112" s="77" t="s">
        <v>435</v>
      </c>
      <c r="AC112" s="77" t="s">
        <v>435</v>
      </c>
      <c r="AD112" s="5" t="s">
        <v>370</v>
      </c>
      <c r="AE112" s="5" t="s">
        <v>370</v>
      </c>
      <c r="AF112" s="5" t="s">
        <v>370</v>
      </c>
      <c r="AG112" s="5" t="s">
        <v>370</v>
      </c>
      <c r="AH112" s="51">
        <v>1150</v>
      </c>
      <c r="AI112" s="51">
        <v>1182</v>
      </c>
      <c r="AJ112" s="4">
        <f t="shared" si="60"/>
        <v>1.0278260869565217</v>
      </c>
      <c r="AK112" s="11">
        <v>20</v>
      </c>
      <c r="AL112" s="5" t="s">
        <v>370</v>
      </c>
      <c r="AM112" s="5" t="s">
        <v>370</v>
      </c>
      <c r="AN112" s="5" t="s">
        <v>370</v>
      </c>
      <c r="AO112" s="5" t="s">
        <v>370</v>
      </c>
      <c r="AP112" s="5" t="s">
        <v>370</v>
      </c>
      <c r="AQ112" s="5" t="s">
        <v>370</v>
      </c>
      <c r="AR112" s="5" t="s">
        <v>370</v>
      </c>
      <c r="AS112" s="5" t="s">
        <v>370</v>
      </c>
      <c r="AT112" s="50">
        <f t="shared" ref="AT112:AT175" si="68">(D112*E112+P112*Q112+T112*U112+X112*Y112+AJ112*AK112)/(E112+Q112+U112+Y112+AK112)</f>
        <v>0.95708141874703867</v>
      </c>
      <c r="AU112" s="51">
        <v>5250</v>
      </c>
      <c r="AV112" s="37">
        <f t="shared" si="61"/>
        <v>2863.6363636363635</v>
      </c>
      <c r="AW112" s="37">
        <f t="shared" si="62"/>
        <v>2740.7</v>
      </c>
      <c r="AX112" s="37">
        <f t="shared" si="63"/>
        <v>-122.93636363636369</v>
      </c>
      <c r="AY112" s="37">
        <v>449.4</v>
      </c>
      <c r="AZ112" s="37">
        <v>576.70000000000005</v>
      </c>
      <c r="BA112" s="37">
        <v>515.20000000000005</v>
      </c>
      <c r="BB112" s="37">
        <v>379.4</v>
      </c>
      <c r="BC112" s="37">
        <v>482.4</v>
      </c>
      <c r="BD112" s="37"/>
      <c r="BE112" s="37"/>
      <c r="BF112" s="37">
        <f t="shared" si="64"/>
        <v>337.6</v>
      </c>
      <c r="BG112" s="11"/>
      <c r="BH112" s="37">
        <f t="shared" si="65"/>
        <v>337.6</v>
      </c>
      <c r="BI112" s="37"/>
      <c r="BJ112" s="37">
        <f t="shared" si="66"/>
        <v>337.6</v>
      </c>
      <c r="BK112" s="37"/>
      <c r="BL112" s="37">
        <f t="shared" si="67"/>
        <v>337.6</v>
      </c>
      <c r="BM112" s="9"/>
      <c r="BN112" s="9"/>
      <c r="BO112" s="9"/>
      <c r="BP112" s="9"/>
      <c r="BQ112" s="9"/>
      <c r="BR112" s="9"/>
      <c r="BS112" s="9"/>
      <c r="BT112" s="9"/>
      <c r="BU112" s="9"/>
      <c r="BV112" s="10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10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10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10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10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10"/>
      <c r="HG112" s="9"/>
      <c r="HH112" s="9"/>
    </row>
    <row r="113" spans="1:216" s="2" customFormat="1" ht="16.95" customHeight="1">
      <c r="A113" s="14" t="s">
        <v>112</v>
      </c>
      <c r="B113" s="37">
        <v>0</v>
      </c>
      <c r="C113" s="37">
        <v>0</v>
      </c>
      <c r="D113" s="4">
        <f t="shared" si="56"/>
        <v>0</v>
      </c>
      <c r="E113" s="11">
        <v>0</v>
      </c>
      <c r="F113" s="5" t="s">
        <v>370</v>
      </c>
      <c r="G113" s="5" t="s">
        <v>370</v>
      </c>
      <c r="H113" s="5" t="s">
        <v>370</v>
      </c>
      <c r="I113" s="5" t="s">
        <v>370</v>
      </c>
      <c r="J113" s="5" t="s">
        <v>370</v>
      </c>
      <c r="K113" s="5" t="s">
        <v>370</v>
      </c>
      <c r="L113" s="5" t="s">
        <v>370</v>
      </c>
      <c r="M113" s="5" t="s">
        <v>370</v>
      </c>
      <c r="N113" s="37">
        <v>4264.1000000000004</v>
      </c>
      <c r="O113" s="37">
        <v>4072.3</v>
      </c>
      <c r="P113" s="4">
        <f t="shared" si="57"/>
        <v>0.9550198166084285</v>
      </c>
      <c r="Q113" s="11">
        <v>20</v>
      </c>
      <c r="R113" s="37">
        <v>340</v>
      </c>
      <c r="S113" s="37">
        <v>414</v>
      </c>
      <c r="T113" s="4">
        <f t="shared" si="58"/>
        <v>1.2017647058823528</v>
      </c>
      <c r="U113" s="11">
        <v>25</v>
      </c>
      <c r="V113" s="37">
        <v>480</v>
      </c>
      <c r="W113" s="37">
        <v>613.1</v>
      </c>
      <c r="X113" s="4">
        <f t="shared" si="59"/>
        <v>1.2077291666666667</v>
      </c>
      <c r="Y113" s="11">
        <v>25</v>
      </c>
      <c r="Z113" s="77" t="s">
        <v>435</v>
      </c>
      <c r="AA113" s="77" t="s">
        <v>435</v>
      </c>
      <c r="AB113" s="77" t="s">
        <v>435</v>
      </c>
      <c r="AC113" s="77" t="s">
        <v>435</v>
      </c>
      <c r="AD113" s="5" t="s">
        <v>370</v>
      </c>
      <c r="AE113" s="5" t="s">
        <v>370</v>
      </c>
      <c r="AF113" s="5" t="s">
        <v>370</v>
      </c>
      <c r="AG113" s="5" t="s">
        <v>370</v>
      </c>
      <c r="AH113" s="51">
        <v>425</v>
      </c>
      <c r="AI113" s="51">
        <v>394</v>
      </c>
      <c r="AJ113" s="4">
        <f t="shared" si="60"/>
        <v>0.92705882352941171</v>
      </c>
      <c r="AK113" s="11">
        <v>20</v>
      </c>
      <c r="AL113" s="5" t="s">
        <v>370</v>
      </c>
      <c r="AM113" s="5" t="s">
        <v>370</v>
      </c>
      <c r="AN113" s="5" t="s">
        <v>370</v>
      </c>
      <c r="AO113" s="5" t="s">
        <v>370</v>
      </c>
      <c r="AP113" s="5" t="s">
        <v>370</v>
      </c>
      <c r="AQ113" s="5" t="s">
        <v>370</v>
      </c>
      <c r="AR113" s="5" t="s">
        <v>370</v>
      </c>
      <c r="AS113" s="5" t="s">
        <v>370</v>
      </c>
      <c r="AT113" s="50">
        <f t="shared" si="68"/>
        <v>1.087543551294248</v>
      </c>
      <c r="AU113" s="51">
        <v>2211</v>
      </c>
      <c r="AV113" s="37">
        <f t="shared" si="61"/>
        <v>1206</v>
      </c>
      <c r="AW113" s="37">
        <f t="shared" si="62"/>
        <v>1311.6</v>
      </c>
      <c r="AX113" s="37">
        <f t="shared" si="63"/>
        <v>105.59999999999991</v>
      </c>
      <c r="AY113" s="37">
        <v>245.7</v>
      </c>
      <c r="AZ113" s="37">
        <v>243.1</v>
      </c>
      <c r="BA113" s="37">
        <v>235.6</v>
      </c>
      <c r="BB113" s="37">
        <v>247.1</v>
      </c>
      <c r="BC113" s="37">
        <v>216.7</v>
      </c>
      <c r="BD113" s="37"/>
      <c r="BE113" s="37"/>
      <c r="BF113" s="37">
        <f t="shared" si="64"/>
        <v>123.4</v>
      </c>
      <c r="BG113" s="11"/>
      <c r="BH113" s="37">
        <f t="shared" si="65"/>
        <v>123.4</v>
      </c>
      <c r="BI113" s="37"/>
      <c r="BJ113" s="37">
        <f t="shared" si="66"/>
        <v>123.4</v>
      </c>
      <c r="BK113" s="37"/>
      <c r="BL113" s="37">
        <f t="shared" si="67"/>
        <v>123.4</v>
      </c>
      <c r="BM113" s="9"/>
      <c r="BN113" s="9"/>
      <c r="BO113" s="9"/>
      <c r="BP113" s="9"/>
      <c r="BQ113" s="9"/>
      <c r="BR113" s="9"/>
      <c r="BS113" s="9"/>
      <c r="BT113" s="9"/>
      <c r="BU113" s="9"/>
      <c r="BV113" s="10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10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10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10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10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10"/>
      <c r="HG113" s="9"/>
      <c r="HH113" s="9"/>
    </row>
    <row r="114" spans="1:216" s="2" customFormat="1" ht="16.95" customHeight="1">
      <c r="A114" s="14" t="s">
        <v>113</v>
      </c>
      <c r="B114" s="37">
        <v>8601</v>
      </c>
      <c r="C114" s="37">
        <v>13299</v>
      </c>
      <c r="D114" s="4">
        <f t="shared" si="56"/>
        <v>1.234621555633066</v>
      </c>
      <c r="E114" s="11">
        <v>10</v>
      </c>
      <c r="F114" s="5" t="s">
        <v>370</v>
      </c>
      <c r="G114" s="5" t="s">
        <v>370</v>
      </c>
      <c r="H114" s="5" t="s">
        <v>370</v>
      </c>
      <c r="I114" s="5" t="s">
        <v>370</v>
      </c>
      <c r="J114" s="5" t="s">
        <v>370</v>
      </c>
      <c r="K114" s="5" t="s">
        <v>370</v>
      </c>
      <c r="L114" s="5" t="s">
        <v>370</v>
      </c>
      <c r="M114" s="5" t="s">
        <v>370</v>
      </c>
      <c r="N114" s="37">
        <v>5839.3</v>
      </c>
      <c r="O114" s="37">
        <v>4330.3</v>
      </c>
      <c r="P114" s="4">
        <f t="shared" si="57"/>
        <v>0.74157861387495072</v>
      </c>
      <c r="Q114" s="11">
        <v>20</v>
      </c>
      <c r="R114" s="37">
        <v>26</v>
      </c>
      <c r="S114" s="37">
        <v>31.3</v>
      </c>
      <c r="T114" s="4">
        <f t="shared" si="58"/>
        <v>1.2003846153846154</v>
      </c>
      <c r="U114" s="11">
        <v>20</v>
      </c>
      <c r="V114" s="37">
        <v>23</v>
      </c>
      <c r="W114" s="37">
        <v>56.7</v>
      </c>
      <c r="X114" s="4">
        <f t="shared" si="59"/>
        <v>1.3</v>
      </c>
      <c r="Y114" s="11">
        <v>30</v>
      </c>
      <c r="Z114" s="77" t="s">
        <v>435</v>
      </c>
      <c r="AA114" s="77" t="s">
        <v>435</v>
      </c>
      <c r="AB114" s="77" t="s">
        <v>435</v>
      </c>
      <c r="AC114" s="77" t="s">
        <v>435</v>
      </c>
      <c r="AD114" s="5" t="s">
        <v>370</v>
      </c>
      <c r="AE114" s="5" t="s">
        <v>370</v>
      </c>
      <c r="AF114" s="5" t="s">
        <v>370</v>
      </c>
      <c r="AG114" s="5" t="s">
        <v>370</v>
      </c>
      <c r="AH114" s="51">
        <v>179</v>
      </c>
      <c r="AI114" s="51">
        <v>188</v>
      </c>
      <c r="AJ114" s="4">
        <f t="shared" si="60"/>
        <v>1.0502793296089385</v>
      </c>
      <c r="AK114" s="11">
        <v>20</v>
      </c>
      <c r="AL114" s="5" t="s">
        <v>370</v>
      </c>
      <c r="AM114" s="5" t="s">
        <v>370</v>
      </c>
      <c r="AN114" s="5" t="s">
        <v>370</v>
      </c>
      <c r="AO114" s="5" t="s">
        <v>370</v>
      </c>
      <c r="AP114" s="5" t="s">
        <v>370</v>
      </c>
      <c r="AQ114" s="5" t="s">
        <v>370</v>
      </c>
      <c r="AR114" s="5" t="s">
        <v>370</v>
      </c>
      <c r="AS114" s="5" t="s">
        <v>370</v>
      </c>
      <c r="AT114" s="50">
        <f t="shared" si="68"/>
        <v>1.1119106673370076</v>
      </c>
      <c r="AU114" s="51">
        <v>9065</v>
      </c>
      <c r="AV114" s="37">
        <f t="shared" si="61"/>
        <v>4944.545454545455</v>
      </c>
      <c r="AW114" s="37">
        <f t="shared" si="62"/>
        <v>5497.9</v>
      </c>
      <c r="AX114" s="37">
        <f t="shared" si="63"/>
        <v>553.35454545454468</v>
      </c>
      <c r="AY114" s="37">
        <v>708.6</v>
      </c>
      <c r="AZ114" s="37">
        <v>993.9</v>
      </c>
      <c r="BA114" s="37">
        <v>964.5</v>
      </c>
      <c r="BB114" s="37">
        <v>870.1</v>
      </c>
      <c r="BC114" s="37">
        <v>881.8</v>
      </c>
      <c r="BD114" s="37"/>
      <c r="BE114" s="37"/>
      <c r="BF114" s="37">
        <f t="shared" si="64"/>
        <v>1079</v>
      </c>
      <c r="BG114" s="11"/>
      <c r="BH114" s="37">
        <f t="shared" si="65"/>
        <v>1079</v>
      </c>
      <c r="BI114" s="37"/>
      <c r="BJ114" s="37">
        <f t="shared" si="66"/>
        <v>1079</v>
      </c>
      <c r="BK114" s="37"/>
      <c r="BL114" s="37">
        <f t="shared" si="67"/>
        <v>1079</v>
      </c>
      <c r="BM114" s="9"/>
      <c r="BN114" s="9"/>
      <c r="BO114" s="9"/>
      <c r="BP114" s="9"/>
      <c r="BQ114" s="9"/>
      <c r="BR114" s="9"/>
      <c r="BS114" s="9"/>
      <c r="BT114" s="9"/>
      <c r="BU114" s="9"/>
      <c r="BV114" s="10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10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10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10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10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10"/>
      <c r="HG114" s="9"/>
      <c r="HH114" s="9"/>
    </row>
    <row r="115" spans="1:216" s="2" customFormat="1" ht="16.95" customHeight="1">
      <c r="A115" s="14" t="s">
        <v>114</v>
      </c>
      <c r="B115" s="37">
        <v>0</v>
      </c>
      <c r="C115" s="37">
        <v>2953</v>
      </c>
      <c r="D115" s="4">
        <f t="shared" si="56"/>
        <v>0</v>
      </c>
      <c r="E115" s="11">
        <v>0</v>
      </c>
      <c r="F115" s="5" t="s">
        <v>370</v>
      </c>
      <c r="G115" s="5" t="s">
        <v>370</v>
      </c>
      <c r="H115" s="5" t="s">
        <v>370</v>
      </c>
      <c r="I115" s="5" t="s">
        <v>370</v>
      </c>
      <c r="J115" s="5" t="s">
        <v>370</v>
      </c>
      <c r="K115" s="5" t="s">
        <v>370</v>
      </c>
      <c r="L115" s="5" t="s">
        <v>370</v>
      </c>
      <c r="M115" s="5" t="s">
        <v>370</v>
      </c>
      <c r="N115" s="37">
        <v>8996.4</v>
      </c>
      <c r="O115" s="37">
        <v>10610</v>
      </c>
      <c r="P115" s="4">
        <f t="shared" si="57"/>
        <v>1.1793606331421458</v>
      </c>
      <c r="Q115" s="11">
        <v>20</v>
      </c>
      <c r="R115" s="37">
        <v>0</v>
      </c>
      <c r="S115" s="37">
        <v>0</v>
      </c>
      <c r="T115" s="4">
        <f t="shared" si="58"/>
        <v>0</v>
      </c>
      <c r="U115" s="11">
        <v>0</v>
      </c>
      <c r="V115" s="37">
        <v>0</v>
      </c>
      <c r="W115" s="37">
        <v>0</v>
      </c>
      <c r="X115" s="4">
        <f t="shared" si="59"/>
        <v>0</v>
      </c>
      <c r="Y115" s="11">
        <v>0</v>
      </c>
      <c r="Z115" s="77" t="s">
        <v>435</v>
      </c>
      <c r="AA115" s="77" t="s">
        <v>435</v>
      </c>
      <c r="AB115" s="77" t="s">
        <v>435</v>
      </c>
      <c r="AC115" s="77" t="s">
        <v>435</v>
      </c>
      <c r="AD115" s="5" t="s">
        <v>370</v>
      </c>
      <c r="AE115" s="5" t="s">
        <v>370</v>
      </c>
      <c r="AF115" s="5" t="s">
        <v>370</v>
      </c>
      <c r="AG115" s="5" t="s">
        <v>370</v>
      </c>
      <c r="AH115" s="51">
        <v>0</v>
      </c>
      <c r="AI115" s="51">
        <v>0</v>
      </c>
      <c r="AJ115" s="4">
        <f t="shared" si="60"/>
        <v>0</v>
      </c>
      <c r="AK115" s="11">
        <v>0</v>
      </c>
      <c r="AL115" s="5" t="s">
        <v>370</v>
      </c>
      <c r="AM115" s="5" t="s">
        <v>370</v>
      </c>
      <c r="AN115" s="5" t="s">
        <v>370</v>
      </c>
      <c r="AO115" s="5" t="s">
        <v>370</v>
      </c>
      <c r="AP115" s="5" t="s">
        <v>370</v>
      </c>
      <c r="AQ115" s="5" t="s">
        <v>370</v>
      </c>
      <c r="AR115" s="5" t="s">
        <v>370</v>
      </c>
      <c r="AS115" s="5" t="s">
        <v>370</v>
      </c>
      <c r="AT115" s="50">
        <f t="shared" si="68"/>
        <v>1.1793606331421458</v>
      </c>
      <c r="AU115" s="51">
        <v>0</v>
      </c>
      <c r="AV115" s="37">
        <f t="shared" si="61"/>
        <v>0</v>
      </c>
      <c r="AW115" s="37">
        <f t="shared" si="62"/>
        <v>0</v>
      </c>
      <c r="AX115" s="37">
        <f t="shared" si="63"/>
        <v>0</v>
      </c>
      <c r="AY115" s="37">
        <v>0</v>
      </c>
      <c r="AZ115" s="37">
        <v>0</v>
      </c>
      <c r="BA115" s="37">
        <v>0</v>
      </c>
      <c r="BB115" s="37">
        <v>0</v>
      </c>
      <c r="BC115" s="37">
        <v>0</v>
      </c>
      <c r="BD115" s="37"/>
      <c r="BE115" s="37"/>
      <c r="BF115" s="37">
        <f t="shared" si="64"/>
        <v>0</v>
      </c>
      <c r="BG115" s="11"/>
      <c r="BH115" s="37">
        <f t="shared" si="65"/>
        <v>0</v>
      </c>
      <c r="BI115" s="37"/>
      <c r="BJ115" s="37">
        <f t="shared" si="66"/>
        <v>0</v>
      </c>
      <c r="BK115" s="37"/>
      <c r="BL115" s="37">
        <f t="shared" si="67"/>
        <v>0</v>
      </c>
      <c r="BM115" s="9"/>
      <c r="BN115" s="9"/>
      <c r="BO115" s="9"/>
      <c r="BP115" s="9"/>
      <c r="BQ115" s="9"/>
      <c r="BR115" s="9"/>
      <c r="BS115" s="9"/>
      <c r="BT115" s="9"/>
      <c r="BU115" s="9"/>
      <c r="BV115" s="10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10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10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10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10"/>
      <c r="HG115" s="9"/>
      <c r="HH115" s="9"/>
    </row>
    <row r="116" spans="1:216" s="2" customFormat="1" ht="16.95" customHeight="1">
      <c r="A116" s="14" t="s">
        <v>115</v>
      </c>
      <c r="B116" s="37">
        <v>4929999</v>
      </c>
      <c r="C116" s="37">
        <v>4765613.9000000004</v>
      </c>
      <c r="D116" s="4">
        <f t="shared" si="56"/>
        <v>0.96665615956514406</v>
      </c>
      <c r="E116" s="11">
        <v>10</v>
      </c>
      <c r="F116" s="5" t="s">
        <v>370</v>
      </c>
      <c r="G116" s="5" t="s">
        <v>370</v>
      </c>
      <c r="H116" s="5" t="s">
        <v>370</v>
      </c>
      <c r="I116" s="5" t="s">
        <v>370</v>
      </c>
      <c r="J116" s="5" t="s">
        <v>370</v>
      </c>
      <c r="K116" s="5" t="s">
        <v>370</v>
      </c>
      <c r="L116" s="5" t="s">
        <v>370</v>
      </c>
      <c r="M116" s="5" t="s">
        <v>370</v>
      </c>
      <c r="N116" s="37">
        <v>33151</v>
      </c>
      <c r="O116" s="37">
        <v>47351.8</v>
      </c>
      <c r="P116" s="4">
        <f t="shared" si="57"/>
        <v>1.2228367168411209</v>
      </c>
      <c r="Q116" s="11">
        <v>20</v>
      </c>
      <c r="R116" s="37">
        <v>50</v>
      </c>
      <c r="S116" s="37">
        <v>52.6</v>
      </c>
      <c r="T116" s="4">
        <f t="shared" si="58"/>
        <v>1.052</v>
      </c>
      <c r="U116" s="11">
        <v>30</v>
      </c>
      <c r="V116" s="37">
        <v>6</v>
      </c>
      <c r="W116" s="37">
        <v>6.3</v>
      </c>
      <c r="X116" s="4">
        <f t="shared" si="59"/>
        <v>1.05</v>
      </c>
      <c r="Y116" s="11">
        <v>20</v>
      </c>
      <c r="Z116" s="77" t="s">
        <v>435</v>
      </c>
      <c r="AA116" s="77" t="s">
        <v>435</v>
      </c>
      <c r="AB116" s="77" t="s">
        <v>435</v>
      </c>
      <c r="AC116" s="77" t="s">
        <v>435</v>
      </c>
      <c r="AD116" s="5" t="s">
        <v>370</v>
      </c>
      <c r="AE116" s="5" t="s">
        <v>370</v>
      </c>
      <c r="AF116" s="5" t="s">
        <v>370</v>
      </c>
      <c r="AG116" s="5" t="s">
        <v>370</v>
      </c>
      <c r="AH116" s="51">
        <v>73</v>
      </c>
      <c r="AI116" s="51">
        <v>71</v>
      </c>
      <c r="AJ116" s="4">
        <f t="shared" si="60"/>
        <v>0.9726027397260274</v>
      </c>
      <c r="AK116" s="11">
        <v>20</v>
      </c>
      <c r="AL116" s="5" t="s">
        <v>370</v>
      </c>
      <c r="AM116" s="5" t="s">
        <v>370</v>
      </c>
      <c r="AN116" s="5" t="s">
        <v>370</v>
      </c>
      <c r="AO116" s="5" t="s">
        <v>370</v>
      </c>
      <c r="AP116" s="5" t="s">
        <v>370</v>
      </c>
      <c r="AQ116" s="5" t="s">
        <v>370</v>
      </c>
      <c r="AR116" s="5" t="s">
        <v>370</v>
      </c>
      <c r="AS116" s="5" t="s">
        <v>370</v>
      </c>
      <c r="AT116" s="50">
        <f t="shared" si="68"/>
        <v>1.0613535072699443</v>
      </c>
      <c r="AU116" s="51">
        <v>2292</v>
      </c>
      <c r="AV116" s="37">
        <f t="shared" si="61"/>
        <v>1250.1818181818182</v>
      </c>
      <c r="AW116" s="37">
        <f t="shared" si="62"/>
        <v>1326.9</v>
      </c>
      <c r="AX116" s="37">
        <f t="shared" si="63"/>
        <v>76.718181818181847</v>
      </c>
      <c r="AY116" s="37">
        <v>189.9</v>
      </c>
      <c r="AZ116" s="37">
        <v>252.7</v>
      </c>
      <c r="BA116" s="37">
        <v>116.6</v>
      </c>
      <c r="BB116" s="37">
        <v>106.5</v>
      </c>
      <c r="BC116" s="37">
        <v>108.3</v>
      </c>
      <c r="BD116" s="37">
        <v>312.60000000000002</v>
      </c>
      <c r="BE116" s="37"/>
      <c r="BF116" s="37">
        <f t="shared" si="64"/>
        <v>240.3</v>
      </c>
      <c r="BG116" s="11"/>
      <c r="BH116" s="37">
        <f t="shared" si="65"/>
        <v>240.3</v>
      </c>
      <c r="BI116" s="37"/>
      <c r="BJ116" s="37">
        <f t="shared" si="66"/>
        <v>240.3</v>
      </c>
      <c r="BK116" s="37">
        <f>MIN(BJ116,36.1)</f>
        <v>36.1</v>
      </c>
      <c r="BL116" s="37">
        <f t="shared" si="67"/>
        <v>204.2</v>
      </c>
      <c r="BM116" s="9"/>
      <c r="BN116" s="9"/>
      <c r="BO116" s="9"/>
      <c r="BP116" s="9"/>
      <c r="BQ116" s="9"/>
      <c r="BR116" s="9"/>
      <c r="BS116" s="9"/>
      <c r="BT116" s="9"/>
      <c r="BU116" s="9"/>
      <c r="BV116" s="10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10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10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10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10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10"/>
      <c r="HG116" s="9"/>
      <c r="HH116" s="9"/>
    </row>
    <row r="117" spans="1:216" s="2" customFormat="1" ht="16.95" customHeight="1">
      <c r="A117" s="14" t="s">
        <v>116</v>
      </c>
      <c r="B117" s="37">
        <v>35175</v>
      </c>
      <c r="C117" s="37">
        <v>43282</v>
      </c>
      <c r="D117" s="4">
        <f t="shared" si="56"/>
        <v>1.2030476190476189</v>
      </c>
      <c r="E117" s="11">
        <v>10</v>
      </c>
      <c r="F117" s="5" t="s">
        <v>370</v>
      </c>
      <c r="G117" s="5" t="s">
        <v>370</v>
      </c>
      <c r="H117" s="5" t="s">
        <v>370</v>
      </c>
      <c r="I117" s="5" t="s">
        <v>370</v>
      </c>
      <c r="J117" s="5" t="s">
        <v>370</v>
      </c>
      <c r="K117" s="5" t="s">
        <v>370</v>
      </c>
      <c r="L117" s="5" t="s">
        <v>370</v>
      </c>
      <c r="M117" s="5" t="s">
        <v>370</v>
      </c>
      <c r="N117" s="37">
        <v>814.7</v>
      </c>
      <c r="O117" s="37">
        <v>1724.1</v>
      </c>
      <c r="P117" s="4">
        <f t="shared" si="57"/>
        <v>1.291623910641954</v>
      </c>
      <c r="Q117" s="11">
        <v>20</v>
      </c>
      <c r="R117" s="37">
        <v>21</v>
      </c>
      <c r="S117" s="37">
        <v>18.3</v>
      </c>
      <c r="T117" s="4">
        <f t="shared" si="58"/>
        <v>0.87142857142857144</v>
      </c>
      <c r="U117" s="11">
        <v>25</v>
      </c>
      <c r="V117" s="37">
        <v>1.5</v>
      </c>
      <c r="W117" s="37">
        <v>8.1999999999999993</v>
      </c>
      <c r="X117" s="4">
        <f t="shared" si="59"/>
        <v>1.3</v>
      </c>
      <c r="Y117" s="11">
        <v>25</v>
      </c>
      <c r="Z117" s="77" t="s">
        <v>435</v>
      </c>
      <c r="AA117" s="77" t="s">
        <v>435</v>
      </c>
      <c r="AB117" s="77" t="s">
        <v>435</v>
      </c>
      <c r="AC117" s="77" t="s">
        <v>435</v>
      </c>
      <c r="AD117" s="5" t="s">
        <v>370</v>
      </c>
      <c r="AE117" s="5" t="s">
        <v>370</v>
      </c>
      <c r="AF117" s="5" t="s">
        <v>370</v>
      </c>
      <c r="AG117" s="5" t="s">
        <v>370</v>
      </c>
      <c r="AH117" s="51">
        <v>95</v>
      </c>
      <c r="AI117" s="51">
        <v>96</v>
      </c>
      <c r="AJ117" s="4">
        <f t="shared" si="60"/>
        <v>1.0105263157894737</v>
      </c>
      <c r="AK117" s="11">
        <v>20</v>
      </c>
      <c r="AL117" s="5" t="s">
        <v>370</v>
      </c>
      <c r="AM117" s="5" t="s">
        <v>370</v>
      </c>
      <c r="AN117" s="5" t="s">
        <v>370</v>
      </c>
      <c r="AO117" s="5" t="s">
        <v>370</v>
      </c>
      <c r="AP117" s="5" t="s">
        <v>370</v>
      </c>
      <c r="AQ117" s="5" t="s">
        <v>370</v>
      </c>
      <c r="AR117" s="5" t="s">
        <v>370</v>
      </c>
      <c r="AS117" s="5" t="s">
        <v>370</v>
      </c>
      <c r="AT117" s="50">
        <f t="shared" si="68"/>
        <v>1.1235919500481903</v>
      </c>
      <c r="AU117" s="51">
        <v>5209</v>
      </c>
      <c r="AV117" s="37">
        <f t="shared" si="61"/>
        <v>2841.2727272727275</v>
      </c>
      <c r="AW117" s="37">
        <f t="shared" si="62"/>
        <v>3192.4</v>
      </c>
      <c r="AX117" s="37">
        <f t="shared" si="63"/>
        <v>351.12727272727261</v>
      </c>
      <c r="AY117" s="37">
        <v>568.6</v>
      </c>
      <c r="AZ117" s="37">
        <v>590.20000000000005</v>
      </c>
      <c r="BA117" s="37">
        <v>688</v>
      </c>
      <c r="BB117" s="37">
        <v>474.6</v>
      </c>
      <c r="BC117" s="37">
        <v>417.2</v>
      </c>
      <c r="BD117" s="37"/>
      <c r="BE117" s="37"/>
      <c r="BF117" s="37">
        <f t="shared" si="64"/>
        <v>453.8</v>
      </c>
      <c r="BG117" s="11"/>
      <c r="BH117" s="37">
        <f t="shared" si="65"/>
        <v>453.8</v>
      </c>
      <c r="BI117" s="37"/>
      <c r="BJ117" s="37">
        <f t="shared" si="66"/>
        <v>453.8</v>
      </c>
      <c r="BK117" s="37"/>
      <c r="BL117" s="37">
        <f t="shared" si="67"/>
        <v>453.8</v>
      </c>
      <c r="BM117" s="9"/>
      <c r="BN117" s="9"/>
      <c r="BO117" s="9"/>
      <c r="BP117" s="9"/>
      <c r="BQ117" s="9"/>
      <c r="BR117" s="9"/>
      <c r="BS117" s="9"/>
      <c r="BT117" s="9"/>
      <c r="BU117" s="9"/>
      <c r="BV117" s="10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10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10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10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10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10"/>
      <c r="HG117" s="9"/>
      <c r="HH117" s="9"/>
    </row>
    <row r="118" spans="1:216" s="2" customFormat="1" ht="16.95" customHeight="1">
      <c r="A118" s="14" t="s">
        <v>117</v>
      </c>
      <c r="B118" s="37">
        <v>25356</v>
      </c>
      <c r="C118" s="37">
        <v>23532.1</v>
      </c>
      <c r="D118" s="4">
        <f t="shared" si="56"/>
        <v>0.92806830730399115</v>
      </c>
      <c r="E118" s="11">
        <v>10</v>
      </c>
      <c r="F118" s="5" t="s">
        <v>370</v>
      </c>
      <c r="G118" s="5" t="s">
        <v>370</v>
      </c>
      <c r="H118" s="5" t="s">
        <v>370</v>
      </c>
      <c r="I118" s="5" t="s">
        <v>370</v>
      </c>
      <c r="J118" s="5" t="s">
        <v>370</v>
      </c>
      <c r="K118" s="5" t="s">
        <v>370</v>
      </c>
      <c r="L118" s="5" t="s">
        <v>370</v>
      </c>
      <c r="M118" s="5" t="s">
        <v>370</v>
      </c>
      <c r="N118" s="37">
        <v>599.6</v>
      </c>
      <c r="O118" s="37">
        <v>379.2</v>
      </c>
      <c r="P118" s="4">
        <f t="shared" si="57"/>
        <v>0.63242161440960631</v>
      </c>
      <c r="Q118" s="11">
        <v>20</v>
      </c>
      <c r="R118" s="37">
        <v>31</v>
      </c>
      <c r="S118" s="37">
        <v>31.5</v>
      </c>
      <c r="T118" s="4">
        <f t="shared" si="58"/>
        <v>1.0161290322580645</v>
      </c>
      <c r="U118" s="11">
        <v>30</v>
      </c>
      <c r="V118" s="37">
        <v>3.3</v>
      </c>
      <c r="W118" s="37">
        <v>3.3</v>
      </c>
      <c r="X118" s="4">
        <f t="shared" si="59"/>
        <v>1</v>
      </c>
      <c r="Y118" s="11">
        <v>20</v>
      </c>
      <c r="Z118" s="77" t="s">
        <v>435</v>
      </c>
      <c r="AA118" s="77" t="s">
        <v>435</v>
      </c>
      <c r="AB118" s="77" t="s">
        <v>435</v>
      </c>
      <c r="AC118" s="77" t="s">
        <v>435</v>
      </c>
      <c r="AD118" s="5" t="s">
        <v>370</v>
      </c>
      <c r="AE118" s="5" t="s">
        <v>370</v>
      </c>
      <c r="AF118" s="5" t="s">
        <v>370</v>
      </c>
      <c r="AG118" s="5" t="s">
        <v>370</v>
      </c>
      <c r="AH118" s="51">
        <v>327</v>
      </c>
      <c r="AI118" s="51">
        <v>353</v>
      </c>
      <c r="AJ118" s="4">
        <f t="shared" si="60"/>
        <v>1.0795107033639144</v>
      </c>
      <c r="AK118" s="11">
        <v>20</v>
      </c>
      <c r="AL118" s="5" t="s">
        <v>370</v>
      </c>
      <c r="AM118" s="5" t="s">
        <v>370</v>
      </c>
      <c r="AN118" s="5" t="s">
        <v>370</v>
      </c>
      <c r="AO118" s="5" t="s">
        <v>370</v>
      </c>
      <c r="AP118" s="5" t="s">
        <v>370</v>
      </c>
      <c r="AQ118" s="5" t="s">
        <v>370</v>
      </c>
      <c r="AR118" s="5" t="s">
        <v>370</v>
      </c>
      <c r="AS118" s="5" t="s">
        <v>370</v>
      </c>
      <c r="AT118" s="50">
        <f t="shared" si="68"/>
        <v>0.94003200396252251</v>
      </c>
      <c r="AU118" s="51">
        <v>5014</v>
      </c>
      <c r="AV118" s="37">
        <f t="shared" si="61"/>
        <v>2734.909090909091</v>
      </c>
      <c r="AW118" s="37">
        <f t="shared" si="62"/>
        <v>2570.9</v>
      </c>
      <c r="AX118" s="37">
        <f t="shared" si="63"/>
        <v>-164.0090909090909</v>
      </c>
      <c r="AY118" s="37">
        <v>359.6</v>
      </c>
      <c r="AZ118" s="37">
        <v>547.5</v>
      </c>
      <c r="BA118" s="37">
        <v>385</v>
      </c>
      <c r="BB118" s="37">
        <v>422</v>
      </c>
      <c r="BC118" s="37">
        <v>383.4</v>
      </c>
      <c r="BD118" s="37">
        <v>261.2</v>
      </c>
      <c r="BE118" s="37"/>
      <c r="BF118" s="37">
        <f t="shared" si="64"/>
        <v>212.2</v>
      </c>
      <c r="BG118" s="11"/>
      <c r="BH118" s="37">
        <f t="shared" si="65"/>
        <v>212.2</v>
      </c>
      <c r="BI118" s="37"/>
      <c r="BJ118" s="37">
        <f t="shared" si="66"/>
        <v>212.2</v>
      </c>
      <c r="BK118" s="37"/>
      <c r="BL118" s="37">
        <f t="shared" si="67"/>
        <v>212.2</v>
      </c>
      <c r="BM118" s="9"/>
      <c r="BN118" s="9"/>
      <c r="BO118" s="9"/>
      <c r="BP118" s="9"/>
      <c r="BQ118" s="9"/>
      <c r="BR118" s="9"/>
      <c r="BS118" s="9"/>
      <c r="BT118" s="9"/>
      <c r="BU118" s="9"/>
      <c r="BV118" s="10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10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10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10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10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10"/>
      <c r="HG118" s="9"/>
      <c r="HH118" s="9"/>
    </row>
    <row r="119" spans="1:216" s="2" customFormat="1" ht="16.95" customHeight="1">
      <c r="A119" s="14" t="s">
        <v>118</v>
      </c>
      <c r="B119" s="37">
        <v>0</v>
      </c>
      <c r="C119" s="37">
        <v>0</v>
      </c>
      <c r="D119" s="4">
        <f t="shared" si="56"/>
        <v>0</v>
      </c>
      <c r="E119" s="11">
        <v>0</v>
      </c>
      <c r="F119" s="5" t="s">
        <v>370</v>
      </c>
      <c r="G119" s="5" t="s">
        <v>370</v>
      </c>
      <c r="H119" s="5" t="s">
        <v>370</v>
      </c>
      <c r="I119" s="5" t="s">
        <v>370</v>
      </c>
      <c r="J119" s="5" t="s">
        <v>370</v>
      </c>
      <c r="K119" s="5" t="s">
        <v>370</v>
      </c>
      <c r="L119" s="5" t="s">
        <v>370</v>
      </c>
      <c r="M119" s="5" t="s">
        <v>370</v>
      </c>
      <c r="N119" s="37">
        <v>2603.5</v>
      </c>
      <c r="O119" s="37">
        <v>2848.4</v>
      </c>
      <c r="P119" s="4">
        <f t="shared" si="57"/>
        <v>1.0940656808142886</v>
      </c>
      <c r="Q119" s="11">
        <v>20</v>
      </c>
      <c r="R119" s="37">
        <v>14.5</v>
      </c>
      <c r="S119" s="37">
        <v>16.100000000000001</v>
      </c>
      <c r="T119" s="4">
        <f t="shared" si="58"/>
        <v>1.1103448275862069</v>
      </c>
      <c r="U119" s="11">
        <v>30</v>
      </c>
      <c r="V119" s="37">
        <v>39</v>
      </c>
      <c r="W119" s="37">
        <v>40.4</v>
      </c>
      <c r="X119" s="4">
        <f t="shared" si="59"/>
        <v>1.0358974358974358</v>
      </c>
      <c r="Y119" s="11">
        <v>20</v>
      </c>
      <c r="Z119" s="77" t="s">
        <v>435</v>
      </c>
      <c r="AA119" s="77" t="s">
        <v>435</v>
      </c>
      <c r="AB119" s="77" t="s">
        <v>435</v>
      </c>
      <c r="AC119" s="77" t="s">
        <v>435</v>
      </c>
      <c r="AD119" s="5" t="s">
        <v>370</v>
      </c>
      <c r="AE119" s="5" t="s">
        <v>370</v>
      </c>
      <c r="AF119" s="5" t="s">
        <v>370</v>
      </c>
      <c r="AG119" s="5" t="s">
        <v>370</v>
      </c>
      <c r="AH119" s="51">
        <v>160</v>
      </c>
      <c r="AI119" s="51">
        <v>194</v>
      </c>
      <c r="AJ119" s="4">
        <f t="shared" si="60"/>
        <v>1.2012499999999999</v>
      </c>
      <c r="AK119" s="11">
        <v>20</v>
      </c>
      <c r="AL119" s="5" t="s">
        <v>370</v>
      </c>
      <c r="AM119" s="5" t="s">
        <v>370</v>
      </c>
      <c r="AN119" s="5" t="s">
        <v>370</v>
      </c>
      <c r="AO119" s="5" t="s">
        <v>370</v>
      </c>
      <c r="AP119" s="5" t="s">
        <v>370</v>
      </c>
      <c r="AQ119" s="5" t="s">
        <v>370</v>
      </c>
      <c r="AR119" s="5" t="s">
        <v>370</v>
      </c>
      <c r="AS119" s="5" t="s">
        <v>370</v>
      </c>
      <c r="AT119" s="50">
        <f t="shared" si="68"/>
        <v>1.1103845240202301</v>
      </c>
      <c r="AU119" s="51">
        <v>3063</v>
      </c>
      <c r="AV119" s="37">
        <f t="shared" si="61"/>
        <v>1670.7272727272725</v>
      </c>
      <c r="AW119" s="37">
        <f t="shared" si="62"/>
        <v>1855.1</v>
      </c>
      <c r="AX119" s="37">
        <f t="shared" si="63"/>
        <v>184.37272727272739</v>
      </c>
      <c r="AY119" s="37">
        <v>237.1</v>
      </c>
      <c r="AZ119" s="37">
        <v>354.1</v>
      </c>
      <c r="BA119" s="37">
        <v>283.8</v>
      </c>
      <c r="BB119" s="37">
        <v>171.9</v>
      </c>
      <c r="BC119" s="37">
        <v>220.2</v>
      </c>
      <c r="BD119" s="37">
        <v>307.79999999999995</v>
      </c>
      <c r="BE119" s="37"/>
      <c r="BF119" s="37">
        <f t="shared" si="64"/>
        <v>280.2</v>
      </c>
      <c r="BG119" s="11"/>
      <c r="BH119" s="37">
        <f t="shared" si="65"/>
        <v>280.2</v>
      </c>
      <c r="BI119" s="37"/>
      <c r="BJ119" s="37">
        <f t="shared" si="66"/>
        <v>280.2</v>
      </c>
      <c r="BK119" s="37"/>
      <c r="BL119" s="37">
        <f t="shared" si="67"/>
        <v>280.2</v>
      </c>
      <c r="BM119" s="9"/>
      <c r="BN119" s="9"/>
      <c r="BO119" s="9"/>
      <c r="BP119" s="9"/>
      <c r="BQ119" s="9"/>
      <c r="BR119" s="9"/>
      <c r="BS119" s="9"/>
      <c r="BT119" s="9"/>
      <c r="BU119" s="9"/>
      <c r="BV119" s="10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10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10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10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10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10"/>
      <c r="HG119" s="9"/>
      <c r="HH119" s="9"/>
    </row>
    <row r="120" spans="1:216" s="2" customFormat="1" ht="16.95" customHeight="1">
      <c r="A120" s="14" t="s">
        <v>119</v>
      </c>
      <c r="B120" s="37">
        <v>0</v>
      </c>
      <c r="C120" s="37">
        <v>8501</v>
      </c>
      <c r="D120" s="4">
        <f t="shared" si="56"/>
        <v>0</v>
      </c>
      <c r="E120" s="11">
        <v>0</v>
      </c>
      <c r="F120" s="5" t="s">
        <v>370</v>
      </c>
      <c r="G120" s="5" t="s">
        <v>370</v>
      </c>
      <c r="H120" s="5" t="s">
        <v>370</v>
      </c>
      <c r="I120" s="5" t="s">
        <v>370</v>
      </c>
      <c r="J120" s="5" t="s">
        <v>370</v>
      </c>
      <c r="K120" s="5" t="s">
        <v>370</v>
      </c>
      <c r="L120" s="5" t="s">
        <v>370</v>
      </c>
      <c r="M120" s="5" t="s">
        <v>370</v>
      </c>
      <c r="N120" s="37">
        <v>15616.9</v>
      </c>
      <c r="O120" s="37">
        <v>11191.2</v>
      </c>
      <c r="P120" s="4">
        <f t="shared" si="57"/>
        <v>0.71660828973739998</v>
      </c>
      <c r="Q120" s="11">
        <v>20</v>
      </c>
      <c r="R120" s="37">
        <v>297</v>
      </c>
      <c r="S120" s="37">
        <v>301</v>
      </c>
      <c r="T120" s="4">
        <f t="shared" si="58"/>
        <v>1.0134680134680134</v>
      </c>
      <c r="U120" s="11">
        <v>5</v>
      </c>
      <c r="V120" s="37">
        <v>42</v>
      </c>
      <c r="W120" s="37">
        <v>30.3</v>
      </c>
      <c r="X120" s="4">
        <f t="shared" si="59"/>
        <v>0.72142857142857142</v>
      </c>
      <c r="Y120" s="11">
        <v>45</v>
      </c>
      <c r="Z120" s="77" t="s">
        <v>435</v>
      </c>
      <c r="AA120" s="77" t="s">
        <v>435</v>
      </c>
      <c r="AB120" s="77" t="s">
        <v>435</v>
      </c>
      <c r="AC120" s="77" t="s">
        <v>435</v>
      </c>
      <c r="AD120" s="5" t="s">
        <v>370</v>
      </c>
      <c r="AE120" s="5" t="s">
        <v>370</v>
      </c>
      <c r="AF120" s="5" t="s">
        <v>370</v>
      </c>
      <c r="AG120" s="5" t="s">
        <v>370</v>
      </c>
      <c r="AH120" s="51">
        <v>326</v>
      </c>
      <c r="AI120" s="51">
        <v>311</v>
      </c>
      <c r="AJ120" s="4">
        <f t="shared" si="60"/>
        <v>0.95398773006134974</v>
      </c>
      <c r="AK120" s="11">
        <v>20</v>
      </c>
      <c r="AL120" s="5" t="s">
        <v>370</v>
      </c>
      <c r="AM120" s="5" t="s">
        <v>370</v>
      </c>
      <c r="AN120" s="5" t="s">
        <v>370</v>
      </c>
      <c r="AO120" s="5" t="s">
        <v>370</v>
      </c>
      <c r="AP120" s="5" t="s">
        <v>370</v>
      </c>
      <c r="AQ120" s="5" t="s">
        <v>370</v>
      </c>
      <c r="AR120" s="5" t="s">
        <v>370</v>
      </c>
      <c r="AS120" s="5" t="s">
        <v>370</v>
      </c>
      <c r="AT120" s="50">
        <f t="shared" si="68"/>
        <v>0.78826162419556423</v>
      </c>
      <c r="AU120" s="51">
        <v>2330</v>
      </c>
      <c r="AV120" s="37">
        <f t="shared" si="61"/>
        <v>1270.909090909091</v>
      </c>
      <c r="AW120" s="37">
        <f t="shared" si="62"/>
        <v>1001.8</v>
      </c>
      <c r="AX120" s="37">
        <f t="shared" si="63"/>
        <v>-269.10909090909104</v>
      </c>
      <c r="AY120" s="37">
        <v>155</v>
      </c>
      <c r="AZ120" s="37">
        <v>216.9</v>
      </c>
      <c r="BA120" s="37">
        <v>52.5</v>
      </c>
      <c r="BB120" s="37">
        <v>22.6</v>
      </c>
      <c r="BC120" s="37">
        <v>15.6</v>
      </c>
      <c r="BD120" s="37">
        <v>317.70000000000005</v>
      </c>
      <c r="BE120" s="37"/>
      <c r="BF120" s="37">
        <f t="shared" si="64"/>
        <v>221.5</v>
      </c>
      <c r="BG120" s="11"/>
      <c r="BH120" s="37">
        <f t="shared" si="65"/>
        <v>221.5</v>
      </c>
      <c r="BI120" s="37"/>
      <c r="BJ120" s="37">
        <f t="shared" si="66"/>
        <v>221.5</v>
      </c>
      <c r="BK120" s="37">
        <f>MIN(BJ120,84.7)</f>
        <v>84.7</v>
      </c>
      <c r="BL120" s="37">
        <f t="shared" si="67"/>
        <v>136.80000000000001</v>
      </c>
      <c r="BM120" s="9"/>
      <c r="BN120" s="9"/>
      <c r="BO120" s="9"/>
      <c r="BP120" s="9"/>
      <c r="BQ120" s="9"/>
      <c r="BR120" s="9"/>
      <c r="BS120" s="9"/>
      <c r="BT120" s="9"/>
      <c r="BU120" s="9"/>
      <c r="BV120" s="10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10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10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10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10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10"/>
      <c r="HG120" s="9"/>
      <c r="HH120" s="9"/>
    </row>
    <row r="121" spans="1:216" s="2" customFormat="1" ht="16.95" customHeight="1">
      <c r="A121" s="18" t="s">
        <v>120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9"/>
      <c r="BN121" s="9"/>
      <c r="BO121" s="9"/>
      <c r="BP121" s="9"/>
      <c r="BQ121" s="9"/>
      <c r="BR121" s="9"/>
      <c r="BS121" s="9"/>
      <c r="BT121" s="9"/>
      <c r="BU121" s="9"/>
      <c r="BV121" s="10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10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10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10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10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10"/>
      <c r="HG121" s="9"/>
      <c r="HH121" s="9"/>
    </row>
    <row r="122" spans="1:216" s="2" customFormat="1" ht="16.95" customHeight="1">
      <c r="A122" s="14" t="s">
        <v>121</v>
      </c>
      <c r="B122" s="37">
        <v>1314</v>
      </c>
      <c r="C122" s="37">
        <v>1354.3</v>
      </c>
      <c r="D122" s="4">
        <f t="shared" si="56"/>
        <v>1.0306697108066971</v>
      </c>
      <c r="E122" s="11">
        <v>10</v>
      </c>
      <c r="F122" s="5" t="s">
        <v>370</v>
      </c>
      <c r="G122" s="5" t="s">
        <v>370</v>
      </c>
      <c r="H122" s="5" t="s">
        <v>370</v>
      </c>
      <c r="I122" s="5" t="s">
        <v>370</v>
      </c>
      <c r="J122" s="5" t="s">
        <v>370</v>
      </c>
      <c r="K122" s="5" t="s">
        <v>370</v>
      </c>
      <c r="L122" s="5" t="s">
        <v>370</v>
      </c>
      <c r="M122" s="5" t="s">
        <v>370</v>
      </c>
      <c r="N122" s="37">
        <v>634</v>
      </c>
      <c r="O122" s="37">
        <v>284.7</v>
      </c>
      <c r="P122" s="4">
        <f t="shared" si="57"/>
        <v>0.44905362776025237</v>
      </c>
      <c r="Q122" s="11">
        <v>20</v>
      </c>
      <c r="R122" s="37">
        <v>20</v>
      </c>
      <c r="S122" s="37">
        <v>39.799999999999997</v>
      </c>
      <c r="T122" s="4">
        <f t="shared" si="58"/>
        <v>1.2789999999999999</v>
      </c>
      <c r="U122" s="11">
        <v>25</v>
      </c>
      <c r="V122" s="37">
        <v>9</v>
      </c>
      <c r="W122" s="37">
        <v>12.6</v>
      </c>
      <c r="X122" s="4">
        <f t="shared" si="59"/>
        <v>1.22</v>
      </c>
      <c r="Y122" s="11">
        <v>25</v>
      </c>
      <c r="Z122" s="77" t="s">
        <v>435</v>
      </c>
      <c r="AA122" s="77" t="s">
        <v>435</v>
      </c>
      <c r="AB122" s="77" t="s">
        <v>435</v>
      </c>
      <c r="AC122" s="77" t="s">
        <v>435</v>
      </c>
      <c r="AD122" s="5" t="s">
        <v>370</v>
      </c>
      <c r="AE122" s="5" t="s">
        <v>370</v>
      </c>
      <c r="AF122" s="5" t="s">
        <v>370</v>
      </c>
      <c r="AG122" s="5" t="s">
        <v>370</v>
      </c>
      <c r="AH122" s="51">
        <v>275</v>
      </c>
      <c r="AI122" s="51">
        <v>413</v>
      </c>
      <c r="AJ122" s="4">
        <f t="shared" si="60"/>
        <v>1.230181818181818</v>
      </c>
      <c r="AK122" s="11">
        <v>20</v>
      </c>
      <c r="AL122" s="5" t="s">
        <v>370</v>
      </c>
      <c r="AM122" s="5" t="s">
        <v>370</v>
      </c>
      <c r="AN122" s="5" t="s">
        <v>370</v>
      </c>
      <c r="AO122" s="5" t="s">
        <v>370</v>
      </c>
      <c r="AP122" s="5" t="s">
        <v>370</v>
      </c>
      <c r="AQ122" s="5" t="s">
        <v>370</v>
      </c>
      <c r="AR122" s="5" t="s">
        <v>370</v>
      </c>
      <c r="AS122" s="5" t="s">
        <v>370</v>
      </c>
      <c r="AT122" s="50">
        <f t="shared" si="68"/>
        <v>1.0636640602690839</v>
      </c>
      <c r="AU122" s="51">
        <v>895</v>
      </c>
      <c r="AV122" s="37">
        <f t="shared" si="61"/>
        <v>488.18181818181813</v>
      </c>
      <c r="AW122" s="37">
        <f t="shared" si="62"/>
        <v>519.29999999999995</v>
      </c>
      <c r="AX122" s="37">
        <f t="shared" si="63"/>
        <v>31.118181818181824</v>
      </c>
      <c r="AY122" s="37">
        <v>101.6</v>
      </c>
      <c r="AZ122" s="37">
        <v>105.8</v>
      </c>
      <c r="BA122" s="37">
        <v>88.2</v>
      </c>
      <c r="BB122" s="37">
        <v>78.5</v>
      </c>
      <c r="BC122" s="37">
        <v>78.8</v>
      </c>
      <c r="BD122" s="37"/>
      <c r="BE122" s="37"/>
      <c r="BF122" s="37">
        <f t="shared" si="64"/>
        <v>66.400000000000006</v>
      </c>
      <c r="BG122" s="11"/>
      <c r="BH122" s="37">
        <f t="shared" si="65"/>
        <v>66.400000000000006</v>
      </c>
      <c r="BI122" s="37"/>
      <c r="BJ122" s="37">
        <f t="shared" si="66"/>
        <v>66.400000000000006</v>
      </c>
      <c r="BK122" s="37"/>
      <c r="BL122" s="37">
        <f t="shared" si="67"/>
        <v>66.400000000000006</v>
      </c>
      <c r="BM122" s="9"/>
      <c r="BN122" s="9"/>
      <c r="BO122" s="9"/>
      <c r="BP122" s="9"/>
      <c r="BQ122" s="9"/>
      <c r="BR122" s="9"/>
      <c r="BS122" s="9"/>
      <c r="BT122" s="9"/>
      <c r="BU122" s="9"/>
      <c r="BV122" s="10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10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10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10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10"/>
      <c r="HG122" s="9"/>
      <c r="HH122" s="9"/>
    </row>
    <row r="123" spans="1:216" s="2" customFormat="1" ht="16.95" customHeight="1">
      <c r="A123" s="14" t="s">
        <v>122</v>
      </c>
      <c r="B123" s="37">
        <v>56993</v>
      </c>
      <c r="C123" s="37">
        <v>69651.100000000006</v>
      </c>
      <c r="D123" s="4">
        <f t="shared" si="56"/>
        <v>1.2022099205165546</v>
      </c>
      <c r="E123" s="11">
        <v>10</v>
      </c>
      <c r="F123" s="5" t="s">
        <v>370</v>
      </c>
      <c r="G123" s="5" t="s">
        <v>370</v>
      </c>
      <c r="H123" s="5" t="s">
        <v>370</v>
      </c>
      <c r="I123" s="5" t="s">
        <v>370</v>
      </c>
      <c r="J123" s="5" t="s">
        <v>370</v>
      </c>
      <c r="K123" s="5" t="s">
        <v>370</v>
      </c>
      <c r="L123" s="5" t="s">
        <v>370</v>
      </c>
      <c r="M123" s="5" t="s">
        <v>370</v>
      </c>
      <c r="N123" s="37">
        <v>3235.9</v>
      </c>
      <c r="O123" s="37">
        <v>3017.7</v>
      </c>
      <c r="P123" s="4">
        <f t="shared" si="57"/>
        <v>0.93256899162520468</v>
      </c>
      <c r="Q123" s="11">
        <v>20</v>
      </c>
      <c r="R123" s="37">
        <v>38</v>
      </c>
      <c r="S123" s="37">
        <v>21.1</v>
      </c>
      <c r="T123" s="4">
        <f t="shared" si="58"/>
        <v>0.5552631578947369</v>
      </c>
      <c r="U123" s="11">
        <v>30</v>
      </c>
      <c r="V123" s="37">
        <v>12</v>
      </c>
      <c r="W123" s="37">
        <v>11.1</v>
      </c>
      <c r="X123" s="4">
        <f t="shared" si="59"/>
        <v>0.92499999999999993</v>
      </c>
      <c r="Y123" s="11">
        <v>20</v>
      </c>
      <c r="Z123" s="77" t="s">
        <v>435</v>
      </c>
      <c r="AA123" s="77" t="s">
        <v>435</v>
      </c>
      <c r="AB123" s="77" t="s">
        <v>435</v>
      </c>
      <c r="AC123" s="77" t="s">
        <v>435</v>
      </c>
      <c r="AD123" s="5" t="s">
        <v>370</v>
      </c>
      <c r="AE123" s="5" t="s">
        <v>370</v>
      </c>
      <c r="AF123" s="5" t="s">
        <v>370</v>
      </c>
      <c r="AG123" s="5" t="s">
        <v>370</v>
      </c>
      <c r="AH123" s="51">
        <v>146</v>
      </c>
      <c r="AI123" s="51">
        <v>136</v>
      </c>
      <c r="AJ123" s="4">
        <f t="shared" si="60"/>
        <v>0.93150684931506844</v>
      </c>
      <c r="AK123" s="11">
        <v>20</v>
      </c>
      <c r="AL123" s="5" t="s">
        <v>370</v>
      </c>
      <c r="AM123" s="5" t="s">
        <v>370</v>
      </c>
      <c r="AN123" s="5" t="s">
        <v>370</v>
      </c>
      <c r="AO123" s="5" t="s">
        <v>370</v>
      </c>
      <c r="AP123" s="5" t="s">
        <v>370</v>
      </c>
      <c r="AQ123" s="5" t="s">
        <v>370</v>
      </c>
      <c r="AR123" s="5" t="s">
        <v>370</v>
      </c>
      <c r="AS123" s="5" t="s">
        <v>370</v>
      </c>
      <c r="AT123" s="50">
        <f t="shared" si="68"/>
        <v>0.84461510760813108</v>
      </c>
      <c r="AU123" s="51">
        <v>1982</v>
      </c>
      <c r="AV123" s="37">
        <f t="shared" si="61"/>
        <v>1081.090909090909</v>
      </c>
      <c r="AW123" s="37">
        <f t="shared" si="62"/>
        <v>913.1</v>
      </c>
      <c r="AX123" s="37">
        <f t="shared" si="63"/>
        <v>-167.99090909090899</v>
      </c>
      <c r="AY123" s="37">
        <v>85.3</v>
      </c>
      <c r="AZ123" s="37">
        <v>114.1</v>
      </c>
      <c r="BA123" s="37">
        <v>63.7</v>
      </c>
      <c r="BB123" s="37">
        <v>82.8</v>
      </c>
      <c r="BC123" s="37">
        <v>149.30000000000001</v>
      </c>
      <c r="BD123" s="37">
        <v>131.6</v>
      </c>
      <c r="BE123" s="37"/>
      <c r="BF123" s="37">
        <f t="shared" si="64"/>
        <v>286.3</v>
      </c>
      <c r="BG123" s="11"/>
      <c r="BH123" s="37">
        <f t="shared" si="65"/>
        <v>286.3</v>
      </c>
      <c r="BI123" s="37"/>
      <c r="BJ123" s="37">
        <f t="shared" si="66"/>
        <v>286.3</v>
      </c>
      <c r="BK123" s="37"/>
      <c r="BL123" s="37">
        <f t="shared" si="67"/>
        <v>286.3</v>
      </c>
      <c r="BM123" s="9"/>
      <c r="BN123" s="9"/>
      <c r="BO123" s="9"/>
      <c r="BP123" s="9"/>
      <c r="BQ123" s="9"/>
      <c r="BR123" s="9"/>
      <c r="BS123" s="9"/>
      <c r="BT123" s="9"/>
      <c r="BU123" s="9"/>
      <c r="BV123" s="10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10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10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10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10"/>
      <c r="HG123" s="9"/>
      <c r="HH123" s="9"/>
    </row>
    <row r="124" spans="1:216" s="2" customFormat="1" ht="16.95" customHeight="1">
      <c r="A124" s="14" t="s">
        <v>123</v>
      </c>
      <c r="B124" s="37">
        <v>198</v>
      </c>
      <c r="C124" s="37">
        <v>206.7</v>
      </c>
      <c r="D124" s="4">
        <f t="shared" si="56"/>
        <v>1.0439393939393939</v>
      </c>
      <c r="E124" s="11">
        <v>10</v>
      </c>
      <c r="F124" s="5" t="s">
        <v>370</v>
      </c>
      <c r="G124" s="5" t="s">
        <v>370</v>
      </c>
      <c r="H124" s="5" t="s">
        <v>370</v>
      </c>
      <c r="I124" s="5" t="s">
        <v>370</v>
      </c>
      <c r="J124" s="5" t="s">
        <v>370</v>
      </c>
      <c r="K124" s="5" t="s">
        <v>370</v>
      </c>
      <c r="L124" s="5" t="s">
        <v>370</v>
      </c>
      <c r="M124" s="5" t="s">
        <v>370</v>
      </c>
      <c r="N124" s="37">
        <v>491.1</v>
      </c>
      <c r="O124" s="37">
        <v>321.3</v>
      </c>
      <c r="P124" s="4">
        <f t="shared" si="57"/>
        <v>0.65424557116676851</v>
      </c>
      <c r="Q124" s="11">
        <v>20</v>
      </c>
      <c r="R124" s="37">
        <v>74</v>
      </c>
      <c r="S124" s="37">
        <v>133.4</v>
      </c>
      <c r="T124" s="4">
        <f t="shared" si="58"/>
        <v>1.2602702702702702</v>
      </c>
      <c r="U124" s="11">
        <v>15</v>
      </c>
      <c r="V124" s="37">
        <v>10</v>
      </c>
      <c r="W124" s="37">
        <v>19.100000000000001</v>
      </c>
      <c r="X124" s="4">
        <f t="shared" si="59"/>
        <v>1.2709999999999999</v>
      </c>
      <c r="Y124" s="11">
        <v>35</v>
      </c>
      <c r="Z124" s="77" t="s">
        <v>435</v>
      </c>
      <c r="AA124" s="77" t="s">
        <v>435</v>
      </c>
      <c r="AB124" s="77" t="s">
        <v>435</v>
      </c>
      <c r="AC124" s="77" t="s">
        <v>435</v>
      </c>
      <c r="AD124" s="5" t="s">
        <v>370</v>
      </c>
      <c r="AE124" s="5" t="s">
        <v>370</v>
      </c>
      <c r="AF124" s="5" t="s">
        <v>370</v>
      </c>
      <c r="AG124" s="5" t="s">
        <v>370</v>
      </c>
      <c r="AH124" s="51">
        <v>100</v>
      </c>
      <c r="AI124" s="51">
        <v>98</v>
      </c>
      <c r="AJ124" s="4">
        <f t="shared" si="60"/>
        <v>0.98</v>
      </c>
      <c r="AK124" s="11">
        <v>20</v>
      </c>
      <c r="AL124" s="5" t="s">
        <v>370</v>
      </c>
      <c r="AM124" s="5" t="s">
        <v>370</v>
      </c>
      <c r="AN124" s="5" t="s">
        <v>370</v>
      </c>
      <c r="AO124" s="5" t="s">
        <v>370</v>
      </c>
      <c r="AP124" s="5" t="s">
        <v>370</v>
      </c>
      <c r="AQ124" s="5" t="s">
        <v>370</v>
      </c>
      <c r="AR124" s="5" t="s">
        <v>370</v>
      </c>
      <c r="AS124" s="5" t="s">
        <v>370</v>
      </c>
      <c r="AT124" s="50">
        <f t="shared" si="68"/>
        <v>1.0651335941678337</v>
      </c>
      <c r="AU124" s="51">
        <v>1209</v>
      </c>
      <c r="AV124" s="37">
        <f t="shared" si="61"/>
        <v>659.4545454545455</v>
      </c>
      <c r="AW124" s="37">
        <f t="shared" si="62"/>
        <v>702.4</v>
      </c>
      <c r="AX124" s="37">
        <f t="shared" si="63"/>
        <v>42.945454545454481</v>
      </c>
      <c r="AY124" s="37">
        <v>141.9</v>
      </c>
      <c r="AZ124" s="37">
        <v>137.9</v>
      </c>
      <c r="BA124" s="37">
        <v>130.80000000000001</v>
      </c>
      <c r="BB124" s="37">
        <v>68.5</v>
      </c>
      <c r="BC124" s="37">
        <v>121.5</v>
      </c>
      <c r="BD124" s="37">
        <v>2</v>
      </c>
      <c r="BE124" s="37"/>
      <c r="BF124" s="37">
        <f t="shared" si="64"/>
        <v>99.8</v>
      </c>
      <c r="BG124" s="11"/>
      <c r="BH124" s="37">
        <f t="shared" si="65"/>
        <v>99.8</v>
      </c>
      <c r="BI124" s="37"/>
      <c r="BJ124" s="37">
        <f t="shared" si="66"/>
        <v>99.8</v>
      </c>
      <c r="BK124" s="37"/>
      <c r="BL124" s="37">
        <f t="shared" si="67"/>
        <v>99.8</v>
      </c>
      <c r="BM124" s="9"/>
      <c r="BN124" s="9"/>
      <c r="BO124" s="9"/>
      <c r="BP124" s="9"/>
      <c r="BQ124" s="9"/>
      <c r="BR124" s="9"/>
      <c r="BS124" s="9"/>
      <c r="BT124" s="9"/>
      <c r="BU124" s="9"/>
      <c r="BV124" s="10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10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10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10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10"/>
      <c r="HG124" s="9"/>
      <c r="HH124" s="9"/>
    </row>
    <row r="125" spans="1:216" s="2" customFormat="1" ht="16.95" customHeight="1">
      <c r="A125" s="14" t="s">
        <v>124</v>
      </c>
      <c r="B125" s="37">
        <v>1305</v>
      </c>
      <c r="C125" s="37">
        <v>1285.7</v>
      </c>
      <c r="D125" s="4">
        <f t="shared" si="56"/>
        <v>0.98521072796934872</v>
      </c>
      <c r="E125" s="11">
        <v>10</v>
      </c>
      <c r="F125" s="5" t="s">
        <v>370</v>
      </c>
      <c r="G125" s="5" t="s">
        <v>370</v>
      </c>
      <c r="H125" s="5" t="s">
        <v>370</v>
      </c>
      <c r="I125" s="5" t="s">
        <v>370</v>
      </c>
      <c r="J125" s="5" t="s">
        <v>370</v>
      </c>
      <c r="K125" s="5" t="s">
        <v>370</v>
      </c>
      <c r="L125" s="5" t="s">
        <v>370</v>
      </c>
      <c r="M125" s="5" t="s">
        <v>370</v>
      </c>
      <c r="N125" s="37">
        <v>720.7</v>
      </c>
      <c r="O125" s="37">
        <v>455.5</v>
      </c>
      <c r="P125" s="4">
        <f t="shared" si="57"/>
        <v>0.63202442070209519</v>
      </c>
      <c r="Q125" s="11">
        <v>20</v>
      </c>
      <c r="R125" s="37">
        <v>423</v>
      </c>
      <c r="S125" s="37">
        <v>503.8</v>
      </c>
      <c r="T125" s="4">
        <f t="shared" si="58"/>
        <v>1.191016548463357</v>
      </c>
      <c r="U125" s="11">
        <v>30</v>
      </c>
      <c r="V125" s="37">
        <v>7</v>
      </c>
      <c r="W125" s="37">
        <v>8.5</v>
      </c>
      <c r="X125" s="4">
        <f t="shared" si="59"/>
        <v>1.2014285714285713</v>
      </c>
      <c r="Y125" s="11">
        <v>20</v>
      </c>
      <c r="Z125" s="77" t="s">
        <v>435</v>
      </c>
      <c r="AA125" s="77" t="s">
        <v>435</v>
      </c>
      <c r="AB125" s="77" t="s">
        <v>435</v>
      </c>
      <c r="AC125" s="77" t="s">
        <v>435</v>
      </c>
      <c r="AD125" s="5" t="s">
        <v>370</v>
      </c>
      <c r="AE125" s="5" t="s">
        <v>370</v>
      </c>
      <c r="AF125" s="5" t="s">
        <v>370</v>
      </c>
      <c r="AG125" s="5" t="s">
        <v>370</v>
      </c>
      <c r="AH125" s="51">
        <v>300</v>
      </c>
      <c r="AI125" s="51">
        <v>301</v>
      </c>
      <c r="AJ125" s="4">
        <f t="shared" si="60"/>
        <v>1.0033333333333334</v>
      </c>
      <c r="AK125" s="11">
        <v>20</v>
      </c>
      <c r="AL125" s="5" t="s">
        <v>370</v>
      </c>
      <c r="AM125" s="5" t="s">
        <v>370</v>
      </c>
      <c r="AN125" s="5" t="s">
        <v>370</v>
      </c>
      <c r="AO125" s="5" t="s">
        <v>370</v>
      </c>
      <c r="AP125" s="5" t="s">
        <v>370</v>
      </c>
      <c r="AQ125" s="5" t="s">
        <v>370</v>
      </c>
      <c r="AR125" s="5" t="s">
        <v>370</v>
      </c>
      <c r="AS125" s="5" t="s">
        <v>370</v>
      </c>
      <c r="AT125" s="50">
        <f t="shared" si="68"/>
        <v>1.023183302428742</v>
      </c>
      <c r="AU125" s="51">
        <v>1595</v>
      </c>
      <c r="AV125" s="37">
        <f t="shared" si="61"/>
        <v>870</v>
      </c>
      <c r="AW125" s="37">
        <f t="shared" si="62"/>
        <v>890.2</v>
      </c>
      <c r="AX125" s="37">
        <f t="shared" si="63"/>
        <v>20.200000000000045</v>
      </c>
      <c r="AY125" s="37">
        <v>158.4</v>
      </c>
      <c r="AZ125" s="37">
        <v>152.6</v>
      </c>
      <c r="BA125" s="37">
        <v>150.80000000000001</v>
      </c>
      <c r="BB125" s="37">
        <v>124.9</v>
      </c>
      <c r="BC125" s="37">
        <v>151.1</v>
      </c>
      <c r="BD125" s="37">
        <v>37.200000000000003</v>
      </c>
      <c r="BE125" s="37"/>
      <c r="BF125" s="37">
        <f t="shared" si="64"/>
        <v>115.2</v>
      </c>
      <c r="BG125" s="11"/>
      <c r="BH125" s="37">
        <f t="shared" si="65"/>
        <v>115.2</v>
      </c>
      <c r="BI125" s="37"/>
      <c r="BJ125" s="37">
        <f t="shared" si="66"/>
        <v>115.2</v>
      </c>
      <c r="BK125" s="37"/>
      <c r="BL125" s="37">
        <f t="shared" si="67"/>
        <v>115.2</v>
      </c>
      <c r="BM125" s="9"/>
      <c r="BN125" s="9"/>
      <c r="BO125" s="9"/>
      <c r="BP125" s="9"/>
      <c r="BQ125" s="9"/>
      <c r="BR125" s="9"/>
      <c r="BS125" s="9"/>
      <c r="BT125" s="9"/>
      <c r="BU125" s="9"/>
      <c r="BV125" s="10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10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10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10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10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10"/>
      <c r="HG125" s="9"/>
      <c r="HH125" s="9"/>
    </row>
    <row r="126" spans="1:216" s="2" customFormat="1" ht="16.95" customHeight="1">
      <c r="A126" s="14" t="s">
        <v>125</v>
      </c>
      <c r="B126" s="37">
        <v>2096</v>
      </c>
      <c r="C126" s="37">
        <v>2098.8000000000002</v>
      </c>
      <c r="D126" s="4">
        <f t="shared" si="56"/>
        <v>1.0013358778625956</v>
      </c>
      <c r="E126" s="11">
        <v>10</v>
      </c>
      <c r="F126" s="5" t="s">
        <v>370</v>
      </c>
      <c r="G126" s="5" t="s">
        <v>370</v>
      </c>
      <c r="H126" s="5" t="s">
        <v>370</v>
      </c>
      <c r="I126" s="5" t="s">
        <v>370</v>
      </c>
      <c r="J126" s="5" t="s">
        <v>370</v>
      </c>
      <c r="K126" s="5" t="s">
        <v>370</v>
      </c>
      <c r="L126" s="5" t="s">
        <v>370</v>
      </c>
      <c r="M126" s="5" t="s">
        <v>370</v>
      </c>
      <c r="N126" s="37">
        <v>991</v>
      </c>
      <c r="O126" s="37">
        <v>848.3</v>
      </c>
      <c r="P126" s="4">
        <f t="shared" si="57"/>
        <v>0.85600403632694244</v>
      </c>
      <c r="Q126" s="11">
        <v>20</v>
      </c>
      <c r="R126" s="37">
        <v>46</v>
      </c>
      <c r="S126" s="37">
        <v>55.4</v>
      </c>
      <c r="T126" s="4">
        <f t="shared" si="58"/>
        <v>1.2004347826086956</v>
      </c>
      <c r="U126" s="11">
        <v>30</v>
      </c>
      <c r="V126" s="37">
        <v>12</v>
      </c>
      <c r="W126" s="37">
        <v>14.1</v>
      </c>
      <c r="X126" s="4">
        <f t="shared" si="59"/>
        <v>1.175</v>
      </c>
      <c r="Y126" s="11">
        <v>20</v>
      </c>
      <c r="Z126" s="77" t="s">
        <v>435</v>
      </c>
      <c r="AA126" s="77" t="s">
        <v>435</v>
      </c>
      <c r="AB126" s="77" t="s">
        <v>435</v>
      </c>
      <c r="AC126" s="77" t="s">
        <v>435</v>
      </c>
      <c r="AD126" s="5" t="s">
        <v>370</v>
      </c>
      <c r="AE126" s="5" t="s">
        <v>370</v>
      </c>
      <c r="AF126" s="5" t="s">
        <v>370</v>
      </c>
      <c r="AG126" s="5" t="s">
        <v>370</v>
      </c>
      <c r="AH126" s="51">
        <v>167</v>
      </c>
      <c r="AI126" s="51">
        <v>171</v>
      </c>
      <c r="AJ126" s="4">
        <f t="shared" si="60"/>
        <v>1.0239520958083832</v>
      </c>
      <c r="AK126" s="11">
        <v>20</v>
      </c>
      <c r="AL126" s="5" t="s">
        <v>370</v>
      </c>
      <c r="AM126" s="5" t="s">
        <v>370</v>
      </c>
      <c r="AN126" s="5" t="s">
        <v>370</v>
      </c>
      <c r="AO126" s="5" t="s">
        <v>370</v>
      </c>
      <c r="AP126" s="5" t="s">
        <v>370</v>
      </c>
      <c r="AQ126" s="5" t="s">
        <v>370</v>
      </c>
      <c r="AR126" s="5" t="s">
        <v>370</v>
      </c>
      <c r="AS126" s="5" t="s">
        <v>370</v>
      </c>
      <c r="AT126" s="50">
        <f t="shared" si="68"/>
        <v>1.0712552489959333</v>
      </c>
      <c r="AU126" s="51">
        <v>1355</v>
      </c>
      <c r="AV126" s="37">
        <f t="shared" si="61"/>
        <v>739.09090909090912</v>
      </c>
      <c r="AW126" s="37">
        <f t="shared" si="62"/>
        <v>791.8</v>
      </c>
      <c r="AX126" s="37">
        <f t="shared" si="63"/>
        <v>52.709090909090833</v>
      </c>
      <c r="AY126" s="37">
        <v>134.80000000000001</v>
      </c>
      <c r="AZ126" s="37">
        <v>132.30000000000001</v>
      </c>
      <c r="BA126" s="37">
        <v>160.5</v>
      </c>
      <c r="BB126" s="37">
        <v>123</v>
      </c>
      <c r="BC126" s="37">
        <v>139.4</v>
      </c>
      <c r="BD126" s="37"/>
      <c r="BE126" s="37"/>
      <c r="BF126" s="37">
        <f t="shared" si="64"/>
        <v>101.8</v>
      </c>
      <c r="BG126" s="11"/>
      <c r="BH126" s="37">
        <f t="shared" si="65"/>
        <v>101.8</v>
      </c>
      <c r="BI126" s="37"/>
      <c r="BJ126" s="37">
        <f t="shared" si="66"/>
        <v>101.8</v>
      </c>
      <c r="BK126" s="37"/>
      <c r="BL126" s="37">
        <f t="shared" si="67"/>
        <v>101.8</v>
      </c>
      <c r="BM126" s="9"/>
      <c r="BN126" s="9"/>
      <c r="BO126" s="9"/>
      <c r="BP126" s="9"/>
      <c r="BQ126" s="9"/>
      <c r="BR126" s="9"/>
      <c r="BS126" s="9"/>
      <c r="BT126" s="9"/>
      <c r="BU126" s="9"/>
      <c r="BV126" s="10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10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10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10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10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10"/>
      <c r="HG126" s="9"/>
      <c r="HH126" s="9"/>
    </row>
    <row r="127" spans="1:216" s="2" customFormat="1" ht="16.95" customHeight="1">
      <c r="A127" s="14" t="s">
        <v>126</v>
      </c>
      <c r="B127" s="37">
        <v>421</v>
      </c>
      <c r="C127" s="37">
        <v>447.4</v>
      </c>
      <c r="D127" s="4">
        <f t="shared" si="56"/>
        <v>1.0627078384798099</v>
      </c>
      <c r="E127" s="11">
        <v>10</v>
      </c>
      <c r="F127" s="5" t="s">
        <v>370</v>
      </c>
      <c r="G127" s="5" t="s">
        <v>370</v>
      </c>
      <c r="H127" s="5" t="s">
        <v>370</v>
      </c>
      <c r="I127" s="5" t="s">
        <v>370</v>
      </c>
      <c r="J127" s="5" t="s">
        <v>370</v>
      </c>
      <c r="K127" s="5" t="s">
        <v>370</v>
      </c>
      <c r="L127" s="5" t="s">
        <v>370</v>
      </c>
      <c r="M127" s="5" t="s">
        <v>370</v>
      </c>
      <c r="N127" s="37">
        <v>918.2</v>
      </c>
      <c r="O127" s="37">
        <v>334</v>
      </c>
      <c r="P127" s="4">
        <f t="shared" si="57"/>
        <v>0.36375517316488781</v>
      </c>
      <c r="Q127" s="11">
        <v>20</v>
      </c>
      <c r="R127" s="37">
        <v>116</v>
      </c>
      <c r="S127" s="37">
        <v>124.2</v>
      </c>
      <c r="T127" s="4">
        <f t="shared" si="58"/>
        <v>1.0706896551724139</v>
      </c>
      <c r="U127" s="11">
        <v>30</v>
      </c>
      <c r="V127" s="37">
        <v>8</v>
      </c>
      <c r="W127" s="37">
        <v>8.8000000000000007</v>
      </c>
      <c r="X127" s="4">
        <f t="shared" si="59"/>
        <v>1.1000000000000001</v>
      </c>
      <c r="Y127" s="11">
        <v>20</v>
      </c>
      <c r="Z127" s="77" t="s">
        <v>435</v>
      </c>
      <c r="AA127" s="77" t="s">
        <v>435</v>
      </c>
      <c r="AB127" s="77" t="s">
        <v>435</v>
      </c>
      <c r="AC127" s="77" t="s">
        <v>435</v>
      </c>
      <c r="AD127" s="5" t="s">
        <v>370</v>
      </c>
      <c r="AE127" s="5" t="s">
        <v>370</v>
      </c>
      <c r="AF127" s="5" t="s">
        <v>370</v>
      </c>
      <c r="AG127" s="5" t="s">
        <v>370</v>
      </c>
      <c r="AH127" s="51">
        <v>301</v>
      </c>
      <c r="AI127" s="51">
        <v>315</v>
      </c>
      <c r="AJ127" s="4">
        <f t="shared" si="60"/>
        <v>1.0465116279069768</v>
      </c>
      <c r="AK127" s="11">
        <v>20</v>
      </c>
      <c r="AL127" s="5" t="s">
        <v>370</v>
      </c>
      <c r="AM127" s="5" t="s">
        <v>370</v>
      </c>
      <c r="AN127" s="5" t="s">
        <v>370</v>
      </c>
      <c r="AO127" s="5" t="s">
        <v>370</v>
      </c>
      <c r="AP127" s="5" t="s">
        <v>370</v>
      </c>
      <c r="AQ127" s="5" t="s">
        <v>370</v>
      </c>
      <c r="AR127" s="5" t="s">
        <v>370</v>
      </c>
      <c r="AS127" s="5" t="s">
        <v>370</v>
      </c>
      <c r="AT127" s="50">
        <f t="shared" si="68"/>
        <v>0.92953104061407799</v>
      </c>
      <c r="AU127" s="51">
        <v>707</v>
      </c>
      <c r="AV127" s="37">
        <f t="shared" si="61"/>
        <v>385.63636363636363</v>
      </c>
      <c r="AW127" s="37">
        <f t="shared" si="62"/>
        <v>358.5</v>
      </c>
      <c r="AX127" s="37">
        <f t="shared" si="63"/>
        <v>-27.136363636363626</v>
      </c>
      <c r="AY127" s="37">
        <v>70.7</v>
      </c>
      <c r="AZ127" s="37">
        <v>54.4</v>
      </c>
      <c r="BA127" s="37">
        <v>0</v>
      </c>
      <c r="BB127" s="37">
        <v>21.1</v>
      </c>
      <c r="BC127" s="37">
        <v>29.5</v>
      </c>
      <c r="BD127" s="37">
        <v>64.2</v>
      </c>
      <c r="BE127" s="37"/>
      <c r="BF127" s="37">
        <f t="shared" si="64"/>
        <v>118.6</v>
      </c>
      <c r="BG127" s="11"/>
      <c r="BH127" s="37">
        <f t="shared" si="65"/>
        <v>118.6</v>
      </c>
      <c r="BI127" s="37"/>
      <c r="BJ127" s="37">
        <f t="shared" si="66"/>
        <v>118.6</v>
      </c>
      <c r="BK127" s="37">
        <f>MIN(BJ127,15.2)</f>
        <v>15.2</v>
      </c>
      <c r="BL127" s="37">
        <f t="shared" si="67"/>
        <v>103.4</v>
      </c>
      <c r="BM127" s="9"/>
      <c r="BN127" s="9"/>
      <c r="BO127" s="9"/>
      <c r="BP127" s="9"/>
      <c r="BQ127" s="9"/>
      <c r="BR127" s="9"/>
      <c r="BS127" s="9"/>
      <c r="BT127" s="9"/>
      <c r="BU127" s="9"/>
      <c r="BV127" s="10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10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10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10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10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10"/>
      <c r="HG127" s="9"/>
      <c r="HH127" s="9"/>
    </row>
    <row r="128" spans="1:216" s="2" customFormat="1" ht="16.95" customHeight="1">
      <c r="A128" s="14" t="s">
        <v>127</v>
      </c>
      <c r="B128" s="37">
        <v>603</v>
      </c>
      <c r="C128" s="37">
        <v>648.70000000000005</v>
      </c>
      <c r="D128" s="4">
        <f t="shared" si="56"/>
        <v>1.075787728026534</v>
      </c>
      <c r="E128" s="11">
        <v>10</v>
      </c>
      <c r="F128" s="5" t="s">
        <v>370</v>
      </c>
      <c r="G128" s="5" t="s">
        <v>370</v>
      </c>
      <c r="H128" s="5" t="s">
        <v>370</v>
      </c>
      <c r="I128" s="5" t="s">
        <v>370</v>
      </c>
      <c r="J128" s="5" t="s">
        <v>370</v>
      </c>
      <c r="K128" s="5" t="s">
        <v>370</v>
      </c>
      <c r="L128" s="5" t="s">
        <v>370</v>
      </c>
      <c r="M128" s="5" t="s">
        <v>370</v>
      </c>
      <c r="N128" s="37">
        <v>590.79999999999995</v>
      </c>
      <c r="O128" s="37">
        <v>503.2</v>
      </c>
      <c r="P128" s="4">
        <f t="shared" si="57"/>
        <v>0.85172647257955314</v>
      </c>
      <c r="Q128" s="11">
        <v>20</v>
      </c>
      <c r="R128" s="37">
        <v>79</v>
      </c>
      <c r="S128" s="37">
        <v>106.5</v>
      </c>
      <c r="T128" s="4">
        <f t="shared" si="58"/>
        <v>1.2148101265822784</v>
      </c>
      <c r="U128" s="11">
        <v>35</v>
      </c>
      <c r="V128" s="37">
        <v>11</v>
      </c>
      <c r="W128" s="37">
        <v>27.4</v>
      </c>
      <c r="X128" s="4">
        <f t="shared" si="59"/>
        <v>1.3</v>
      </c>
      <c r="Y128" s="11">
        <v>15</v>
      </c>
      <c r="Z128" s="77" t="s">
        <v>435</v>
      </c>
      <c r="AA128" s="77" t="s">
        <v>435</v>
      </c>
      <c r="AB128" s="77" t="s">
        <v>435</v>
      </c>
      <c r="AC128" s="77" t="s">
        <v>435</v>
      </c>
      <c r="AD128" s="5" t="s">
        <v>370</v>
      </c>
      <c r="AE128" s="5" t="s">
        <v>370</v>
      </c>
      <c r="AF128" s="5" t="s">
        <v>370</v>
      </c>
      <c r="AG128" s="5" t="s">
        <v>370</v>
      </c>
      <c r="AH128" s="51">
        <v>161</v>
      </c>
      <c r="AI128" s="51">
        <v>187</v>
      </c>
      <c r="AJ128" s="4">
        <f t="shared" si="60"/>
        <v>1.1614906832298137</v>
      </c>
      <c r="AK128" s="11">
        <v>20</v>
      </c>
      <c r="AL128" s="5" t="s">
        <v>370</v>
      </c>
      <c r="AM128" s="5" t="s">
        <v>370</v>
      </c>
      <c r="AN128" s="5" t="s">
        <v>370</v>
      </c>
      <c r="AO128" s="5" t="s">
        <v>370</v>
      </c>
      <c r="AP128" s="5" t="s">
        <v>370</v>
      </c>
      <c r="AQ128" s="5" t="s">
        <v>370</v>
      </c>
      <c r="AR128" s="5" t="s">
        <v>370</v>
      </c>
      <c r="AS128" s="5" t="s">
        <v>370</v>
      </c>
      <c r="AT128" s="50">
        <f t="shared" si="68"/>
        <v>1.1304057482683243</v>
      </c>
      <c r="AU128" s="51">
        <v>1358</v>
      </c>
      <c r="AV128" s="37">
        <f t="shared" si="61"/>
        <v>740.72727272727275</v>
      </c>
      <c r="AW128" s="37">
        <f t="shared" si="62"/>
        <v>837.3</v>
      </c>
      <c r="AX128" s="37">
        <f t="shared" si="63"/>
        <v>96.572727272727207</v>
      </c>
      <c r="AY128" s="37">
        <v>111.2</v>
      </c>
      <c r="AZ128" s="37">
        <v>160.5</v>
      </c>
      <c r="BA128" s="37">
        <v>121.1</v>
      </c>
      <c r="BB128" s="37">
        <v>97.1</v>
      </c>
      <c r="BC128" s="37">
        <v>133.6</v>
      </c>
      <c r="BD128" s="37">
        <v>82.300000000000011</v>
      </c>
      <c r="BE128" s="37"/>
      <c r="BF128" s="37">
        <f t="shared" si="64"/>
        <v>131.5</v>
      </c>
      <c r="BG128" s="11"/>
      <c r="BH128" s="37">
        <f t="shared" si="65"/>
        <v>131.5</v>
      </c>
      <c r="BI128" s="37"/>
      <c r="BJ128" s="37">
        <f t="shared" si="66"/>
        <v>131.5</v>
      </c>
      <c r="BK128" s="37"/>
      <c r="BL128" s="37">
        <f t="shared" si="67"/>
        <v>131.5</v>
      </c>
      <c r="BM128" s="9"/>
      <c r="BN128" s="9"/>
      <c r="BO128" s="9"/>
      <c r="BP128" s="9"/>
      <c r="BQ128" s="9"/>
      <c r="BR128" s="9"/>
      <c r="BS128" s="9"/>
      <c r="BT128" s="9"/>
      <c r="BU128" s="9"/>
      <c r="BV128" s="10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10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10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10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10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10"/>
      <c r="HG128" s="9"/>
      <c r="HH128" s="9"/>
    </row>
    <row r="129" spans="1:216" s="2" customFormat="1" ht="16.95" customHeight="1">
      <c r="A129" s="18" t="s">
        <v>128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9"/>
      <c r="BN129" s="9"/>
      <c r="BO129" s="9"/>
      <c r="BP129" s="9"/>
      <c r="BQ129" s="9"/>
      <c r="BR129" s="9"/>
      <c r="BS129" s="9"/>
      <c r="BT129" s="9"/>
      <c r="BU129" s="9"/>
      <c r="BV129" s="10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10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10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10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10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10"/>
      <c r="HG129" s="9"/>
      <c r="HH129" s="9"/>
    </row>
    <row r="130" spans="1:216" s="2" customFormat="1" ht="16.95" customHeight="1">
      <c r="A130" s="14" t="s">
        <v>129</v>
      </c>
      <c r="B130" s="37">
        <v>7248</v>
      </c>
      <c r="C130" s="37">
        <v>12268</v>
      </c>
      <c r="D130" s="4">
        <f t="shared" si="56"/>
        <v>1.2492604856512142</v>
      </c>
      <c r="E130" s="11">
        <v>10</v>
      </c>
      <c r="F130" s="5" t="s">
        <v>370</v>
      </c>
      <c r="G130" s="5" t="s">
        <v>370</v>
      </c>
      <c r="H130" s="5" t="s">
        <v>370</v>
      </c>
      <c r="I130" s="5" t="s">
        <v>370</v>
      </c>
      <c r="J130" s="5" t="s">
        <v>370</v>
      </c>
      <c r="K130" s="5" t="s">
        <v>370</v>
      </c>
      <c r="L130" s="5" t="s">
        <v>370</v>
      </c>
      <c r="M130" s="5" t="s">
        <v>370</v>
      </c>
      <c r="N130" s="37">
        <v>1443.6</v>
      </c>
      <c r="O130" s="37">
        <v>1376.9</v>
      </c>
      <c r="P130" s="4">
        <f t="shared" si="57"/>
        <v>0.95379606539207551</v>
      </c>
      <c r="Q130" s="11">
        <v>20</v>
      </c>
      <c r="R130" s="37">
        <v>1999</v>
      </c>
      <c r="S130" s="37">
        <v>1564.4</v>
      </c>
      <c r="T130" s="4">
        <f t="shared" si="58"/>
        <v>0.78259129564782393</v>
      </c>
      <c r="U130" s="11">
        <v>30</v>
      </c>
      <c r="V130" s="37">
        <v>82</v>
      </c>
      <c r="W130" s="37">
        <v>117.4</v>
      </c>
      <c r="X130" s="4">
        <f t="shared" si="59"/>
        <v>1.223170731707317</v>
      </c>
      <c r="Y130" s="11">
        <v>20</v>
      </c>
      <c r="Z130" s="77" t="s">
        <v>435</v>
      </c>
      <c r="AA130" s="77" t="s">
        <v>435</v>
      </c>
      <c r="AB130" s="77" t="s">
        <v>435</v>
      </c>
      <c r="AC130" s="77" t="s">
        <v>435</v>
      </c>
      <c r="AD130" s="5" t="s">
        <v>370</v>
      </c>
      <c r="AE130" s="5" t="s">
        <v>370</v>
      </c>
      <c r="AF130" s="5" t="s">
        <v>370</v>
      </c>
      <c r="AG130" s="5" t="s">
        <v>370</v>
      </c>
      <c r="AH130" s="51">
        <v>1070</v>
      </c>
      <c r="AI130" s="51">
        <v>938</v>
      </c>
      <c r="AJ130" s="4">
        <f t="shared" si="60"/>
        <v>0.87663551401869155</v>
      </c>
      <c r="AK130" s="11">
        <v>20</v>
      </c>
      <c r="AL130" s="5" t="s">
        <v>370</v>
      </c>
      <c r="AM130" s="5" t="s">
        <v>370</v>
      </c>
      <c r="AN130" s="5" t="s">
        <v>370</v>
      </c>
      <c r="AO130" s="5" t="s">
        <v>370</v>
      </c>
      <c r="AP130" s="5" t="s">
        <v>370</v>
      </c>
      <c r="AQ130" s="5" t="s">
        <v>370</v>
      </c>
      <c r="AR130" s="5" t="s">
        <v>370</v>
      </c>
      <c r="AS130" s="5" t="s">
        <v>370</v>
      </c>
      <c r="AT130" s="50">
        <f t="shared" si="68"/>
        <v>0.97042389948308538</v>
      </c>
      <c r="AU130" s="51">
        <v>1963</v>
      </c>
      <c r="AV130" s="37">
        <f t="shared" si="61"/>
        <v>1070.7272727272727</v>
      </c>
      <c r="AW130" s="37">
        <f t="shared" si="62"/>
        <v>1039.0999999999999</v>
      </c>
      <c r="AX130" s="37">
        <f t="shared" si="63"/>
        <v>-31.627272727272839</v>
      </c>
      <c r="AY130" s="37">
        <v>210.4</v>
      </c>
      <c r="AZ130" s="37">
        <v>181.6</v>
      </c>
      <c r="BA130" s="37">
        <v>218.2</v>
      </c>
      <c r="BB130" s="37">
        <v>173.4</v>
      </c>
      <c r="BC130" s="37">
        <v>129.5</v>
      </c>
      <c r="BD130" s="37">
        <v>8.6999999999999993</v>
      </c>
      <c r="BE130" s="37"/>
      <c r="BF130" s="37">
        <f t="shared" si="64"/>
        <v>117.3</v>
      </c>
      <c r="BG130" s="11"/>
      <c r="BH130" s="37">
        <f t="shared" si="65"/>
        <v>117.3</v>
      </c>
      <c r="BI130" s="37"/>
      <c r="BJ130" s="37">
        <f t="shared" si="66"/>
        <v>117.3</v>
      </c>
      <c r="BK130" s="37"/>
      <c r="BL130" s="37">
        <f t="shared" si="67"/>
        <v>117.3</v>
      </c>
      <c r="BM130" s="9"/>
      <c r="BN130" s="9"/>
      <c r="BO130" s="9"/>
      <c r="BP130" s="9"/>
      <c r="BQ130" s="9"/>
      <c r="BR130" s="9"/>
      <c r="BS130" s="9"/>
      <c r="BT130" s="9"/>
      <c r="BU130" s="9"/>
      <c r="BV130" s="10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10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10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10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10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10"/>
      <c r="HG130" s="9"/>
      <c r="HH130" s="9"/>
    </row>
    <row r="131" spans="1:216" s="2" customFormat="1" ht="16.95" customHeight="1">
      <c r="A131" s="14" t="s">
        <v>130</v>
      </c>
      <c r="B131" s="37">
        <v>0</v>
      </c>
      <c r="C131" s="37">
        <v>0</v>
      </c>
      <c r="D131" s="4">
        <f t="shared" si="56"/>
        <v>0</v>
      </c>
      <c r="E131" s="11">
        <v>0</v>
      </c>
      <c r="F131" s="5" t="s">
        <v>370</v>
      </c>
      <c r="G131" s="5" t="s">
        <v>370</v>
      </c>
      <c r="H131" s="5" t="s">
        <v>370</v>
      </c>
      <c r="I131" s="5" t="s">
        <v>370</v>
      </c>
      <c r="J131" s="5" t="s">
        <v>370</v>
      </c>
      <c r="K131" s="5" t="s">
        <v>370</v>
      </c>
      <c r="L131" s="5" t="s">
        <v>370</v>
      </c>
      <c r="M131" s="5" t="s">
        <v>370</v>
      </c>
      <c r="N131" s="37">
        <v>664.1</v>
      </c>
      <c r="O131" s="37">
        <v>459</v>
      </c>
      <c r="P131" s="4">
        <f t="shared" si="57"/>
        <v>0.69116096973347385</v>
      </c>
      <c r="Q131" s="11">
        <v>20</v>
      </c>
      <c r="R131" s="37">
        <v>846</v>
      </c>
      <c r="S131" s="37">
        <v>801.5</v>
      </c>
      <c r="T131" s="4">
        <f t="shared" si="58"/>
        <v>0.94739952718676124</v>
      </c>
      <c r="U131" s="11">
        <v>40</v>
      </c>
      <c r="V131" s="37">
        <v>27</v>
      </c>
      <c r="W131" s="37">
        <v>31</v>
      </c>
      <c r="X131" s="4">
        <f t="shared" si="59"/>
        <v>1.1481481481481481</v>
      </c>
      <c r="Y131" s="11">
        <v>10</v>
      </c>
      <c r="Z131" s="77" t="s">
        <v>435</v>
      </c>
      <c r="AA131" s="77" t="s">
        <v>435</v>
      </c>
      <c r="AB131" s="77" t="s">
        <v>435</v>
      </c>
      <c r="AC131" s="77" t="s">
        <v>435</v>
      </c>
      <c r="AD131" s="5" t="s">
        <v>370</v>
      </c>
      <c r="AE131" s="5" t="s">
        <v>370</v>
      </c>
      <c r="AF131" s="5" t="s">
        <v>370</v>
      </c>
      <c r="AG131" s="5" t="s">
        <v>370</v>
      </c>
      <c r="AH131" s="51">
        <v>543</v>
      </c>
      <c r="AI131" s="51">
        <v>494</v>
      </c>
      <c r="AJ131" s="4">
        <f t="shared" si="60"/>
        <v>0.90976058931860038</v>
      </c>
      <c r="AK131" s="11">
        <v>20</v>
      </c>
      <c r="AL131" s="5" t="s">
        <v>370</v>
      </c>
      <c r="AM131" s="5" t="s">
        <v>370</v>
      </c>
      <c r="AN131" s="5" t="s">
        <v>370</v>
      </c>
      <c r="AO131" s="5" t="s">
        <v>370</v>
      </c>
      <c r="AP131" s="5" t="s">
        <v>370</v>
      </c>
      <c r="AQ131" s="5" t="s">
        <v>370</v>
      </c>
      <c r="AR131" s="5" t="s">
        <v>370</v>
      </c>
      <c r="AS131" s="5" t="s">
        <v>370</v>
      </c>
      <c r="AT131" s="50">
        <f t="shared" si="68"/>
        <v>0.90439881944437117</v>
      </c>
      <c r="AU131" s="51">
        <v>2071</v>
      </c>
      <c r="AV131" s="37">
        <f t="shared" si="61"/>
        <v>1129.6363636363637</v>
      </c>
      <c r="AW131" s="37">
        <f t="shared" si="62"/>
        <v>1021.6</v>
      </c>
      <c r="AX131" s="37">
        <f t="shared" si="63"/>
        <v>-108.03636363636372</v>
      </c>
      <c r="AY131" s="37">
        <v>142.30000000000001</v>
      </c>
      <c r="AZ131" s="37">
        <v>154.19999999999999</v>
      </c>
      <c r="BA131" s="37">
        <v>216.7</v>
      </c>
      <c r="BB131" s="37">
        <v>135.4</v>
      </c>
      <c r="BC131" s="37">
        <v>202.8</v>
      </c>
      <c r="BD131" s="37"/>
      <c r="BE131" s="37"/>
      <c r="BF131" s="37">
        <f t="shared" si="64"/>
        <v>170.2</v>
      </c>
      <c r="BG131" s="11"/>
      <c r="BH131" s="37">
        <f t="shared" si="65"/>
        <v>170.2</v>
      </c>
      <c r="BI131" s="37"/>
      <c r="BJ131" s="37">
        <f t="shared" si="66"/>
        <v>170.2</v>
      </c>
      <c r="BK131" s="37"/>
      <c r="BL131" s="37">
        <f t="shared" si="67"/>
        <v>170.2</v>
      </c>
      <c r="BM131" s="9"/>
      <c r="BN131" s="9"/>
      <c r="BO131" s="9"/>
      <c r="BP131" s="9"/>
      <c r="BQ131" s="9"/>
      <c r="BR131" s="9"/>
      <c r="BS131" s="9"/>
      <c r="BT131" s="9"/>
      <c r="BU131" s="9"/>
      <c r="BV131" s="10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10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10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10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10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10"/>
      <c r="HG131" s="9"/>
      <c r="HH131" s="9"/>
    </row>
    <row r="132" spans="1:216" s="2" customFormat="1" ht="16.95" customHeight="1">
      <c r="A132" s="14" t="s">
        <v>131</v>
      </c>
      <c r="B132" s="37">
        <v>26197</v>
      </c>
      <c r="C132" s="37">
        <v>25854.9</v>
      </c>
      <c r="D132" s="4">
        <f t="shared" si="56"/>
        <v>0.98694125281520795</v>
      </c>
      <c r="E132" s="11">
        <v>10</v>
      </c>
      <c r="F132" s="5" t="s">
        <v>370</v>
      </c>
      <c r="G132" s="5" t="s">
        <v>370</v>
      </c>
      <c r="H132" s="5" t="s">
        <v>370</v>
      </c>
      <c r="I132" s="5" t="s">
        <v>370</v>
      </c>
      <c r="J132" s="5" t="s">
        <v>370</v>
      </c>
      <c r="K132" s="5" t="s">
        <v>370</v>
      </c>
      <c r="L132" s="5" t="s">
        <v>370</v>
      </c>
      <c r="M132" s="5" t="s">
        <v>370</v>
      </c>
      <c r="N132" s="37">
        <v>3206.1</v>
      </c>
      <c r="O132" s="37">
        <v>3137.6</v>
      </c>
      <c r="P132" s="4">
        <f t="shared" si="57"/>
        <v>0.97863447802626247</v>
      </c>
      <c r="Q132" s="11">
        <v>20</v>
      </c>
      <c r="R132" s="37">
        <v>476</v>
      </c>
      <c r="S132" s="37">
        <v>496.9</v>
      </c>
      <c r="T132" s="4">
        <f t="shared" si="58"/>
        <v>1.0439075630252099</v>
      </c>
      <c r="U132" s="11">
        <v>20</v>
      </c>
      <c r="V132" s="37">
        <v>28</v>
      </c>
      <c r="W132" s="37">
        <v>36.4</v>
      </c>
      <c r="X132" s="4">
        <f t="shared" si="59"/>
        <v>1.21</v>
      </c>
      <c r="Y132" s="11">
        <v>30</v>
      </c>
      <c r="Z132" s="77" t="s">
        <v>435</v>
      </c>
      <c r="AA132" s="77" t="s">
        <v>435</v>
      </c>
      <c r="AB132" s="77" t="s">
        <v>435</v>
      </c>
      <c r="AC132" s="77" t="s">
        <v>435</v>
      </c>
      <c r="AD132" s="5" t="s">
        <v>370</v>
      </c>
      <c r="AE132" s="5" t="s">
        <v>370</v>
      </c>
      <c r="AF132" s="5" t="s">
        <v>370</v>
      </c>
      <c r="AG132" s="5" t="s">
        <v>370</v>
      </c>
      <c r="AH132" s="51">
        <v>490</v>
      </c>
      <c r="AI132" s="51">
        <v>528</v>
      </c>
      <c r="AJ132" s="4">
        <f t="shared" si="60"/>
        <v>1.0775510204081633</v>
      </c>
      <c r="AK132" s="11">
        <v>20</v>
      </c>
      <c r="AL132" s="5" t="s">
        <v>370</v>
      </c>
      <c r="AM132" s="5" t="s">
        <v>370</v>
      </c>
      <c r="AN132" s="5" t="s">
        <v>370</v>
      </c>
      <c r="AO132" s="5" t="s">
        <v>370</v>
      </c>
      <c r="AP132" s="5" t="s">
        <v>370</v>
      </c>
      <c r="AQ132" s="5" t="s">
        <v>370</v>
      </c>
      <c r="AR132" s="5" t="s">
        <v>370</v>
      </c>
      <c r="AS132" s="5" t="s">
        <v>370</v>
      </c>
      <c r="AT132" s="50">
        <f t="shared" si="68"/>
        <v>1.0817127375734479</v>
      </c>
      <c r="AU132" s="51">
        <v>4039</v>
      </c>
      <c r="AV132" s="37">
        <f t="shared" si="61"/>
        <v>2203.090909090909</v>
      </c>
      <c r="AW132" s="37">
        <f t="shared" si="62"/>
        <v>2383.1</v>
      </c>
      <c r="AX132" s="37">
        <f t="shared" si="63"/>
        <v>180.0090909090909</v>
      </c>
      <c r="AY132" s="37">
        <v>402.8</v>
      </c>
      <c r="AZ132" s="37">
        <v>443.5</v>
      </c>
      <c r="BA132" s="37">
        <v>385.9</v>
      </c>
      <c r="BB132" s="37">
        <v>399</v>
      </c>
      <c r="BC132" s="37">
        <v>309.8</v>
      </c>
      <c r="BD132" s="37"/>
      <c r="BE132" s="37"/>
      <c r="BF132" s="37">
        <f t="shared" si="64"/>
        <v>442.1</v>
      </c>
      <c r="BG132" s="11"/>
      <c r="BH132" s="37">
        <f t="shared" si="65"/>
        <v>442.1</v>
      </c>
      <c r="BI132" s="37"/>
      <c r="BJ132" s="37">
        <f t="shared" si="66"/>
        <v>442.1</v>
      </c>
      <c r="BK132" s="37"/>
      <c r="BL132" s="37">
        <f t="shared" si="67"/>
        <v>442.1</v>
      </c>
      <c r="BM132" s="9"/>
      <c r="BN132" s="9"/>
      <c r="BO132" s="9"/>
      <c r="BP132" s="9"/>
      <c r="BQ132" s="9"/>
      <c r="BR132" s="9"/>
      <c r="BS132" s="9"/>
      <c r="BT132" s="9"/>
      <c r="BU132" s="9"/>
      <c r="BV132" s="10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10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10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10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10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10"/>
      <c r="HG132" s="9"/>
      <c r="HH132" s="9"/>
    </row>
    <row r="133" spans="1:216" s="2" customFormat="1" ht="16.95" customHeight="1">
      <c r="A133" s="14" t="s">
        <v>132</v>
      </c>
      <c r="B133" s="37">
        <v>0</v>
      </c>
      <c r="C133" s="37">
        <v>0</v>
      </c>
      <c r="D133" s="4">
        <f t="shared" si="56"/>
        <v>0</v>
      </c>
      <c r="E133" s="11">
        <v>0</v>
      </c>
      <c r="F133" s="5" t="s">
        <v>370</v>
      </c>
      <c r="G133" s="5" t="s">
        <v>370</v>
      </c>
      <c r="H133" s="5" t="s">
        <v>370</v>
      </c>
      <c r="I133" s="5" t="s">
        <v>370</v>
      </c>
      <c r="J133" s="5" t="s">
        <v>370</v>
      </c>
      <c r="K133" s="5" t="s">
        <v>370</v>
      </c>
      <c r="L133" s="5" t="s">
        <v>370</v>
      </c>
      <c r="M133" s="5" t="s">
        <v>370</v>
      </c>
      <c r="N133" s="37">
        <v>1484.5</v>
      </c>
      <c r="O133" s="37">
        <v>1056.9000000000001</v>
      </c>
      <c r="P133" s="4">
        <f t="shared" si="57"/>
        <v>0.71195688784102396</v>
      </c>
      <c r="Q133" s="11">
        <v>20</v>
      </c>
      <c r="R133" s="37">
        <v>532</v>
      </c>
      <c r="S133" s="37">
        <v>488.2</v>
      </c>
      <c r="T133" s="4">
        <f t="shared" si="58"/>
        <v>0.91766917293233086</v>
      </c>
      <c r="U133" s="11">
        <v>20</v>
      </c>
      <c r="V133" s="37">
        <v>41</v>
      </c>
      <c r="W133" s="37">
        <v>57.3</v>
      </c>
      <c r="X133" s="4">
        <f t="shared" si="59"/>
        <v>1.2197560975609756</v>
      </c>
      <c r="Y133" s="11">
        <v>10</v>
      </c>
      <c r="Z133" s="77" t="s">
        <v>435</v>
      </c>
      <c r="AA133" s="77" t="s">
        <v>435</v>
      </c>
      <c r="AB133" s="77" t="s">
        <v>435</v>
      </c>
      <c r="AC133" s="77" t="s">
        <v>435</v>
      </c>
      <c r="AD133" s="5" t="s">
        <v>370</v>
      </c>
      <c r="AE133" s="5" t="s">
        <v>370</v>
      </c>
      <c r="AF133" s="5" t="s">
        <v>370</v>
      </c>
      <c r="AG133" s="5" t="s">
        <v>370</v>
      </c>
      <c r="AH133" s="51">
        <v>396</v>
      </c>
      <c r="AI133" s="51">
        <v>369</v>
      </c>
      <c r="AJ133" s="4">
        <f t="shared" si="60"/>
        <v>0.93181818181818177</v>
      </c>
      <c r="AK133" s="11">
        <v>20</v>
      </c>
      <c r="AL133" s="5" t="s">
        <v>370</v>
      </c>
      <c r="AM133" s="5" t="s">
        <v>370</v>
      </c>
      <c r="AN133" s="5" t="s">
        <v>370</v>
      </c>
      <c r="AO133" s="5" t="s">
        <v>370</v>
      </c>
      <c r="AP133" s="5" t="s">
        <v>370</v>
      </c>
      <c r="AQ133" s="5" t="s">
        <v>370</v>
      </c>
      <c r="AR133" s="5" t="s">
        <v>370</v>
      </c>
      <c r="AS133" s="5" t="s">
        <v>370</v>
      </c>
      <c r="AT133" s="50">
        <f t="shared" si="68"/>
        <v>0.9060920832491498</v>
      </c>
      <c r="AU133" s="51">
        <v>2056</v>
      </c>
      <c r="AV133" s="37">
        <f t="shared" si="61"/>
        <v>1121.4545454545455</v>
      </c>
      <c r="AW133" s="37">
        <f t="shared" si="62"/>
        <v>1016.1</v>
      </c>
      <c r="AX133" s="37">
        <f t="shared" si="63"/>
        <v>-105.35454545454547</v>
      </c>
      <c r="AY133" s="37">
        <v>140.1</v>
      </c>
      <c r="AZ133" s="37">
        <v>152.6</v>
      </c>
      <c r="BA133" s="37">
        <v>318.7</v>
      </c>
      <c r="BB133" s="37">
        <v>161.80000000000001</v>
      </c>
      <c r="BC133" s="37">
        <v>133.19999999999999</v>
      </c>
      <c r="BD133" s="37">
        <v>20.399999999999999</v>
      </c>
      <c r="BE133" s="37"/>
      <c r="BF133" s="37">
        <f t="shared" si="64"/>
        <v>89.3</v>
      </c>
      <c r="BG133" s="11"/>
      <c r="BH133" s="37">
        <f t="shared" si="65"/>
        <v>89.3</v>
      </c>
      <c r="BI133" s="37"/>
      <c r="BJ133" s="37">
        <f t="shared" si="66"/>
        <v>89.3</v>
      </c>
      <c r="BK133" s="37"/>
      <c r="BL133" s="37">
        <f t="shared" si="67"/>
        <v>89.3</v>
      </c>
      <c r="BM133" s="9"/>
      <c r="BN133" s="9"/>
      <c r="BO133" s="9"/>
      <c r="BP133" s="9"/>
      <c r="BQ133" s="9"/>
      <c r="BR133" s="9"/>
      <c r="BS133" s="9"/>
      <c r="BT133" s="9"/>
      <c r="BU133" s="9"/>
      <c r="BV133" s="10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10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10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10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10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10"/>
      <c r="HG133" s="9"/>
      <c r="HH133" s="9"/>
    </row>
    <row r="134" spans="1:216" s="2" customFormat="1" ht="16.95" customHeight="1">
      <c r="A134" s="14" t="s">
        <v>133</v>
      </c>
      <c r="B134" s="37">
        <v>0</v>
      </c>
      <c r="C134" s="37">
        <v>0</v>
      </c>
      <c r="D134" s="4">
        <f t="shared" si="56"/>
        <v>0</v>
      </c>
      <c r="E134" s="11">
        <v>0</v>
      </c>
      <c r="F134" s="5" t="s">
        <v>370</v>
      </c>
      <c r="G134" s="5" t="s">
        <v>370</v>
      </c>
      <c r="H134" s="5" t="s">
        <v>370</v>
      </c>
      <c r="I134" s="5" t="s">
        <v>370</v>
      </c>
      <c r="J134" s="5" t="s">
        <v>370</v>
      </c>
      <c r="K134" s="5" t="s">
        <v>370</v>
      </c>
      <c r="L134" s="5" t="s">
        <v>370</v>
      </c>
      <c r="M134" s="5" t="s">
        <v>370</v>
      </c>
      <c r="N134" s="37">
        <v>346.4</v>
      </c>
      <c r="O134" s="37">
        <v>73.7</v>
      </c>
      <c r="P134" s="4">
        <f t="shared" si="57"/>
        <v>0.21275981524249424</v>
      </c>
      <c r="Q134" s="11">
        <v>20</v>
      </c>
      <c r="R134" s="37">
        <v>0</v>
      </c>
      <c r="S134" s="37">
        <v>0</v>
      </c>
      <c r="T134" s="4">
        <f t="shared" si="58"/>
        <v>1</v>
      </c>
      <c r="U134" s="11">
        <v>20</v>
      </c>
      <c r="V134" s="37">
        <v>12</v>
      </c>
      <c r="W134" s="37">
        <v>15.7</v>
      </c>
      <c r="X134" s="4">
        <f t="shared" si="59"/>
        <v>1.2108333333333332</v>
      </c>
      <c r="Y134" s="11">
        <v>30</v>
      </c>
      <c r="Z134" s="77" t="s">
        <v>435</v>
      </c>
      <c r="AA134" s="77" t="s">
        <v>435</v>
      </c>
      <c r="AB134" s="77" t="s">
        <v>435</v>
      </c>
      <c r="AC134" s="77" t="s">
        <v>435</v>
      </c>
      <c r="AD134" s="5" t="s">
        <v>370</v>
      </c>
      <c r="AE134" s="5" t="s">
        <v>370</v>
      </c>
      <c r="AF134" s="5" t="s">
        <v>370</v>
      </c>
      <c r="AG134" s="5" t="s">
        <v>370</v>
      </c>
      <c r="AH134" s="51">
        <v>42</v>
      </c>
      <c r="AI134" s="51">
        <v>40</v>
      </c>
      <c r="AJ134" s="4">
        <f t="shared" si="60"/>
        <v>0.95238095238095233</v>
      </c>
      <c r="AK134" s="11">
        <v>20</v>
      </c>
      <c r="AL134" s="5" t="s">
        <v>370</v>
      </c>
      <c r="AM134" s="5" t="s">
        <v>370</v>
      </c>
      <c r="AN134" s="5" t="s">
        <v>370</v>
      </c>
      <c r="AO134" s="5" t="s">
        <v>370</v>
      </c>
      <c r="AP134" s="5" t="s">
        <v>370</v>
      </c>
      <c r="AQ134" s="5" t="s">
        <v>370</v>
      </c>
      <c r="AR134" s="5" t="s">
        <v>370</v>
      </c>
      <c r="AS134" s="5" t="s">
        <v>370</v>
      </c>
      <c r="AT134" s="50">
        <f t="shared" si="68"/>
        <v>0.88475350391632146</v>
      </c>
      <c r="AU134" s="51">
        <v>1443</v>
      </c>
      <c r="AV134" s="37">
        <f t="shared" si="61"/>
        <v>787.09090909090912</v>
      </c>
      <c r="AW134" s="37">
        <f t="shared" si="62"/>
        <v>696.4</v>
      </c>
      <c r="AX134" s="37">
        <f t="shared" si="63"/>
        <v>-90.690909090909145</v>
      </c>
      <c r="AY134" s="37">
        <v>133.80000000000001</v>
      </c>
      <c r="AZ134" s="37">
        <v>126.5</v>
      </c>
      <c r="BA134" s="37">
        <v>114.8</v>
      </c>
      <c r="BB134" s="37">
        <v>89.4</v>
      </c>
      <c r="BC134" s="37">
        <v>114.4</v>
      </c>
      <c r="BD134" s="37">
        <v>1.4</v>
      </c>
      <c r="BE134" s="37"/>
      <c r="BF134" s="37">
        <f t="shared" si="64"/>
        <v>116.1</v>
      </c>
      <c r="BG134" s="11"/>
      <c r="BH134" s="37">
        <f t="shared" si="65"/>
        <v>116.1</v>
      </c>
      <c r="BI134" s="37"/>
      <c r="BJ134" s="37">
        <f t="shared" si="66"/>
        <v>116.1</v>
      </c>
      <c r="BK134" s="37"/>
      <c r="BL134" s="37">
        <f t="shared" si="67"/>
        <v>116.1</v>
      </c>
      <c r="BM134" s="9"/>
      <c r="BN134" s="9"/>
      <c r="BO134" s="9"/>
      <c r="BP134" s="9"/>
      <c r="BQ134" s="9"/>
      <c r="BR134" s="9"/>
      <c r="BS134" s="9"/>
      <c r="BT134" s="9"/>
      <c r="BU134" s="9"/>
      <c r="BV134" s="10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10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10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10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10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10"/>
      <c r="HG134" s="9"/>
      <c r="HH134" s="9"/>
    </row>
    <row r="135" spans="1:216" s="2" customFormat="1" ht="16.95" customHeight="1">
      <c r="A135" s="14" t="s">
        <v>134</v>
      </c>
      <c r="B135" s="37">
        <v>0</v>
      </c>
      <c r="C135" s="37">
        <v>0</v>
      </c>
      <c r="D135" s="4">
        <f t="shared" si="56"/>
        <v>0</v>
      </c>
      <c r="E135" s="11">
        <v>0</v>
      </c>
      <c r="F135" s="5" t="s">
        <v>370</v>
      </c>
      <c r="G135" s="5" t="s">
        <v>370</v>
      </c>
      <c r="H135" s="5" t="s">
        <v>370</v>
      </c>
      <c r="I135" s="5" t="s">
        <v>370</v>
      </c>
      <c r="J135" s="5" t="s">
        <v>370</v>
      </c>
      <c r="K135" s="5" t="s">
        <v>370</v>
      </c>
      <c r="L135" s="5" t="s">
        <v>370</v>
      </c>
      <c r="M135" s="5" t="s">
        <v>370</v>
      </c>
      <c r="N135" s="37">
        <v>185.6</v>
      </c>
      <c r="O135" s="37">
        <v>138.4</v>
      </c>
      <c r="P135" s="4">
        <f t="shared" si="57"/>
        <v>0.74568965517241381</v>
      </c>
      <c r="Q135" s="11">
        <v>20</v>
      </c>
      <c r="R135" s="37">
        <v>526</v>
      </c>
      <c r="S135" s="37">
        <v>449.6</v>
      </c>
      <c r="T135" s="4">
        <f t="shared" si="58"/>
        <v>0.85475285171102666</v>
      </c>
      <c r="U135" s="11">
        <v>35</v>
      </c>
      <c r="V135" s="37">
        <v>16</v>
      </c>
      <c r="W135" s="37">
        <v>9.6999999999999993</v>
      </c>
      <c r="X135" s="4">
        <f t="shared" si="59"/>
        <v>0.60624999999999996</v>
      </c>
      <c r="Y135" s="11">
        <v>15</v>
      </c>
      <c r="Z135" s="77" t="s">
        <v>435</v>
      </c>
      <c r="AA135" s="77" t="s">
        <v>435</v>
      </c>
      <c r="AB135" s="77" t="s">
        <v>435</v>
      </c>
      <c r="AC135" s="77" t="s">
        <v>435</v>
      </c>
      <c r="AD135" s="5" t="s">
        <v>370</v>
      </c>
      <c r="AE135" s="5" t="s">
        <v>370</v>
      </c>
      <c r="AF135" s="5" t="s">
        <v>370</v>
      </c>
      <c r="AG135" s="5" t="s">
        <v>370</v>
      </c>
      <c r="AH135" s="51">
        <v>330</v>
      </c>
      <c r="AI135" s="51">
        <v>334</v>
      </c>
      <c r="AJ135" s="4">
        <f t="shared" si="60"/>
        <v>1.0121212121212122</v>
      </c>
      <c r="AK135" s="11">
        <v>20</v>
      </c>
      <c r="AL135" s="5" t="s">
        <v>370</v>
      </c>
      <c r="AM135" s="5" t="s">
        <v>370</v>
      </c>
      <c r="AN135" s="5" t="s">
        <v>370</v>
      </c>
      <c r="AO135" s="5" t="s">
        <v>370</v>
      </c>
      <c r="AP135" s="5" t="s">
        <v>370</v>
      </c>
      <c r="AQ135" s="5" t="s">
        <v>370</v>
      </c>
      <c r="AR135" s="5" t="s">
        <v>370</v>
      </c>
      <c r="AS135" s="5" t="s">
        <v>370</v>
      </c>
      <c r="AT135" s="50">
        <f t="shared" si="68"/>
        <v>0.82407019061953835</v>
      </c>
      <c r="AU135" s="51">
        <v>1182</v>
      </c>
      <c r="AV135" s="37">
        <f t="shared" si="61"/>
        <v>644.72727272727275</v>
      </c>
      <c r="AW135" s="37">
        <f t="shared" si="62"/>
        <v>531.29999999999995</v>
      </c>
      <c r="AX135" s="37">
        <f t="shared" si="63"/>
        <v>-113.42727272727279</v>
      </c>
      <c r="AY135" s="37">
        <v>75.7</v>
      </c>
      <c r="AZ135" s="37">
        <v>78.900000000000006</v>
      </c>
      <c r="BA135" s="37">
        <v>80.8</v>
      </c>
      <c r="BB135" s="37">
        <v>81</v>
      </c>
      <c r="BC135" s="37">
        <v>103</v>
      </c>
      <c r="BD135" s="37"/>
      <c r="BE135" s="37"/>
      <c r="BF135" s="37">
        <f t="shared" si="64"/>
        <v>111.9</v>
      </c>
      <c r="BG135" s="11"/>
      <c r="BH135" s="37">
        <f t="shared" si="65"/>
        <v>111.9</v>
      </c>
      <c r="BI135" s="37"/>
      <c r="BJ135" s="37">
        <f t="shared" si="66"/>
        <v>111.9</v>
      </c>
      <c r="BK135" s="37"/>
      <c r="BL135" s="37">
        <f t="shared" si="67"/>
        <v>111.9</v>
      </c>
      <c r="BM135" s="9"/>
      <c r="BN135" s="9"/>
      <c r="BO135" s="9"/>
      <c r="BP135" s="9"/>
      <c r="BQ135" s="9"/>
      <c r="BR135" s="9"/>
      <c r="BS135" s="9"/>
      <c r="BT135" s="9"/>
      <c r="BU135" s="9"/>
      <c r="BV135" s="10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10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10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10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10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10"/>
      <c r="HG135" s="9"/>
      <c r="HH135" s="9"/>
    </row>
    <row r="136" spans="1:216" s="2" customFormat="1" ht="16.95" customHeight="1">
      <c r="A136" s="14" t="s">
        <v>135</v>
      </c>
      <c r="B136" s="37">
        <v>3197</v>
      </c>
      <c r="C136" s="37">
        <v>2829</v>
      </c>
      <c r="D136" s="4">
        <f t="shared" si="56"/>
        <v>0.8848920863309353</v>
      </c>
      <c r="E136" s="11">
        <v>10</v>
      </c>
      <c r="F136" s="5" t="s">
        <v>370</v>
      </c>
      <c r="G136" s="5" t="s">
        <v>370</v>
      </c>
      <c r="H136" s="5" t="s">
        <v>370</v>
      </c>
      <c r="I136" s="5" t="s">
        <v>370</v>
      </c>
      <c r="J136" s="5" t="s">
        <v>370</v>
      </c>
      <c r="K136" s="5" t="s">
        <v>370</v>
      </c>
      <c r="L136" s="5" t="s">
        <v>370</v>
      </c>
      <c r="M136" s="5" t="s">
        <v>370</v>
      </c>
      <c r="N136" s="37">
        <v>1599.5</v>
      </c>
      <c r="O136" s="37">
        <v>1273.3</v>
      </c>
      <c r="P136" s="4">
        <f t="shared" si="57"/>
        <v>0.79606126914660824</v>
      </c>
      <c r="Q136" s="11">
        <v>20</v>
      </c>
      <c r="R136" s="37">
        <v>1431</v>
      </c>
      <c r="S136" s="37">
        <v>1305.5999999999999</v>
      </c>
      <c r="T136" s="4">
        <f t="shared" si="58"/>
        <v>0.91236897274633122</v>
      </c>
      <c r="U136" s="11">
        <v>35</v>
      </c>
      <c r="V136" s="37">
        <v>54</v>
      </c>
      <c r="W136" s="37">
        <v>63.7</v>
      </c>
      <c r="X136" s="4">
        <f t="shared" si="59"/>
        <v>1.1796296296296296</v>
      </c>
      <c r="Y136" s="11">
        <v>15</v>
      </c>
      <c r="Z136" s="77" t="s">
        <v>435</v>
      </c>
      <c r="AA136" s="77" t="s">
        <v>435</v>
      </c>
      <c r="AB136" s="77" t="s">
        <v>435</v>
      </c>
      <c r="AC136" s="77" t="s">
        <v>435</v>
      </c>
      <c r="AD136" s="5" t="s">
        <v>370</v>
      </c>
      <c r="AE136" s="5" t="s">
        <v>370</v>
      </c>
      <c r="AF136" s="5" t="s">
        <v>370</v>
      </c>
      <c r="AG136" s="5" t="s">
        <v>370</v>
      </c>
      <c r="AH136" s="51">
        <v>785</v>
      </c>
      <c r="AI136" s="51">
        <v>788</v>
      </c>
      <c r="AJ136" s="4">
        <f t="shared" si="60"/>
        <v>1.0038216560509554</v>
      </c>
      <c r="AK136" s="11">
        <v>20</v>
      </c>
      <c r="AL136" s="5" t="s">
        <v>370</v>
      </c>
      <c r="AM136" s="5" t="s">
        <v>370</v>
      </c>
      <c r="AN136" s="5" t="s">
        <v>370</v>
      </c>
      <c r="AO136" s="5" t="s">
        <v>370</v>
      </c>
      <c r="AP136" s="5" t="s">
        <v>370</v>
      </c>
      <c r="AQ136" s="5" t="s">
        <v>370</v>
      </c>
      <c r="AR136" s="5" t="s">
        <v>370</v>
      </c>
      <c r="AS136" s="5" t="s">
        <v>370</v>
      </c>
      <c r="AT136" s="50">
        <f t="shared" si="68"/>
        <v>0.94473937857826651</v>
      </c>
      <c r="AU136" s="51">
        <v>739</v>
      </c>
      <c r="AV136" s="37">
        <f t="shared" si="61"/>
        <v>403.09090909090912</v>
      </c>
      <c r="AW136" s="37">
        <f t="shared" si="62"/>
        <v>380.8</v>
      </c>
      <c r="AX136" s="37">
        <f t="shared" si="63"/>
        <v>-22.290909090909111</v>
      </c>
      <c r="AY136" s="37">
        <v>61.3</v>
      </c>
      <c r="AZ136" s="37">
        <v>60.8</v>
      </c>
      <c r="BA136" s="37">
        <v>71.2</v>
      </c>
      <c r="BB136" s="37">
        <v>60.5</v>
      </c>
      <c r="BC136" s="37">
        <v>54.7</v>
      </c>
      <c r="BD136" s="37">
        <v>2.6</v>
      </c>
      <c r="BE136" s="37"/>
      <c r="BF136" s="37">
        <f t="shared" si="64"/>
        <v>69.7</v>
      </c>
      <c r="BG136" s="11"/>
      <c r="BH136" s="37">
        <f t="shared" si="65"/>
        <v>69.7</v>
      </c>
      <c r="BI136" s="37"/>
      <c r="BJ136" s="37">
        <f t="shared" si="66"/>
        <v>69.7</v>
      </c>
      <c r="BK136" s="37"/>
      <c r="BL136" s="37">
        <f t="shared" si="67"/>
        <v>69.7</v>
      </c>
      <c r="BM136" s="9"/>
      <c r="BN136" s="9"/>
      <c r="BO136" s="9"/>
      <c r="BP136" s="9"/>
      <c r="BQ136" s="9"/>
      <c r="BR136" s="9"/>
      <c r="BS136" s="9"/>
      <c r="BT136" s="9"/>
      <c r="BU136" s="9"/>
      <c r="BV136" s="10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10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10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10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10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10"/>
      <c r="HG136" s="9"/>
      <c r="HH136" s="9"/>
    </row>
    <row r="137" spans="1:216" s="2" customFormat="1" ht="16.95" customHeight="1">
      <c r="A137" s="14" t="s">
        <v>136</v>
      </c>
      <c r="B137" s="37">
        <v>0</v>
      </c>
      <c r="C137" s="37">
        <v>0</v>
      </c>
      <c r="D137" s="4">
        <f t="shared" si="56"/>
        <v>0</v>
      </c>
      <c r="E137" s="11">
        <v>0</v>
      </c>
      <c r="F137" s="5" t="s">
        <v>370</v>
      </c>
      <c r="G137" s="5" t="s">
        <v>370</v>
      </c>
      <c r="H137" s="5" t="s">
        <v>370</v>
      </c>
      <c r="I137" s="5" t="s">
        <v>370</v>
      </c>
      <c r="J137" s="5" t="s">
        <v>370</v>
      </c>
      <c r="K137" s="5" t="s">
        <v>370</v>
      </c>
      <c r="L137" s="5" t="s">
        <v>370</v>
      </c>
      <c r="M137" s="5" t="s">
        <v>370</v>
      </c>
      <c r="N137" s="37">
        <v>1532.6</v>
      </c>
      <c r="O137" s="37">
        <v>1368.7</v>
      </c>
      <c r="P137" s="4">
        <f t="shared" si="57"/>
        <v>0.89305754926269099</v>
      </c>
      <c r="Q137" s="11">
        <v>20</v>
      </c>
      <c r="R137" s="37">
        <v>2483</v>
      </c>
      <c r="S137" s="37">
        <v>2454.3000000000002</v>
      </c>
      <c r="T137" s="4">
        <f t="shared" si="58"/>
        <v>0.98844140153040683</v>
      </c>
      <c r="U137" s="11">
        <v>35</v>
      </c>
      <c r="V137" s="37">
        <v>72</v>
      </c>
      <c r="W137" s="37">
        <v>83.8</v>
      </c>
      <c r="X137" s="4">
        <f t="shared" si="59"/>
        <v>1.1638888888888888</v>
      </c>
      <c r="Y137" s="11">
        <v>15</v>
      </c>
      <c r="Z137" s="77" t="s">
        <v>435</v>
      </c>
      <c r="AA137" s="77" t="s">
        <v>435</v>
      </c>
      <c r="AB137" s="77" t="s">
        <v>435</v>
      </c>
      <c r="AC137" s="77" t="s">
        <v>435</v>
      </c>
      <c r="AD137" s="5" t="s">
        <v>370</v>
      </c>
      <c r="AE137" s="5" t="s">
        <v>370</v>
      </c>
      <c r="AF137" s="5" t="s">
        <v>370</v>
      </c>
      <c r="AG137" s="5" t="s">
        <v>370</v>
      </c>
      <c r="AH137" s="51">
        <v>1263</v>
      </c>
      <c r="AI137" s="51">
        <v>1314</v>
      </c>
      <c r="AJ137" s="4">
        <f t="shared" si="60"/>
        <v>1.0403800475059382</v>
      </c>
      <c r="AK137" s="11">
        <v>20</v>
      </c>
      <c r="AL137" s="5" t="s">
        <v>370</v>
      </c>
      <c r="AM137" s="5" t="s">
        <v>370</v>
      </c>
      <c r="AN137" s="5" t="s">
        <v>370</v>
      </c>
      <c r="AO137" s="5" t="s">
        <v>370</v>
      </c>
      <c r="AP137" s="5" t="s">
        <v>370</v>
      </c>
      <c r="AQ137" s="5" t="s">
        <v>370</v>
      </c>
      <c r="AR137" s="5" t="s">
        <v>370</v>
      </c>
      <c r="AS137" s="5" t="s">
        <v>370</v>
      </c>
      <c r="AT137" s="50">
        <f t="shared" si="68"/>
        <v>1.0080281591363349</v>
      </c>
      <c r="AU137" s="51">
        <v>1870</v>
      </c>
      <c r="AV137" s="37">
        <f t="shared" si="61"/>
        <v>1020</v>
      </c>
      <c r="AW137" s="37">
        <f t="shared" si="62"/>
        <v>1028.2</v>
      </c>
      <c r="AX137" s="37">
        <f t="shared" si="63"/>
        <v>8.2000000000000455</v>
      </c>
      <c r="AY137" s="37">
        <v>137</v>
      </c>
      <c r="AZ137" s="37">
        <v>135.30000000000001</v>
      </c>
      <c r="BA137" s="37">
        <v>178.7</v>
      </c>
      <c r="BB137" s="37">
        <v>170.7</v>
      </c>
      <c r="BC137" s="37">
        <v>158.19999999999999</v>
      </c>
      <c r="BD137" s="37"/>
      <c r="BE137" s="37"/>
      <c r="BF137" s="37">
        <f t="shared" si="64"/>
        <v>248.3</v>
      </c>
      <c r="BG137" s="11"/>
      <c r="BH137" s="37">
        <f t="shared" si="65"/>
        <v>248.3</v>
      </c>
      <c r="BI137" s="37"/>
      <c r="BJ137" s="37">
        <f t="shared" si="66"/>
        <v>248.3</v>
      </c>
      <c r="BK137" s="37"/>
      <c r="BL137" s="37">
        <f t="shared" si="67"/>
        <v>248.3</v>
      </c>
      <c r="BM137" s="9"/>
      <c r="BN137" s="9"/>
      <c r="BO137" s="9"/>
      <c r="BP137" s="9"/>
      <c r="BQ137" s="9"/>
      <c r="BR137" s="9"/>
      <c r="BS137" s="9"/>
      <c r="BT137" s="9"/>
      <c r="BU137" s="9"/>
      <c r="BV137" s="10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10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10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10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10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10"/>
      <c r="HG137" s="9"/>
      <c r="HH137" s="9"/>
    </row>
    <row r="138" spans="1:216" s="2" customFormat="1" ht="16.95" customHeight="1">
      <c r="A138" s="14" t="s">
        <v>137</v>
      </c>
      <c r="B138" s="37">
        <v>0</v>
      </c>
      <c r="C138" s="37">
        <v>0</v>
      </c>
      <c r="D138" s="4">
        <f t="shared" si="56"/>
        <v>0</v>
      </c>
      <c r="E138" s="11">
        <v>0</v>
      </c>
      <c r="F138" s="5" t="s">
        <v>370</v>
      </c>
      <c r="G138" s="5" t="s">
        <v>370</v>
      </c>
      <c r="H138" s="5" t="s">
        <v>370</v>
      </c>
      <c r="I138" s="5" t="s">
        <v>370</v>
      </c>
      <c r="J138" s="5" t="s">
        <v>370</v>
      </c>
      <c r="K138" s="5" t="s">
        <v>370</v>
      </c>
      <c r="L138" s="5" t="s">
        <v>370</v>
      </c>
      <c r="M138" s="5" t="s">
        <v>370</v>
      </c>
      <c r="N138" s="37">
        <v>1753.5</v>
      </c>
      <c r="O138" s="37">
        <v>870.9</v>
      </c>
      <c r="P138" s="4">
        <f t="shared" si="57"/>
        <v>0.49666381522668945</v>
      </c>
      <c r="Q138" s="11">
        <v>20</v>
      </c>
      <c r="R138" s="37">
        <v>50</v>
      </c>
      <c r="S138" s="37">
        <v>16.2</v>
      </c>
      <c r="T138" s="4">
        <f t="shared" si="58"/>
        <v>0.32400000000000001</v>
      </c>
      <c r="U138" s="11">
        <v>25</v>
      </c>
      <c r="V138" s="37">
        <v>16</v>
      </c>
      <c r="W138" s="37">
        <v>0.8</v>
      </c>
      <c r="X138" s="4">
        <f t="shared" si="59"/>
        <v>0.05</v>
      </c>
      <c r="Y138" s="11">
        <v>25</v>
      </c>
      <c r="Z138" s="77" t="s">
        <v>435</v>
      </c>
      <c r="AA138" s="77" t="s">
        <v>435</v>
      </c>
      <c r="AB138" s="77" t="s">
        <v>435</v>
      </c>
      <c r="AC138" s="77" t="s">
        <v>435</v>
      </c>
      <c r="AD138" s="5" t="s">
        <v>370</v>
      </c>
      <c r="AE138" s="5" t="s">
        <v>370</v>
      </c>
      <c r="AF138" s="5" t="s">
        <v>370</v>
      </c>
      <c r="AG138" s="5" t="s">
        <v>370</v>
      </c>
      <c r="AH138" s="51">
        <v>125</v>
      </c>
      <c r="AI138" s="51">
        <v>111</v>
      </c>
      <c r="AJ138" s="4">
        <f t="shared" si="60"/>
        <v>0.88800000000000001</v>
      </c>
      <c r="AK138" s="11">
        <v>20</v>
      </c>
      <c r="AL138" s="5" t="s">
        <v>370</v>
      </c>
      <c r="AM138" s="5" t="s">
        <v>370</v>
      </c>
      <c r="AN138" s="5" t="s">
        <v>370</v>
      </c>
      <c r="AO138" s="5" t="s">
        <v>370</v>
      </c>
      <c r="AP138" s="5" t="s">
        <v>370</v>
      </c>
      <c r="AQ138" s="5" t="s">
        <v>370</v>
      </c>
      <c r="AR138" s="5" t="s">
        <v>370</v>
      </c>
      <c r="AS138" s="5" t="s">
        <v>370</v>
      </c>
      <c r="AT138" s="50">
        <f t="shared" si="68"/>
        <v>0.41159195893926437</v>
      </c>
      <c r="AU138" s="51">
        <v>75</v>
      </c>
      <c r="AV138" s="37">
        <f t="shared" si="61"/>
        <v>40.909090909090907</v>
      </c>
      <c r="AW138" s="37">
        <f t="shared" si="62"/>
        <v>16.8</v>
      </c>
      <c r="AX138" s="37">
        <f t="shared" si="63"/>
        <v>-24.109090909090906</v>
      </c>
      <c r="AY138" s="37">
        <v>0.7</v>
      </c>
      <c r="AZ138" s="37">
        <v>1.2</v>
      </c>
      <c r="BA138" s="37">
        <v>4.2</v>
      </c>
      <c r="BB138" s="37">
        <v>1.3</v>
      </c>
      <c r="BC138" s="37">
        <v>3.4</v>
      </c>
      <c r="BD138" s="37"/>
      <c r="BE138" s="37"/>
      <c r="BF138" s="37">
        <f t="shared" si="64"/>
        <v>6</v>
      </c>
      <c r="BG138" s="11"/>
      <c r="BH138" s="37">
        <f t="shared" si="65"/>
        <v>6</v>
      </c>
      <c r="BI138" s="37"/>
      <c r="BJ138" s="37">
        <f t="shared" si="66"/>
        <v>6</v>
      </c>
      <c r="BK138" s="37"/>
      <c r="BL138" s="37">
        <f t="shared" si="67"/>
        <v>6</v>
      </c>
      <c r="BM138" s="9"/>
      <c r="BN138" s="9"/>
      <c r="BO138" s="9"/>
      <c r="BP138" s="9"/>
      <c r="BQ138" s="9"/>
      <c r="BR138" s="9"/>
      <c r="BS138" s="9"/>
      <c r="BT138" s="9"/>
      <c r="BU138" s="9"/>
      <c r="BV138" s="10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10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10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10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10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10"/>
      <c r="HG138" s="9"/>
      <c r="HH138" s="9"/>
    </row>
    <row r="139" spans="1:216" s="2" customFormat="1" ht="16.95" customHeight="1">
      <c r="A139" s="18" t="s">
        <v>138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9"/>
      <c r="BN139" s="9"/>
      <c r="BO139" s="9"/>
      <c r="BP139" s="9"/>
      <c r="BQ139" s="9"/>
      <c r="BR139" s="9"/>
      <c r="BS139" s="9"/>
      <c r="BT139" s="9"/>
      <c r="BU139" s="9"/>
      <c r="BV139" s="10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10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10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10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10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10"/>
      <c r="HG139" s="9"/>
      <c r="HH139" s="9"/>
    </row>
    <row r="140" spans="1:216" s="2" customFormat="1" ht="16.95" customHeight="1">
      <c r="A140" s="14" t="s">
        <v>139</v>
      </c>
      <c r="B140" s="37">
        <v>0</v>
      </c>
      <c r="C140" s="37">
        <v>0</v>
      </c>
      <c r="D140" s="4">
        <f t="shared" si="56"/>
        <v>0</v>
      </c>
      <c r="E140" s="11">
        <v>0</v>
      </c>
      <c r="F140" s="5" t="s">
        <v>370</v>
      </c>
      <c r="G140" s="5" t="s">
        <v>370</v>
      </c>
      <c r="H140" s="5" t="s">
        <v>370</v>
      </c>
      <c r="I140" s="5" t="s">
        <v>370</v>
      </c>
      <c r="J140" s="5" t="s">
        <v>370</v>
      </c>
      <c r="K140" s="5" t="s">
        <v>370</v>
      </c>
      <c r="L140" s="5" t="s">
        <v>370</v>
      </c>
      <c r="M140" s="5" t="s">
        <v>370</v>
      </c>
      <c r="N140" s="37">
        <v>243.7</v>
      </c>
      <c r="O140" s="37">
        <v>221.1</v>
      </c>
      <c r="P140" s="4">
        <f t="shared" si="57"/>
        <v>0.90726302831350025</v>
      </c>
      <c r="Q140" s="11">
        <v>20</v>
      </c>
      <c r="R140" s="37">
        <v>0</v>
      </c>
      <c r="S140" s="37">
        <v>0</v>
      </c>
      <c r="T140" s="4">
        <f t="shared" si="58"/>
        <v>1</v>
      </c>
      <c r="U140" s="11">
        <v>30</v>
      </c>
      <c r="V140" s="37">
        <v>5.5</v>
      </c>
      <c r="W140" s="37">
        <v>7.6</v>
      </c>
      <c r="X140" s="4">
        <f t="shared" si="59"/>
        <v>1.2181818181818183</v>
      </c>
      <c r="Y140" s="11">
        <v>20</v>
      </c>
      <c r="Z140" s="77" t="s">
        <v>435</v>
      </c>
      <c r="AA140" s="77" t="s">
        <v>435</v>
      </c>
      <c r="AB140" s="77" t="s">
        <v>435</v>
      </c>
      <c r="AC140" s="77" t="s">
        <v>435</v>
      </c>
      <c r="AD140" s="5" t="s">
        <v>370</v>
      </c>
      <c r="AE140" s="5" t="s">
        <v>370</v>
      </c>
      <c r="AF140" s="5" t="s">
        <v>370</v>
      </c>
      <c r="AG140" s="5" t="s">
        <v>370</v>
      </c>
      <c r="AH140" s="51">
        <v>80</v>
      </c>
      <c r="AI140" s="51">
        <v>83</v>
      </c>
      <c r="AJ140" s="4">
        <f t="shared" si="60"/>
        <v>1.0375000000000001</v>
      </c>
      <c r="AK140" s="11">
        <v>20</v>
      </c>
      <c r="AL140" s="5" t="s">
        <v>370</v>
      </c>
      <c r="AM140" s="5" t="s">
        <v>370</v>
      </c>
      <c r="AN140" s="5" t="s">
        <v>370</v>
      </c>
      <c r="AO140" s="5" t="s">
        <v>370</v>
      </c>
      <c r="AP140" s="5" t="s">
        <v>370</v>
      </c>
      <c r="AQ140" s="5" t="s">
        <v>370</v>
      </c>
      <c r="AR140" s="5" t="s">
        <v>370</v>
      </c>
      <c r="AS140" s="5" t="s">
        <v>370</v>
      </c>
      <c r="AT140" s="50">
        <f t="shared" si="68"/>
        <v>1.0362099658878485</v>
      </c>
      <c r="AU140" s="51">
        <v>2458</v>
      </c>
      <c r="AV140" s="37">
        <f t="shared" si="61"/>
        <v>1340.7272727272727</v>
      </c>
      <c r="AW140" s="37">
        <f t="shared" si="62"/>
        <v>1389.3</v>
      </c>
      <c r="AX140" s="37">
        <f t="shared" si="63"/>
        <v>48.572727272727207</v>
      </c>
      <c r="AY140" s="37">
        <v>225.8</v>
      </c>
      <c r="AZ140" s="37">
        <v>223.5</v>
      </c>
      <c r="BA140" s="37">
        <v>200.4</v>
      </c>
      <c r="BB140" s="37">
        <v>175.5</v>
      </c>
      <c r="BC140" s="37">
        <v>247.2</v>
      </c>
      <c r="BD140" s="37"/>
      <c r="BE140" s="37"/>
      <c r="BF140" s="37">
        <f t="shared" si="64"/>
        <v>316.89999999999998</v>
      </c>
      <c r="BG140" s="11"/>
      <c r="BH140" s="37">
        <f t="shared" si="65"/>
        <v>316.89999999999998</v>
      </c>
      <c r="BI140" s="37"/>
      <c r="BJ140" s="37">
        <f t="shared" si="66"/>
        <v>316.89999999999998</v>
      </c>
      <c r="BK140" s="37"/>
      <c r="BL140" s="37">
        <f t="shared" si="67"/>
        <v>316.89999999999998</v>
      </c>
      <c r="BM140" s="9"/>
      <c r="BN140" s="9"/>
      <c r="BO140" s="9"/>
      <c r="BP140" s="9"/>
      <c r="BQ140" s="9"/>
      <c r="BR140" s="9"/>
      <c r="BS140" s="9"/>
      <c r="BT140" s="9"/>
      <c r="BU140" s="9"/>
      <c r="BV140" s="10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10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10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10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10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10"/>
      <c r="HG140" s="9"/>
      <c r="HH140" s="9"/>
    </row>
    <row r="141" spans="1:216" s="2" customFormat="1" ht="16.95" customHeight="1">
      <c r="A141" s="14" t="s">
        <v>140</v>
      </c>
      <c r="B141" s="37">
        <v>0</v>
      </c>
      <c r="C141" s="37">
        <v>0</v>
      </c>
      <c r="D141" s="4">
        <f t="shared" si="56"/>
        <v>0</v>
      </c>
      <c r="E141" s="11">
        <v>0</v>
      </c>
      <c r="F141" s="5" t="s">
        <v>370</v>
      </c>
      <c r="G141" s="5" t="s">
        <v>370</v>
      </c>
      <c r="H141" s="5" t="s">
        <v>370</v>
      </c>
      <c r="I141" s="5" t="s">
        <v>370</v>
      </c>
      <c r="J141" s="5" t="s">
        <v>370</v>
      </c>
      <c r="K141" s="5" t="s">
        <v>370</v>
      </c>
      <c r="L141" s="5" t="s">
        <v>370</v>
      </c>
      <c r="M141" s="5" t="s">
        <v>370</v>
      </c>
      <c r="N141" s="37">
        <v>143</v>
      </c>
      <c r="O141" s="37">
        <v>205.5</v>
      </c>
      <c r="P141" s="4">
        <f t="shared" si="57"/>
        <v>1.2237062937062937</v>
      </c>
      <c r="Q141" s="11">
        <v>20</v>
      </c>
      <c r="R141" s="37">
        <v>31</v>
      </c>
      <c r="S141" s="37">
        <v>55.1</v>
      </c>
      <c r="T141" s="4">
        <f t="shared" si="58"/>
        <v>1.257741935483871</v>
      </c>
      <c r="U141" s="11">
        <v>35</v>
      </c>
      <c r="V141" s="37">
        <v>9.8000000000000007</v>
      </c>
      <c r="W141" s="37">
        <v>10.7</v>
      </c>
      <c r="X141" s="4">
        <f t="shared" si="59"/>
        <v>1.0918367346938773</v>
      </c>
      <c r="Y141" s="11">
        <v>15</v>
      </c>
      <c r="Z141" s="77" t="s">
        <v>435</v>
      </c>
      <c r="AA141" s="77" t="s">
        <v>435</v>
      </c>
      <c r="AB141" s="77" t="s">
        <v>435</v>
      </c>
      <c r="AC141" s="77" t="s">
        <v>435</v>
      </c>
      <c r="AD141" s="5" t="s">
        <v>370</v>
      </c>
      <c r="AE141" s="5" t="s">
        <v>370</v>
      </c>
      <c r="AF141" s="5" t="s">
        <v>370</v>
      </c>
      <c r="AG141" s="5" t="s">
        <v>370</v>
      </c>
      <c r="AH141" s="51">
        <v>160</v>
      </c>
      <c r="AI141" s="51">
        <v>140</v>
      </c>
      <c r="AJ141" s="4">
        <f t="shared" si="60"/>
        <v>0.875</v>
      </c>
      <c r="AK141" s="11">
        <v>20</v>
      </c>
      <c r="AL141" s="5" t="s">
        <v>370</v>
      </c>
      <c r="AM141" s="5" t="s">
        <v>370</v>
      </c>
      <c r="AN141" s="5" t="s">
        <v>370</v>
      </c>
      <c r="AO141" s="5" t="s">
        <v>370</v>
      </c>
      <c r="AP141" s="5" t="s">
        <v>370</v>
      </c>
      <c r="AQ141" s="5" t="s">
        <v>370</v>
      </c>
      <c r="AR141" s="5" t="s">
        <v>370</v>
      </c>
      <c r="AS141" s="5" t="s">
        <v>370</v>
      </c>
      <c r="AT141" s="50">
        <f t="shared" si="68"/>
        <v>1.1374738292941058</v>
      </c>
      <c r="AU141" s="51">
        <v>3115</v>
      </c>
      <c r="AV141" s="37">
        <f t="shared" si="61"/>
        <v>1699.090909090909</v>
      </c>
      <c r="AW141" s="37">
        <f t="shared" si="62"/>
        <v>1932.7</v>
      </c>
      <c r="AX141" s="37">
        <f t="shared" si="63"/>
        <v>233.60909090909104</v>
      </c>
      <c r="AY141" s="37">
        <v>340.3</v>
      </c>
      <c r="AZ141" s="37">
        <v>325</v>
      </c>
      <c r="BA141" s="37">
        <v>345.5</v>
      </c>
      <c r="BB141" s="37">
        <v>330.6</v>
      </c>
      <c r="BC141" s="37">
        <v>294.60000000000002</v>
      </c>
      <c r="BD141" s="37">
        <v>22.3</v>
      </c>
      <c r="BE141" s="37"/>
      <c r="BF141" s="37">
        <f t="shared" si="64"/>
        <v>274.39999999999998</v>
      </c>
      <c r="BG141" s="11"/>
      <c r="BH141" s="37">
        <f t="shared" si="65"/>
        <v>274.39999999999998</v>
      </c>
      <c r="BI141" s="37"/>
      <c r="BJ141" s="37">
        <f t="shared" si="66"/>
        <v>274.39999999999998</v>
      </c>
      <c r="BK141" s="37"/>
      <c r="BL141" s="37">
        <f t="shared" si="67"/>
        <v>274.39999999999998</v>
      </c>
      <c r="BM141" s="9"/>
      <c r="BN141" s="9"/>
      <c r="BO141" s="9"/>
      <c r="BP141" s="9"/>
      <c r="BQ141" s="9"/>
      <c r="BR141" s="9"/>
      <c r="BS141" s="9"/>
      <c r="BT141" s="9"/>
      <c r="BU141" s="9"/>
      <c r="BV141" s="10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10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10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10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10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10"/>
      <c r="HG141" s="9"/>
      <c r="HH141" s="9"/>
    </row>
    <row r="142" spans="1:216" s="2" customFormat="1" ht="16.95" customHeight="1">
      <c r="A142" s="14" t="s">
        <v>141</v>
      </c>
      <c r="B142" s="37">
        <v>0</v>
      </c>
      <c r="C142" s="37">
        <v>0</v>
      </c>
      <c r="D142" s="4">
        <f t="shared" si="56"/>
        <v>0</v>
      </c>
      <c r="E142" s="11">
        <v>0</v>
      </c>
      <c r="F142" s="5" t="s">
        <v>370</v>
      </c>
      <c r="G142" s="5" t="s">
        <v>370</v>
      </c>
      <c r="H142" s="5" t="s">
        <v>370</v>
      </c>
      <c r="I142" s="5" t="s">
        <v>370</v>
      </c>
      <c r="J142" s="5" t="s">
        <v>370</v>
      </c>
      <c r="K142" s="5" t="s">
        <v>370</v>
      </c>
      <c r="L142" s="5" t="s">
        <v>370</v>
      </c>
      <c r="M142" s="5" t="s">
        <v>370</v>
      </c>
      <c r="N142" s="37">
        <v>292.60000000000002</v>
      </c>
      <c r="O142" s="37">
        <v>310.7</v>
      </c>
      <c r="P142" s="4">
        <f t="shared" si="57"/>
        <v>1.0618591934381407</v>
      </c>
      <c r="Q142" s="11">
        <v>20</v>
      </c>
      <c r="R142" s="37">
        <v>387</v>
      </c>
      <c r="S142" s="37">
        <v>426.1</v>
      </c>
      <c r="T142" s="4">
        <f t="shared" si="58"/>
        <v>1.1010335917312661</v>
      </c>
      <c r="U142" s="11">
        <v>30</v>
      </c>
      <c r="V142" s="37">
        <v>15.5</v>
      </c>
      <c r="W142" s="37">
        <v>19</v>
      </c>
      <c r="X142" s="4">
        <f t="shared" si="59"/>
        <v>1.2025806451612904</v>
      </c>
      <c r="Y142" s="11">
        <v>20</v>
      </c>
      <c r="Z142" s="77" t="s">
        <v>435</v>
      </c>
      <c r="AA142" s="77" t="s">
        <v>435</v>
      </c>
      <c r="AB142" s="77" t="s">
        <v>435</v>
      </c>
      <c r="AC142" s="77" t="s">
        <v>435</v>
      </c>
      <c r="AD142" s="5" t="s">
        <v>370</v>
      </c>
      <c r="AE142" s="5" t="s">
        <v>370</v>
      </c>
      <c r="AF142" s="5" t="s">
        <v>370</v>
      </c>
      <c r="AG142" s="5" t="s">
        <v>370</v>
      </c>
      <c r="AH142" s="51">
        <v>390</v>
      </c>
      <c r="AI142" s="51">
        <v>394</v>
      </c>
      <c r="AJ142" s="4">
        <f t="shared" si="60"/>
        <v>1.0102564102564102</v>
      </c>
      <c r="AK142" s="11">
        <v>20</v>
      </c>
      <c r="AL142" s="5" t="s">
        <v>370</v>
      </c>
      <c r="AM142" s="5" t="s">
        <v>370</v>
      </c>
      <c r="AN142" s="5" t="s">
        <v>370</v>
      </c>
      <c r="AO142" s="5" t="s">
        <v>370</v>
      </c>
      <c r="AP142" s="5" t="s">
        <v>370</v>
      </c>
      <c r="AQ142" s="5" t="s">
        <v>370</v>
      </c>
      <c r="AR142" s="5" t="s">
        <v>370</v>
      </c>
      <c r="AS142" s="5" t="s">
        <v>370</v>
      </c>
      <c r="AT142" s="50">
        <f t="shared" si="68"/>
        <v>1.0947214747672758</v>
      </c>
      <c r="AU142" s="51">
        <v>4913</v>
      </c>
      <c r="AV142" s="37">
        <f t="shared" si="61"/>
        <v>2679.818181818182</v>
      </c>
      <c r="AW142" s="37">
        <f t="shared" si="62"/>
        <v>2933.7</v>
      </c>
      <c r="AX142" s="37">
        <f t="shared" si="63"/>
        <v>253.88181818181783</v>
      </c>
      <c r="AY142" s="37">
        <v>519.4</v>
      </c>
      <c r="AZ142" s="37">
        <v>468</v>
      </c>
      <c r="BA142" s="37">
        <v>469</v>
      </c>
      <c r="BB142" s="37">
        <v>417.1</v>
      </c>
      <c r="BC142" s="37">
        <v>408.7</v>
      </c>
      <c r="BD142" s="37"/>
      <c r="BE142" s="37"/>
      <c r="BF142" s="37">
        <f t="shared" si="64"/>
        <v>651.5</v>
      </c>
      <c r="BG142" s="11"/>
      <c r="BH142" s="37">
        <f t="shared" si="65"/>
        <v>651.5</v>
      </c>
      <c r="BI142" s="37"/>
      <c r="BJ142" s="37">
        <f t="shared" si="66"/>
        <v>651.5</v>
      </c>
      <c r="BK142" s="37"/>
      <c r="BL142" s="37">
        <f t="shared" si="67"/>
        <v>651.5</v>
      </c>
      <c r="BM142" s="9"/>
      <c r="BN142" s="9"/>
      <c r="BO142" s="9"/>
      <c r="BP142" s="9"/>
      <c r="BQ142" s="9"/>
      <c r="BR142" s="9"/>
      <c r="BS142" s="9"/>
      <c r="BT142" s="9"/>
      <c r="BU142" s="9"/>
      <c r="BV142" s="10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10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10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10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10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10"/>
      <c r="HG142" s="9"/>
      <c r="HH142" s="9"/>
    </row>
    <row r="143" spans="1:216" s="2" customFormat="1" ht="16.95" customHeight="1">
      <c r="A143" s="14" t="s">
        <v>142</v>
      </c>
      <c r="B143" s="37">
        <v>18527</v>
      </c>
      <c r="C143" s="37">
        <v>18493.400000000001</v>
      </c>
      <c r="D143" s="4">
        <f t="shared" si="56"/>
        <v>0.99818643061477852</v>
      </c>
      <c r="E143" s="11">
        <v>10</v>
      </c>
      <c r="F143" s="5" t="s">
        <v>370</v>
      </c>
      <c r="G143" s="5" t="s">
        <v>370</v>
      </c>
      <c r="H143" s="5" t="s">
        <v>370</v>
      </c>
      <c r="I143" s="5" t="s">
        <v>370</v>
      </c>
      <c r="J143" s="5" t="s">
        <v>370</v>
      </c>
      <c r="K143" s="5" t="s">
        <v>370</v>
      </c>
      <c r="L143" s="5" t="s">
        <v>370</v>
      </c>
      <c r="M143" s="5" t="s">
        <v>370</v>
      </c>
      <c r="N143" s="37">
        <v>2418.4</v>
      </c>
      <c r="O143" s="37">
        <v>2683.7</v>
      </c>
      <c r="P143" s="4">
        <f t="shared" si="57"/>
        <v>1.1097006285147204</v>
      </c>
      <c r="Q143" s="11">
        <v>20</v>
      </c>
      <c r="R143" s="37">
        <v>30</v>
      </c>
      <c r="S143" s="37">
        <v>30.3</v>
      </c>
      <c r="T143" s="4">
        <f t="shared" si="58"/>
        <v>1.01</v>
      </c>
      <c r="U143" s="11">
        <v>20</v>
      </c>
      <c r="V143" s="37">
        <v>1.8</v>
      </c>
      <c r="W143" s="37">
        <v>3.2</v>
      </c>
      <c r="X143" s="4">
        <f t="shared" si="59"/>
        <v>1.2577777777777777</v>
      </c>
      <c r="Y143" s="11">
        <v>30</v>
      </c>
      <c r="Z143" s="77" t="s">
        <v>435</v>
      </c>
      <c r="AA143" s="77" t="s">
        <v>435</v>
      </c>
      <c r="AB143" s="77" t="s">
        <v>435</v>
      </c>
      <c r="AC143" s="77" t="s">
        <v>435</v>
      </c>
      <c r="AD143" s="5" t="s">
        <v>370</v>
      </c>
      <c r="AE143" s="5" t="s">
        <v>370</v>
      </c>
      <c r="AF143" s="5" t="s">
        <v>370</v>
      </c>
      <c r="AG143" s="5" t="s">
        <v>370</v>
      </c>
      <c r="AH143" s="51">
        <v>110</v>
      </c>
      <c r="AI143" s="51">
        <v>103</v>
      </c>
      <c r="AJ143" s="4">
        <f t="shared" si="60"/>
        <v>0.9363636363636364</v>
      </c>
      <c r="AK143" s="11">
        <v>20</v>
      </c>
      <c r="AL143" s="5" t="s">
        <v>370</v>
      </c>
      <c r="AM143" s="5" t="s">
        <v>370</v>
      </c>
      <c r="AN143" s="5" t="s">
        <v>370</v>
      </c>
      <c r="AO143" s="5" t="s">
        <v>370</v>
      </c>
      <c r="AP143" s="5" t="s">
        <v>370</v>
      </c>
      <c r="AQ143" s="5" t="s">
        <v>370</v>
      </c>
      <c r="AR143" s="5" t="s">
        <v>370</v>
      </c>
      <c r="AS143" s="5" t="s">
        <v>370</v>
      </c>
      <c r="AT143" s="50">
        <f t="shared" si="68"/>
        <v>1.0883648293704824</v>
      </c>
      <c r="AU143" s="51">
        <v>5345</v>
      </c>
      <c r="AV143" s="37">
        <f t="shared" si="61"/>
        <v>2915.4545454545455</v>
      </c>
      <c r="AW143" s="37">
        <f t="shared" si="62"/>
        <v>3173.1</v>
      </c>
      <c r="AX143" s="37">
        <f t="shared" si="63"/>
        <v>257.64545454545441</v>
      </c>
      <c r="AY143" s="37">
        <v>526.6</v>
      </c>
      <c r="AZ143" s="37">
        <v>583.9</v>
      </c>
      <c r="BA143" s="37">
        <v>552.29999999999995</v>
      </c>
      <c r="BB143" s="37">
        <v>459.8</v>
      </c>
      <c r="BC143" s="37">
        <v>487.1</v>
      </c>
      <c r="BD143" s="37">
        <v>24.6</v>
      </c>
      <c r="BE143" s="37"/>
      <c r="BF143" s="37">
        <f t="shared" si="64"/>
        <v>538.79999999999995</v>
      </c>
      <c r="BG143" s="11"/>
      <c r="BH143" s="37">
        <f t="shared" si="65"/>
        <v>538.79999999999995</v>
      </c>
      <c r="BI143" s="37"/>
      <c r="BJ143" s="37">
        <f t="shared" si="66"/>
        <v>538.79999999999995</v>
      </c>
      <c r="BK143" s="37"/>
      <c r="BL143" s="37">
        <f t="shared" si="67"/>
        <v>538.79999999999995</v>
      </c>
      <c r="BM143" s="9"/>
      <c r="BN143" s="9"/>
      <c r="BO143" s="9"/>
      <c r="BP143" s="9"/>
      <c r="BQ143" s="9"/>
      <c r="BR143" s="9"/>
      <c r="BS143" s="9"/>
      <c r="BT143" s="9"/>
      <c r="BU143" s="9"/>
      <c r="BV143" s="10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10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10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10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10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10"/>
      <c r="HG143" s="9"/>
      <c r="HH143" s="9"/>
    </row>
    <row r="144" spans="1:216" s="2" customFormat="1" ht="16.95" customHeight="1">
      <c r="A144" s="14" t="s">
        <v>143</v>
      </c>
      <c r="B144" s="37">
        <v>461</v>
      </c>
      <c r="C144" s="37">
        <v>451.5</v>
      </c>
      <c r="D144" s="4">
        <f t="shared" si="56"/>
        <v>0.97939262472885036</v>
      </c>
      <c r="E144" s="11">
        <v>10</v>
      </c>
      <c r="F144" s="5" t="s">
        <v>370</v>
      </c>
      <c r="G144" s="5" t="s">
        <v>370</v>
      </c>
      <c r="H144" s="5" t="s">
        <v>370</v>
      </c>
      <c r="I144" s="5" t="s">
        <v>370</v>
      </c>
      <c r="J144" s="5" t="s">
        <v>370</v>
      </c>
      <c r="K144" s="5" t="s">
        <v>370</v>
      </c>
      <c r="L144" s="5" t="s">
        <v>370</v>
      </c>
      <c r="M144" s="5" t="s">
        <v>370</v>
      </c>
      <c r="N144" s="37">
        <v>1834.2</v>
      </c>
      <c r="O144" s="37">
        <v>2062.3000000000002</v>
      </c>
      <c r="P144" s="4">
        <f t="shared" si="57"/>
        <v>1.1243593937411407</v>
      </c>
      <c r="Q144" s="11">
        <v>20</v>
      </c>
      <c r="R144" s="37">
        <v>51</v>
      </c>
      <c r="S144" s="37">
        <v>52.6</v>
      </c>
      <c r="T144" s="4">
        <f t="shared" si="58"/>
        <v>1.031372549019608</v>
      </c>
      <c r="U144" s="11">
        <v>30</v>
      </c>
      <c r="V144" s="37">
        <v>4</v>
      </c>
      <c r="W144" s="37">
        <v>6</v>
      </c>
      <c r="X144" s="4">
        <f t="shared" si="59"/>
        <v>1.23</v>
      </c>
      <c r="Y144" s="11">
        <v>20</v>
      </c>
      <c r="Z144" s="77" t="s">
        <v>435</v>
      </c>
      <c r="AA144" s="77" t="s">
        <v>435</v>
      </c>
      <c r="AB144" s="77" t="s">
        <v>435</v>
      </c>
      <c r="AC144" s="77" t="s">
        <v>435</v>
      </c>
      <c r="AD144" s="5" t="s">
        <v>370</v>
      </c>
      <c r="AE144" s="5" t="s">
        <v>370</v>
      </c>
      <c r="AF144" s="5" t="s">
        <v>370</v>
      </c>
      <c r="AG144" s="5" t="s">
        <v>370</v>
      </c>
      <c r="AH144" s="51">
        <v>100</v>
      </c>
      <c r="AI144" s="51">
        <v>100</v>
      </c>
      <c r="AJ144" s="4">
        <f t="shared" si="60"/>
        <v>1</v>
      </c>
      <c r="AK144" s="11">
        <v>20</v>
      </c>
      <c r="AL144" s="5" t="s">
        <v>370</v>
      </c>
      <c r="AM144" s="5" t="s">
        <v>370</v>
      </c>
      <c r="AN144" s="5" t="s">
        <v>370</v>
      </c>
      <c r="AO144" s="5" t="s">
        <v>370</v>
      </c>
      <c r="AP144" s="5" t="s">
        <v>370</v>
      </c>
      <c r="AQ144" s="5" t="s">
        <v>370</v>
      </c>
      <c r="AR144" s="5" t="s">
        <v>370</v>
      </c>
      <c r="AS144" s="5" t="s">
        <v>370</v>
      </c>
      <c r="AT144" s="50">
        <f t="shared" si="68"/>
        <v>1.0782229059269957</v>
      </c>
      <c r="AU144" s="51">
        <v>1353</v>
      </c>
      <c r="AV144" s="37">
        <f t="shared" si="61"/>
        <v>738</v>
      </c>
      <c r="AW144" s="37">
        <f t="shared" si="62"/>
        <v>795.7</v>
      </c>
      <c r="AX144" s="37">
        <f t="shared" si="63"/>
        <v>57.700000000000045</v>
      </c>
      <c r="AY144" s="37">
        <v>152.80000000000001</v>
      </c>
      <c r="AZ144" s="37">
        <v>136.1</v>
      </c>
      <c r="BA144" s="37">
        <v>131</v>
      </c>
      <c r="BB144" s="37">
        <v>101.3</v>
      </c>
      <c r="BC144" s="37">
        <v>140.69999999999999</v>
      </c>
      <c r="BD144" s="37">
        <v>23.4</v>
      </c>
      <c r="BE144" s="37"/>
      <c r="BF144" s="37">
        <f t="shared" si="64"/>
        <v>110.4</v>
      </c>
      <c r="BG144" s="11"/>
      <c r="BH144" s="37">
        <f t="shared" si="65"/>
        <v>110.4</v>
      </c>
      <c r="BI144" s="37"/>
      <c r="BJ144" s="37">
        <f t="shared" si="66"/>
        <v>110.4</v>
      </c>
      <c r="BK144" s="37"/>
      <c r="BL144" s="37">
        <f t="shared" si="67"/>
        <v>110.4</v>
      </c>
      <c r="BM144" s="9"/>
      <c r="BN144" s="9"/>
      <c r="BO144" s="9"/>
      <c r="BP144" s="9"/>
      <c r="BQ144" s="9"/>
      <c r="BR144" s="9"/>
      <c r="BS144" s="9"/>
      <c r="BT144" s="9"/>
      <c r="BU144" s="9"/>
      <c r="BV144" s="10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10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10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10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10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10"/>
      <c r="HG144" s="9"/>
      <c r="HH144" s="9"/>
    </row>
    <row r="145" spans="1:216" s="2" customFormat="1" ht="16.95" customHeight="1">
      <c r="A145" s="14" t="s">
        <v>144</v>
      </c>
      <c r="B145" s="37">
        <v>0</v>
      </c>
      <c r="C145" s="37">
        <v>0</v>
      </c>
      <c r="D145" s="4">
        <f t="shared" si="56"/>
        <v>0</v>
      </c>
      <c r="E145" s="11">
        <v>0</v>
      </c>
      <c r="F145" s="5" t="s">
        <v>370</v>
      </c>
      <c r="G145" s="5" t="s">
        <v>370</v>
      </c>
      <c r="H145" s="5" t="s">
        <v>370</v>
      </c>
      <c r="I145" s="5" t="s">
        <v>370</v>
      </c>
      <c r="J145" s="5" t="s">
        <v>370</v>
      </c>
      <c r="K145" s="5" t="s">
        <v>370</v>
      </c>
      <c r="L145" s="5" t="s">
        <v>370</v>
      </c>
      <c r="M145" s="5" t="s">
        <v>370</v>
      </c>
      <c r="N145" s="37">
        <v>83.2</v>
      </c>
      <c r="O145" s="37">
        <v>138.19999999999999</v>
      </c>
      <c r="P145" s="4">
        <f t="shared" si="57"/>
        <v>1.2461057692307691</v>
      </c>
      <c r="Q145" s="11">
        <v>20</v>
      </c>
      <c r="R145" s="37">
        <v>0</v>
      </c>
      <c r="S145" s="37">
        <v>0</v>
      </c>
      <c r="T145" s="4">
        <f t="shared" si="58"/>
        <v>1</v>
      </c>
      <c r="U145" s="11">
        <v>35</v>
      </c>
      <c r="V145" s="37">
        <v>7.3</v>
      </c>
      <c r="W145" s="37">
        <v>10.4</v>
      </c>
      <c r="X145" s="4">
        <f t="shared" si="59"/>
        <v>1.2224657534246575</v>
      </c>
      <c r="Y145" s="11">
        <v>15</v>
      </c>
      <c r="Z145" s="77" t="s">
        <v>435</v>
      </c>
      <c r="AA145" s="77" t="s">
        <v>435</v>
      </c>
      <c r="AB145" s="77" t="s">
        <v>435</v>
      </c>
      <c r="AC145" s="77" t="s">
        <v>435</v>
      </c>
      <c r="AD145" s="5" t="s">
        <v>370</v>
      </c>
      <c r="AE145" s="5" t="s">
        <v>370</v>
      </c>
      <c r="AF145" s="5" t="s">
        <v>370</v>
      </c>
      <c r="AG145" s="5" t="s">
        <v>370</v>
      </c>
      <c r="AH145" s="51">
        <v>160</v>
      </c>
      <c r="AI145" s="51">
        <v>140</v>
      </c>
      <c r="AJ145" s="4">
        <f t="shared" si="60"/>
        <v>0.875</v>
      </c>
      <c r="AK145" s="11">
        <v>20</v>
      </c>
      <c r="AL145" s="5" t="s">
        <v>370</v>
      </c>
      <c r="AM145" s="5" t="s">
        <v>370</v>
      </c>
      <c r="AN145" s="5" t="s">
        <v>370</v>
      </c>
      <c r="AO145" s="5" t="s">
        <v>370</v>
      </c>
      <c r="AP145" s="5" t="s">
        <v>370</v>
      </c>
      <c r="AQ145" s="5" t="s">
        <v>370</v>
      </c>
      <c r="AR145" s="5" t="s">
        <v>370</v>
      </c>
      <c r="AS145" s="5" t="s">
        <v>370</v>
      </c>
      <c r="AT145" s="50">
        <f t="shared" si="68"/>
        <v>1.0639900187331695</v>
      </c>
      <c r="AU145" s="51">
        <v>3436</v>
      </c>
      <c r="AV145" s="37">
        <f t="shared" si="61"/>
        <v>1874.1818181818182</v>
      </c>
      <c r="AW145" s="37">
        <f t="shared" si="62"/>
        <v>1994.1</v>
      </c>
      <c r="AX145" s="37">
        <f t="shared" si="63"/>
        <v>119.91818181818167</v>
      </c>
      <c r="AY145" s="37">
        <v>331.1</v>
      </c>
      <c r="AZ145" s="37">
        <v>331.8</v>
      </c>
      <c r="BA145" s="37">
        <v>329.8</v>
      </c>
      <c r="BB145" s="37">
        <v>246.1</v>
      </c>
      <c r="BC145" s="37">
        <v>317.7</v>
      </c>
      <c r="BD145" s="37">
        <v>4.2</v>
      </c>
      <c r="BE145" s="37"/>
      <c r="BF145" s="37">
        <f t="shared" si="64"/>
        <v>433.4</v>
      </c>
      <c r="BG145" s="11"/>
      <c r="BH145" s="37">
        <f t="shared" si="65"/>
        <v>433.4</v>
      </c>
      <c r="BI145" s="37"/>
      <c r="BJ145" s="37">
        <f t="shared" si="66"/>
        <v>433.4</v>
      </c>
      <c r="BK145" s="37"/>
      <c r="BL145" s="37">
        <f t="shared" si="67"/>
        <v>433.4</v>
      </c>
      <c r="BM145" s="9"/>
      <c r="BN145" s="9"/>
      <c r="BO145" s="9"/>
      <c r="BP145" s="9"/>
      <c r="BQ145" s="9"/>
      <c r="BR145" s="9"/>
      <c r="BS145" s="9"/>
      <c r="BT145" s="9"/>
      <c r="BU145" s="9"/>
      <c r="BV145" s="10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10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10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10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10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10"/>
      <c r="HG145" s="9"/>
      <c r="HH145" s="9"/>
    </row>
    <row r="146" spans="1:216" s="2" customFormat="1" ht="16.95" customHeight="1">
      <c r="A146" s="18" t="s">
        <v>145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9"/>
      <c r="BN146" s="9"/>
      <c r="BO146" s="9"/>
      <c r="BP146" s="9"/>
      <c r="BQ146" s="9"/>
      <c r="BR146" s="9"/>
      <c r="BS146" s="9"/>
      <c r="BT146" s="9"/>
      <c r="BU146" s="9"/>
      <c r="BV146" s="10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10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10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10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10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10"/>
      <c r="HG146" s="9"/>
      <c r="HH146" s="9"/>
    </row>
    <row r="147" spans="1:216" s="2" customFormat="1" ht="16.95" customHeight="1">
      <c r="A147" s="14" t="s">
        <v>146</v>
      </c>
      <c r="B147" s="37">
        <v>2789</v>
      </c>
      <c r="C147" s="37">
        <v>2928.6</v>
      </c>
      <c r="D147" s="4">
        <f t="shared" si="56"/>
        <v>1.05005378271782</v>
      </c>
      <c r="E147" s="11">
        <v>10</v>
      </c>
      <c r="F147" s="5" t="s">
        <v>370</v>
      </c>
      <c r="G147" s="5" t="s">
        <v>370</v>
      </c>
      <c r="H147" s="5" t="s">
        <v>370</v>
      </c>
      <c r="I147" s="5" t="s">
        <v>370</v>
      </c>
      <c r="J147" s="5" t="s">
        <v>370</v>
      </c>
      <c r="K147" s="5" t="s">
        <v>370</v>
      </c>
      <c r="L147" s="5" t="s">
        <v>370</v>
      </c>
      <c r="M147" s="5" t="s">
        <v>370</v>
      </c>
      <c r="N147" s="37">
        <v>913.7</v>
      </c>
      <c r="O147" s="37">
        <v>917.7</v>
      </c>
      <c r="P147" s="4">
        <f t="shared" si="57"/>
        <v>1.0043778045310277</v>
      </c>
      <c r="Q147" s="11">
        <v>20</v>
      </c>
      <c r="R147" s="37">
        <v>21</v>
      </c>
      <c r="S147" s="37">
        <v>58.6</v>
      </c>
      <c r="T147" s="4">
        <f t="shared" si="58"/>
        <v>1.3</v>
      </c>
      <c r="U147" s="11">
        <v>20</v>
      </c>
      <c r="V147" s="37">
        <v>3</v>
      </c>
      <c r="W147" s="37">
        <v>3.6</v>
      </c>
      <c r="X147" s="4">
        <f t="shared" si="59"/>
        <v>1.2</v>
      </c>
      <c r="Y147" s="11">
        <v>30</v>
      </c>
      <c r="Z147" s="77" t="s">
        <v>435</v>
      </c>
      <c r="AA147" s="77" t="s">
        <v>435</v>
      </c>
      <c r="AB147" s="77" t="s">
        <v>435</v>
      </c>
      <c r="AC147" s="77" t="s">
        <v>435</v>
      </c>
      <c r="AD147" s="5" t="s">
        <v>370</v>
      </c>
      <c r="AE147" s="5" t="s">
        <v>370</v>
      </c>
      <c r="AF147" s="5" t="s">
        <v>370</v>
      </c>
      <c r="AG147" s="5" t="s">
        <v>370</v>
      </c>
      <c r="AH147" s="51">
        <v>71</v>
      </c>
      <c r="AI147" s="51">
        <v>79</v>
      </c>
      <c r="AJ147" s="4">
        <f t="shared" si="60"/>
        <v>1.1126760563380282</v>
      </c>
      <c r="AK147" s="11">
        <v>20</v>
      </c>
      <c r="AL147" s="5" t="s">
        <v>370</v>
      </c>
      <c r="AM147" s="5" t="s">
        <v>370</v>
      </c>
      <c r="AN147" s="5" t="s">
        <v>370</v>
      </c>
      <c r="AO147" s="5" t="s">
        <v>370</v>
      </c>
      <c r="AP147" s="5" t="s">
        <v>370</v>
      </c>
      <c r="AQ147" s="5" t="s">
        <v>370</v>
      </c>
      <c r="AR147" s="5" t="s">
        <v>370</v>
      </c>
      <c r="AS147" s="5" t="s">
        <v>370</v>
      </c>
      <c r="AT147" s="50">
        <f t="shared" si="68"/>
        <v>1.148416150445593</v>
      </c>
      <c r="AU147" s="51">
        <v>2328</v>
      </c>
      <c r="AV147" s="37">
        <f t="shared" si="61"/>
        <v>1269.8181818181818</v>
      </c>
      <c r="AW147" s="37">
        <f t="shared" si="62"/>
        <v>1458.3</v>
      </c>
      <c r="AX147" s="37">
        <f t="shared" si="63"/>
        <v>188.4818181818182</v>
      </c>
      <c r="AY147" s="37">
        <v>270</v>
      </c>
      <c r="AZ147" s="37">
        <v>260.7</v>
      </c>
      <c r="BA147" s="37">
        <v>248.4</v>
      </c>
      <c r="BB147" s="37">
        <v>233.1</v>
      </c>
      <c r="BC147" s="37">
        <v>239.9</v>
      </c>
      <c r="BD147" s="37"/>
      <c r="BE147" s="37"/>
      <c r="BF147" s="37">
        <f t="shared" si="64"/>
        <v>206.2</v>
      </c>
      <c r="BG147" s="11"/>
      <c r="BH147" s="37">
        <f t="shared" si="65"/>
        <v>206.2</v>
      </c>
      <c r="BI147" s="37"/>
      <c r="BJ147" s="37">
        <f t="shared" si="66"/>
        <v>206.2</v>
      </c>
      <c r="BK147" s="37"/>
      <c r="BL147" s="37">
        <f t="shared" si="67"/>
        <v>206.2</v>
      </c>
      <c r="BM147" s="9"/>
      <c r="BN147" s="9"/>
      <c r="BO147" s="9"/>
      <c r="BP147" s="9"/>
      <c r="BQ147" s="9"/>
      <c r="BR147" s="9"/>
      <c r="BS147" s="9"/>
      <c r="BT147" s="9"/>
      <c r="BU147" s="9"/>
      <c r="BV147" s="10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10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10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10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10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10"/>
      <c r="HG147" s="9"/>
      <c r="HH147" s="9"/>
    </row>
    <row r="148" spans="1:216" s="2" customFormat="1" ht="16.95" customHeight="1">
      <c r="A148" s="14" t="s">
        <v>147</v>
      </c>
      <c r="B148" s="37">
        <v>1085</v>
      </c>
      <c r="C148" s="37">
        <v>1097.4000000000001</v>
      </c>
      <c r="D148" s="4">
        <f t="shared" si="56"/>
        <v>1.0114285714285716</v>
      </c>
      <c r="E148" s="11">
        <v>10</v>
      </c>
      <c r="F148" s="5" t="s">
        <v>370</v>
      </c>
      <c r="G148" s="5" t="s">
        <v>370</v>
      </c>
      <c r="H148" s="5" t="s">
        <v>370</v>
      </c>
      <c r="I148" s="5" t="s">
        <v>370</v>
      </c>
      <c r="J148" s="5" t="s">
        <v>370</v>
      </c>
      <c r="K148" s="5" t="s">
        <v>370</v>
      </c>
      <c r="L148" s="5" t="s">
        <v>370</v>
      </c>
      <c r="M148" s="5" t="s">
        <v>370</v>
      </c>
      <c r="N148" s="37">
        <v>2372.8000000000002</v>
      </c>
      <c r="O148" s="37">
        <v>1792.5</v>
      </c>
      <c r="P148" s="4">
        <f t="shared" si="57"/>
        <v>0.75543661496965608</v>
      </c>
      <c r="Q148" s="11">
        <v>20</v>
      </c>
      <c r="R148" s="37">
        <v>1.7</v>
      </c>
      <c r="S148" s="37">
        <v>1.8</v>
      </c>
      <c r="T148" s="4">
        <f t="shared" si="58"/>
        <v>1.0588235294117647</v>
      </c>
      <c r="U148" s="11">
        <v>15</v>
      </c>
      <c r="V148" s="37">
        <v>1.6</v>
      </c>
      <c r="W148" s="37">
        <v>1.7</v>
      </c>
      <c r="X148" s="4">
        <f t="shared" si="59"/>
        <v>1.0625</v>
      </c>
      <c r="Y148" s="11">
        <v>35</v>
      </c>
      <c r="Z148" s="77" t="s">
        <v>435</v>
      </c>
      <c r="AA148" s="77" t="s">
        <v>435</v>
      </c>
      <c r="AB148" s="77" t="s">
        <v>435</v>
      </c>
      <c r="AC148" s="77" t="s">
        <v>435</v>
      </c>
      <c r="AD148" s="5" t="s">
        <v>370</v>
      </c>
      <c r="AE148" s="5" t="s">
        <v>370</v>
      </c>
      <c r="AF148" s="5" t="s">
        <v>370</v>
      </c>
      <c r="AG148" s="5" t="s">
        <v>370</v>
      </c>
      <c r="AH148" s="51">
        <v>46</v>
      </c>
      <c r="AI148" s="51">
        <v>46</v>
      </c>
      <c r="AJ148" s="4">
        <f t="shared" si="60"/>
        <v>1</v>
      </c>
      <c r="AK148" s="11">
        <v>20</v>
      </c>
      <c r="AL148" s="5" t="s">
        <v>370</v>
      </c>
      <c r="AM148" s="5" t="s">
        <v>370</v>
      </c>
      <c r="AN148" s="5" t="s">
        <v>370</v>
      </c>
      <c r="AO148" s="5" t="s">
        <v>370</v>
      </c>
      <c r="AP148" s="5" t="s">
        <v>370</v>
      </c>
      <c r="AQ148" s="5" t="s">
        <v>370</v>
      </c>
      <c r="AR148" s="5" t="s">
        <v>370</v>
      </c>
      <c r="AS148" s="5" t="s">
        <v>370</v>
      </c>
      <c r="AT148" s="50">
        <f t="shared" si="68"/>
        <v>0.98292870954855316</v>
      </c>
      <c r="AU148" s="51">
        <v>2752</v>
      </c>
      <c r="AV148" s="37">
        <f t="shared" si="61"/>
        <v>1501.090909090909</v>
      </c>
      <c r="AW148" s="37">
        <f t="shared" si="62"/>
        <v>1475.5</v>
      </c>
      <c r="AX148" s="37">
        <f t="shared" si="63"/>
        <v>-25.590909090909008</v>
      </c>
      <c r="AY148" s="37">
        <v>204</v>
      </c>
      <c r="AZ148" s="37">
        <v>243.3</v>
      </c>
      <c r="BA148" s="37">
        <v>294.8</v>
      </c>
      <c r="BB148" s="37">
        <v>206.8</v>
      </c>
      <c r="BC148" s="37">
        <v>212.9</v>
      </c>
      <c r="BD148" s="37">
        <v>23.2</v>
      </c>
      <c r="BE148" s="37"/>
      <c r="BF148" s="37">
        <f t="shared" si="64"/>
        <v>290.5</v>
      </c>
      <c r="BG148" s="11"/>
      <c r="BH148" s="37">
        <f t="shared" si="65"/>
        <v>290.5</v>
      </c>
      <c r="BI148" s="37"/>
      <c r="BJ148" s="37">
        <f t="shared" si="66"/>
        <v>290.5</v>
      </c>
      <c r="BK148" s="37"/>
      <c r="BL148" s="37">
        <f t="shared" si="67"/>
        <v>290.5</v>
      </c>
      <c r="BM148" s="9"/>
      <c r="BN148" s="9"/>
      <c r="BO148" s="9"/>
      <c r="BP148" s="9"/>
      <c r="BQ148" s="9"/>
      <c r="BR148" s="9"/>
      <c r="BS148" s="9"/>
      <c r="BT148" s="9"/>
      <c r="BU148" s="9"/>
      <c r="BV148" s="10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10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10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10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10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10"/>
      <c r="HG148" s="9"/>
      <c r="HH148" s="9"/>
    </row>
    <row r="149" spans="1:216" s="2" customFormat="1" ht="16.95" customHeight="1">
      <c r="A149" s="14" t="s">
        <v>148</v>
      </c>
      <c r="B149" s="37">
        <v>7304</v>
      </c>
      <c r="C149" s="37">
        <v>7861.3</v>
      </c>
      <c r="D149" s="4">
        <f t="shared" si="56"/>
        <v>1.0763006571741511</v>
      </c>
      <c r="E149" s="11">
        <v>10</v>
      </c>
      <c r="F149" s="5" t="s">
        <v>370</v>
      </c>
      <c r="G149" s="5" t="s">
        <v>370</v>
      </c>
      <c r="H149" s="5" t="s">
        <v>370</v>
      </c>
      <c r="I149" s="5" t="s">
        <v>370</v>
      </c>
      <c r="J149" s="5" t="s">
        <v>370</v>
      </c>
      <c r="K149" s="5" t="s">
        <v>370</v>
      </c>
      <c r="L149" s="5" t="s">
        <v>370</v>
      </c>
      <c r="M149" s="5" t="s">
        <v>370</v>
      </c>
      <c r="N149" s="37">
        <v>1072.0999999999999</v>
      </c>
      <c r="O149" s="37">
        <v>1924.7</v>
      </c>
      <c r="P149" s="4">
        <f t="shared" si="57"/>
        <v>1.2595261636041415</v>
      </c>
      <c r="Q149" s="11">
        <v>20</v>
      </c>
      <c r="R149" s="37">
        <v>995</v>
      </c>
      <c r="S149" s="37">
        <v>2175.5</v>
      </c>
      <c r="T149" s="4">
        <f t="shared" si="58"/>
        <v>1.298643216080402</v>
      </c>
      <c r="U149" s="11">
        <v>10</v>
      </c>
      <c r="V149" s="37">
        <v>3.9</v>
      </c>
      <c r="W149" s="37">
        <v>4.5</v>
      </c>
      <c r="X149" s="4">
        <f t="shared" si="59"/>
        <v>1.153846153846154</v>
      </c>
      <c r="Y149" s="11">
        <v>40</v>
      </c>
      <c r="Z149" s="77" t="s">
        <v>435</v>
      </c>
      <c r="AA149" s="77" t="s">
        <v>435</v>
      </c>
      <c r="AB149" s="77" t="s">
        <v>435</v>
      </c>
      <c r="AC149" s="77" t="s">
        <v>435</v>
      </c>
      <c r="AD149" s="5" t="s">
        <v>370</v>
      </c>
      <c r="AE149" s="5" t="s">
        <v>370</v>
      </c>
      <c r="AF149" s="5" t="s">
        <v>370</v>
      </c>
      <c r="AG149" s="5" t="s">
        <v>370</v>
      </c>
      <c r="AH149" s="51">
        <v>575</v>
      </c>
      <c r="AI149" s="51">
        <v>903</v>
      </c>
      <c r="AJ149" s="4">
        <f t="shared" si="60"/>
        <v>1.2370434782608695</v>
      </c>
      <c r="AK149" s="11">
        <v>20</v>
      </c>
      <c r="AL149" s="5" t="s">
        <v>370</v>
      </c>
      <c r="AM149" s="5" t="s">
        <v>370</v>
      </c>
      <c r="AN149" s="5" t="s">
        <v>370</v>
      </c>
      <c r="AO149" s="5" t="s">
        <v>370</v>
      </c>
      <c r="AP149" s="5" t="s">
        <v>370</v>
      </c>
      <c r="AQ149" s="5" t="s">
        <v>370</v>
      </c>
      <c r="AR149" s="5" t="s">
        <v>370</v>
      </c>
      <c r="AS149" s="5" t="s">
        <v>370</v>
      </c>
      <c r="AT149" s="50">
        <f t="shared" si="68"/>
        <v>1.1983467772369192</v>
      </c>
      <c r="AU149" s="51">
        <v>3953</v>
      </c>
      <c r="AV149" s="37">
        <f t="shared" si="61"/>
        <v>2156.181818181818</v>
      </c>
      <c r="AW149" s="37">
        <f t="shared" si="62"/>
        <v>2583.9</v>
      </c>
      <c r="AX149" s="37">
        <f t="shared" si="63"/>
        <v>427.71818181818207</v>
      </c>
      <c r="AY149" s="37">
        <v>431.8</v>
      </c>
      <c r="AZ149" s="37">
        <v>434.9</v>
      </c>
      <c r="BA149" s="37">
        <v>430</v>
      </c>
      <c r="BB149" s="37">
        <v>362.6</v>
      </c>
      <c r="BC149" s="37">
        <v>354.8</v>
      </c>
      <c r="BD149" s="37">
        <v>0.1</v>
      </c>
      <c r="BE149" s="37"/>
      <c r="BF149" s="37">
        <f t="shared" si="64"/>
        <v>569.70000000000005</v>
      </c>
      <c r="BG149" s="11"/>
      <c r="BH149" s="37">
        <f t="shared" si="65"/>
        <v>569.70000000000005</v>
      </c>
      <c r="BI149" s="37"/>
      <c r="BJ149" s="37">
        <f t="shared" si="66"/>
        <v>569.70000000000005</v>
      </c>
      <c r="BK149" s="37"/>
      <c r="BL149" s="37">
        <f t="shared" si="67"/>
        <v>569.70000000000005</v>
      </c>
      <c r="BM149" s="9"/>
      <c r="BN149" s="9"/>
      <c r="BO149" s="9"/>
      <c r="BP149" s="9"/>
      <c r="BQ149" s="9"/>
      <c r="BR149" s="9"/>
      <c r="BS149" s="9"/>
      <c r="BT149" s="9"/>
      <c r="BU149" s="9"/>
      <c r="BV149" s="10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10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10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10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10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10"/>
      <c r="HG149" s="9"/>
      <c r="HH149" s="9"/>
    </row>
    <row r="150" spans="1:216" s="2" customFormat="1" ht="16.95" customHeight="1">
      <c r="A150" s="14" t="s">
        <v>149</v>
      </c>
      <c r="B150" s="37">
        <v>36291</v>
      </c>
      <c r="C150" s="37">
        <v>37651.5</v>
      </c>
      <c r="D150" s="4">
        <f t="shared" si="56"/>
        <v>1.0374886335455071</v>
      </c>
      <c r="E150" s="11">
        <v>10</v>
      </c>
      <c r="F150" s="5" t="s">
        <v>370</v>
      </c>
      <c r="G150" s="5" t="s">
        <v>370</v>
      </c>
      <c r="H150" s="5" t="s">
        <v>370</v>
      </c>
      <c r="I150" s="5" t="s">
        <v>370</v>
      </c>
      <c r="J150" s="5" t="s">
        <v>370</v>
      </c>
      <c r="K150" s="5" t="s">
        <v>370</v>
      </c>
      <c r="L150" s="5" t="s">
        <v>370</v>
      </c>
      <c r="M150" s="5" t="s">
        <v>370</v>
      </c>
      <c r="N150" s="37">
        <v>2629.3</v>
      </c>
      <c r="O150" s="37">
        <v>2675.6</v>
      </c>
      <c r="P150" s="4">
        <f t="shared" si="57"/>
        <v>1.0176092496101623</v>
      </c>
      <c r="Q150" s="11">
        <v>20</v>
      </c>
      <c r="R150" s="37">
        <v>12.4</v>
      </c>
      <c r="S150" s="37">
        <v>14.6</v>
      </c>
      <c r="T150" s="4">
        <f t="shared" si="58"/>
        <v>1.1774193548387095</v>
      </c>
      <c r="U150" s="11">
        <v>20</v>
      </c>
      <c r="V150" s="37">
        <v>14.6</v>
      </c>
      <c r="W150" s="37">
        <v>18</v>
      </c>
      <c r="X150" s="4">
        <f t="shared" si="59"/>
        <v>1.2032876712328766</v>
      </c>
      <c r="Y150" s="11">
        <v>30</v>
      </c>
      <c r="Z150" s="77" t="s">
        <v>435</v>
      </c>
      <c r="AA150" s="77" t="s">
        <v>435</v>
      </c>
      <c r="AB150" s="77" t="s">
        <v>435</v>
      </c>
      <c r="AC150" s="77" t="s">
        <v>435</v>
      </c>
      <c r="AD150" s="5" t="s">
        <v>370</v>
      </c>
      <c r="AE150" s="5" t="s">
        <v>370</v>
      </c>
      <c r="AF150" s="5" t="s">
        <v>370</v>
      </c>
      <c r="AG150" s="5" t="s">
        <v>370</v>
      </c>
      <c r="AH150" s="51">
        <v>231</v>
      </c>
      <c r="AI150" s="51">
        <v>281</v>
      </c>
      <c r="AJ150" s="4">
        <f t="shared" si="60"/>
        <v>1.2016450216450216</v>
      </c>
      <c r="AK150" s="11">
        <v>20</v>
      </c>
      <c r="AL150" s="5" t="s">
        <v>370</v>
      </c>
      <c r="AM150" s="5" t="s">
        <v>370</v>
      </c>
      <c r="AN150" s="5" t="s">
        <v>370</v>
      </c>
      <c r="AO150" s="5" t="s">
        <v>370</v>
      </c>
      <c r="AP150" s="5" t="s">
        <v>370</v>
      </c>
      <c r="AQ150" s="5" t="s">
        <v>370</v>
      </c>
      <c r="AR150" s="5" t="s">
        <v>370</v>
      </c>
      <c r="AS150" s="5" t="s">
        <v>370</v>
      </c>
      <c r="AT150" s="50">
        <f t="shared" si="68"/>
        <v>1.1440698899431923</v>
      </c>
      <c r="AU150" s="51">
        <v>7757</v>
      </c>
      <c r="AV150" s="37">
        <f t="shared" si="61"/>
        <v>4231.090909090909</v>
      </c>
      <c r="AW150" s="37">
        <f t="shared" si="62"/>
        <v>4840.7</v>
      </c>
      <c r="AX150" s="37">
        <f t="shared" si="63"/>
        <v>609.60909090909081</v>
      </c>
      <c r="AY150" s="37">
        <v>607.79999999999995</v>
      </c>
      <c r="AZ150" s="37">
        <v>718.7</v>
      </c>
      <c r="BA150" s="37">
        <v>848</v>
      </c>
      <c r="BB150" s="37">
        <v>701.9</v>
      </c>
      <c r="BC150" s="37">
        <v>714.3</v>
      </c>
      <c r="BD150" s="37">
        <v>31.6</v>
      </c>
      <c r="BE150" s="37"/>
      <c r="BF150" s="37">
        <f t="shared" si="64"/>
        <v>1218.4000000000001</v>
      </c>
      <c r="BG150" s="11"/>
      <c r="BH150" s="37">
        <f t="shared" si="65"/>
        <v>1218.4000000000001</v>
      </c>
      <c r="BI150" s="37"/>
      <c r="BJ150" s="37">
        <f t="shared" si="66"/>
        <v>1218.4000000000001</v>
      </c>
      <c r="BK150" s="37"/>
      <c r="BL150" s="37">
        <f t="shared" si="67"/>
        <v>1218.4000000000001</v>
      </c>
      <c r="BM150" s="9"/>
      <c r="BN150" s="9"/>
      <c r="BO150" s="9"/>
      <c r="BP150" s="9"/>
      <c r="BQ150" s="9"/>
      <c r="BR150" s="9"/>
      <c r="BS150" s="9"/>
      <c r="BT150" s="9"/>
      <c r="BU150" s="9"/>
      <c r="BV150" s="10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10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10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10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10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10"/>
      <c r="HG150" s="9"/>
      <c r="HH150" s="9"/>
    </row>
    <row r="151" spans="1:216" s="2" customFormat="1" ht="16.95" customHeight="1">
      <c r="A151" s="14" t="s">
        <v>150</v>
      </c>
      <c r="B151" s="37">
        <v>831</v>
      </c>
      <c r="C151" s="37">
        <v>922.7</v>
      </c>
      <c r="D151" s="4">
        <f t="shared" si="56"/>
        <v>1.1103489771359809</v>
      </c>
      <c r="E151" s="11">
        <v>10</v>
      </c>
      <c r="F151" s="5" t="s">
        <v>370</v>
      </c>
      <c r="G151" s="5" t="s">
        <v>370</v>
      </c>
      <c r="H151" s="5" t="s">
        <v>370</v>
      </c>
      <c r="I151" s="5" t="s">
        <v>370</v>
      </c>
      <c r="J151" s="5" t="s">
        <v>370</v>
      </c>
      <c r="K151" s="5" t="s">
        <v>370</v>
      </c>
      <c r="L151" s="5" t="s">
        <v>370</v>
      </c>
      <c r="M151" s="5" t="s">
        <v>370</v>
      </c>
      <c r="N151" s="37">
        <v>5282.6</v>
      </c>
      <c r="O151" s="37">
        <v>4677.8</v>
      </c>
      <c r="P151" s="4">
        <f t="shared" si="57"/>
        <v>0.88551092265172449</v>
      </c>
      <c r="Q151" s="11">
        <v>20</v>
      </c>
      <c r="R151" s="37">
        <v>817</v>
      </c>
      <c r="S151" s="37">
        <v>978</v>
      </c>
      <c r="T151" s="4">
        <f t="shared" si="58"/>
        <v>1.197062423500612</v>
      </c>
      <c r="U151" s="11">
        <v>35</v>
      </c>
      <c r="V151" s="37">
        <v>19</v>
      </c>
      <c r="W151" s="37">
        <v>22.4</v>
      </c>
      <c r="X151" s="4">
        <f t="shared" si="59"/>
        <v>1.1789473684210525</v>
      </c>
      <c r="Y151" s="11">
        <v>15</v>
      </c>
      <c r="Z151" s="77" t="s">
        <v>435</v>
      </c>
      <c r="AA151" s="77" t="s">
        <v>435</v>
      </c>
      <c r="AB151" s="77" t="s">
        <v>435</v>
      </c>
      <c r="AC151" s="77" t="s">
        <v>435</v>
      </c>
      <c r="AD151" s="5" t="s">
        <v>370</v>
      </c>
      <c r="AE151" s="5" t="s">
        <v>370</v>
      </c>
      <c r="AF151" s="5" t="s">
        <v>370</v>
      </c>
      <c r="AG151" s="5" t="s">
        <v>370</v>
      </c>
      <c r="AH151" s="51">
        <v>790</v>
      </c>
      <c r="AI151" s="51">
        <v>858</v>
      </c>
      <c r="AJ151" s="4">
        <f t="shared" si="60"/>
        <v>1.0860759493670886</v>
      </c>
      <c r="AK151" s="11">
        <v>20</v>
      </c>
      <c r="AL151" s="5" t="s">
        <v>370</v>
      </c>
      <c r="AM151" s="5" t="s">
        <v>370</v>
      </c>
      <c r="AN151" s="5" t="s">
        <v>370</v>
      </c>
      <c r="AO151" s="5" t="s">
        <v>370</v>
      </c>
      <c r="AP151" s="5" t="s">
        <v>370</v>
      </c>
      <c r="AQ151" s="5" t="s">
        <v>370</v>
      </c>
      <c r="AR151" s="5" t="s">
        <v>370</v>
      </c>
      <c r="AS151" s="5" t="s">
        <v>370</v>
      </c>
      <c r="AT151" s="50">
        <f t="shared" si="68"/>
        <v>1.1011662256057326</v>
      </c>
      <c r="AU151" s="51">
        <v>1592</v>
      </c>
      <c r="AV151" s="37">
        <f t="shared" si="61"/>
        <v>868.36363636363626</v>
      </c>
      <c r="AW151" s="37">
        <f t="shared" si="62"/>
        <v>956.2</v>
      </c>
      <c r="AX151" s="37">
        <f t="shared" si="63"/>
        <v>87.836363636363785</v>
      </c>
      <c r="AY151" s="37">
        <v>123.4</v>
      </c>
      <c r="AZ151" s="37">
        <v>176</v>
      </c>
      <c r="BA151" s="37">
        <v>120.4</v>
      </c>
      <c r="BB151" s="37">
        <v>129.6</v>
      </c>
      <c r="BC151" s="37">
        <v>154.80000000000001</v>
      </c>
      <c r="BD151" s="37"/>
      <c r="BE151" s="37"/>
      <c r="BF151" s="37">
        <f t="shared" si="64"/>
        <v>252</v>
      </c>
      <c r="BG151" s="11"/>
      <c r="BH151" s="37">
        <f t="shared" si="65"/>
        <v>252</v>
      </c>
      <c r="BI151" s="37"/>
      <c r="BJ151" s="37">
        <f t="shared" si="66"/>
        <v>252</v>
      </c>
      <c r="BK151" s="37"/>
      <c r="BL151" s="37">
        <f t="shared" si="67"/>
        <v>252</v>
      </c>
      <c r="BM151" s="9"/>
      <c r="BN151" s="9"/>
      <c r="BO151" s="9"/>
      <c r="BP151" s="9"/>
      <c r="BQ151" s="9"/>
      <c r="BR151" s="9"/>
      <c r="BS151" s="9"/>
      <c r="BT151" s="9"/>
      <c r="BU151" s="9"/>
      <c r="BV151" s="10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10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10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10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10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10"/>
      <c r="HG151" s="9"/>
      <c r="HH151" s="9"/>
    </row>
    <row r="152" spans="1:216" s="2" customFormat="1" ht="16.95" customHeight="1">
      <c r="A152" s="14" t="s">
        <v>151</v>
      </c>
      <c r="B152" s="37">
        <v>0</v>
      </c>
      <c r="C152" s="37">
        <v>0</v>
      </c>
      <c r="D152" s="4">
        <f t="shared" si="56"/>
        <v>0</v>
      </c>
      <c r="E152" s="11">
        <v>0</v>
      </c>
      <c r="F152" s="5" t="s">
        <v>370</v>
      </c>
      <c r="G152" s="5" t="s">
        <v>370</v>
      </c>
      <c r="H152" s="5" t="s">
        <v>370</v>
      </c>
      <c r="I152" s="5" t="s">
        <v>370</v>
      </c>
      <c r="J152" s="5" t="s">
        <v>370</v>
      </c>
      <c r="K152" s="5" t="s">
        <v>370</v>
      </c>
      <c r="L152" s="5" t="s">
        <v>370</v>
      </c>
      <c r="M152" s="5" t="s">
        <v>370</v>
      </c>
      <c r="N152" s="37">
        <v>4202.8999999999996</v>
      </c>
      <c r="O152" s="37">
        <v>3725.9</v>
      </c>
      <c r="P152" s="4">
        <f t="shared" si="57"/>
        <v>0.88650693568726369</v>
      </c>
      <c r="Q152" s="11">
        <v>20</v>
      </c>
      <c r="R152" s="37">
        <v>12.9</v>
      </c>
      <c r="S152" s="37">
        <v>29.9</v>
      </c>
      <c r="T152" s="4">
        <f t="shared" si="58"/>
        <v>1.3</v>
      </c>
      <c r="U152" s="11">
        <v>5</v>
      </c>
      <c r="V152" s="37">
        <v>128</v>
      </c>
      <c r="W152" s="37">
        <v>161.30000000000001</v>
      </c>
      <c r="X152" s="4">
        <f t="shared" si="59"/>
        <v>1.206015625</v>
      </c>
      <c r="Y152" s="11">
        <v>45</v>
      </c>
      <c r="Z152" s="77" t="s">
        <v>435</v>
      </c>
      <c r="AA152" s="77" t="s">
        <v>435</v>
      </c>
      <c r="AB152" s="77" t="s">
        <v>435</v>
      </c>
      <c r="AC152" s="77" t="s">
        <v>435</v>
      </c>
      <c r="AD152" s="5" t="s">
        <v>370</v>
      </c>
      <c r="AE152" s="5" t="s">
        <v>370</v>
      </c>
      <c r="AF152" s="5" t="s">
        <v>370</v>
      </c>
      <c r="AG152" s="5" t="s">
        <v>370</v>
      </c>
      <c r="AH152" s="51">
        <v>320</v>
      </c>
      <c r="AI152" s="51">
        <v>640</v>
      </c>
      <c r="AJ152" s="4">
        <f t="shared" si="60"/>
        <v>1.28</v>
      </c>
      <c r="AK152" s="11">
        <v>20</v>
      </c>
      <c r="AL152" s="5" t="s">
        <v>370</v>
      </c>
      <c r="AM152" s="5" t="s">
        <v>370</v>
      </c>
      <c r="AN152" s="5" t="s">
        <v>370</v>
      </c>
      <c r="AO152" s="5" t="s">
        <v>370</v>
      </c>
      <c r="AP152" s="5" t="s">
        <v>370</v>
      </c>
      <c r="AQ152" s="5" t="s">
        <v>370</v>
      </c>
      <c r="AR152" s="5" t="s">
        <v>370</v>
      </c>
      <c r="AS152" s="5" t="s">
        <v>370</v>
      </c>
      <c r="AT152" s="50">
        <f t="shared" si="68"/>
        <v>1.1566760204305031</v>
      </c>
      <c r="AU152" s="51">
        <v>983</v>
      </c>
      <c r="AV152" s="37">
        <f t="shared" si="61"/>
        <v>536.18181818181813</v>
      </c>
      <c r="AW152" s="37">
        <f t="shared" si="62"/>
        <v>620.20000000000005</v>
      </c>
      <c r="AX152" s="37">
        <f t="shared" si="63"/>
        <v>84.018181818181915</v>
      </c>
      <c r="AY152" s="37">
        <v>89.3</v>
      </c>
      <c r="AZ152" s="37">
        <v>107.3</v>
      </c>
      <c r="BA152" s="37">
        <v>116.1</v>
      </c>
      <c r="BB152" s="37">
        <v>108.3</v>
      </c>
      <c r="BC152" s="37">
        <v>85.5</v>
      </c>
      <c r="BD152" s="37"/>
      <c r="BE152" s="37"/>
      <c r="BF152" s="37">
        <f t="shared" si="64"/>
        <v>113.7</v>
      </c>
      <c r="BG152" s="11"/>
      <c r="BH152" s="37">
        <f t="shared" si="65"/>
        <v>113.7</v>
      </c>
      <c r="BI152" s="37"/>
      <c r="BJ152" s="37">
        <f t="shared" si="66"/>
        <v>113.7</v>
      </c>
      <c r="BK152" s="37"/>
      <c r="BL152" s="37">
        <f t="shared" si="67"/>
        <v>113.7</v>
      </c>
      <c r="BM152" s="9"/>
      <c r="BN152" s="9"/>
      <c r="BO152" s="9"/>
      <c r="BP152" s="9"/>
      <c r="BQ152" s="9"/>
      <c r="BR152" s="9"/>
      <c r="BS152" s="9"/>
      <c r="BT152" s="9"/>
      <c r="BU152" s="9"/>
      <c r="BV152" s="10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10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10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10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10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10"/>
      <c r="HG152" s="9"/>
      <c r="HH152" s="9"/>
    </row>
    <row r="153" spans="1:216" s="2" customFormat="1" ht="16.95" customHeight="1">
      <c r="A153" s="14" t="s">
        <v>152</v>
      </c>
      <c r="B153" s="37">
        <v>111338</v>
      </c>
      <c r="C153" s="37">
        <v>115529.4</v>
      </c>
      <c r="D153" s="4">
        <f t="shared" si="56"/>
        <v>1.0376457274245989</v>
      </c>
      <c r="E153" s="11">
        <v>10</v>
      </c>
      <c r="F153" s="5" t="s">
        <v>370</v>
      </c>
      <c r="G153" s="5" t="s">
        <v>370</v>
      </c>
      <c r="H153" s="5" t="s">
        <v>370</v>
      </c>
      <c r="I153" s="5" t="s">
        <v>370</v>
      </c>
      <c r="J153" s="5" t="s">
        <v>370</v>
      </c>
      <c r="K153" s="5" t="s">
        <v>370</v>
      </c>
      <c r="L153" s="5" t="s">
        <v>370</v>
      </c>
      <c r="M153" s="5" t="s">
        <v>370</v>
      </c>
      <c r="N153" s="37">
        <v>3495.9</v>
      </c>
      <c r="O153" s="37">
        <v>3660.3</v>
      </c>
      <c r="P153" s="4">
        <f t="shared" si="57"/>
        <v>1.0470265167767956</v>
      </c>
      <c r="Q153" s="11">
        <v>20</v>
      </c>
      <c r="R153" s="37">
        <v>4.8</v>
      </c>
      <c r="S153" s="37">
        <v>4.9000000000000004</v>
      </c>
      <c r="T153" s="4">
        <f t="shared" si="58"/>
        <v>1.0208333333333335</v>
      </c>
      <c r="U153" s="11">
        <v>15</v>
      </c>
      <c r="V153" s="37">
        <v>69</v>
      </c>
      <c r="W153" s="37">
        <v>127.7</v>
      </c>
      <c r="X153" s="4">
        <f t="shared" si="59"/>
        <v>1.2650724637681159</v>
      </c>
      <c r="Y153" s="11">
        <v>35</v>
      </c>
      <c r="Z153" s="77" t="s">
        <v>435</v>
      </c>
      <c r="AA153" s="77" t="s">
        <v>435</v>
      </c>
      <c r="AB153" s="77" t="s">
        <v>435</v>
      </c>
      <c r="AC153" s="77" t="s">
        <v>435</v>
      </c>
      <c r="AD153" s="5" t="s">
        <v>370</v>
      </c>
      <c r="AE153" s="5" t="s">
        <v>370</v>
      </c>
      <c r="AF153" s="5" t="s">
        <v>370</v>
      </c>
      <c r="AG153" s="5" t="s">
        <v>370</v>
      </c>
      <c r="AH153" s="51">
        <v>160</v>
      </c>
      <c r="AI153" s="51">
        <v>160</v>
      </c>
      <c r="AJ153" s="4">
        <f t="shared" si="60"/>
        <v>1</v>
      </c>
      <c r="AK153" s="11">
        <v>20</v>
      </c>
      <c r="AL153" s="5" t="s">
        <v>370</v>
      </c>
      <c r="AM153" s="5" t="s">
        <v>370</v>
      </c>
      <c r="AN153" s="5" t="s">
        <v>370</v>
      </c>
      <c r="AO153" s="5" t="s">
        <v>370</v>
      </c>
      <c r="AP153" s="5" t="s">
        <v>370</v>
      </c>
      <c r="AQ153" s="5" t="s">
        <v>370</v>
      </c>
      <c r="AR153" s="5" t="s">
        <v>370</v>
      </c>
      <c r="AS153" s="5" t="s">
        <v>370</v>
      </c>
      <c r="AT153" s="50">
        <f t="shared" si="68"/>
        <v>1.1090702384166595</v>
      </c>
      <c r="AU153" s="51">
        <v>4740</v>
      </c>
      <c r="AV153" s="37">
        <f t="shared" si="61"/>
        <v>2585.4545454545455</v>
      </c>
      <c r="AW153" s="37">
        <f t="shared" si="62"/>
        <v>2867.5</v>
      </c>
      <c r="AX153" s="37">
        <f t="shared" si="63"/>
        <v>282.0454545454545</v>
      </c>
      <c r="AY153" s="37">
        <v>529.29999999999995</v>
      </c>
      <c r="AZ153" s="37">
        <v>252.5</v>
      </c>
      <c r="BA153" s="37">
        <v>756.5</v>
      </c>
      <c r="BB153" s="37">
        <v>459.5</v>
      </c>
      <c r="BC153" s="37">
        <v>475.3</v>
      </c>
      <c r="BD153" s="37">
        <v>24.9</v>
      </c>
      <c r="BE153" s="37"/>
      <c r="BF153" s="37">
        <f t="shared" si="64"/>
        <v>369.5</v>
      </c>
      <c r="BG153" s="11"/>
      <c r="BH153" s="37">
        <f t="shared" si="65"/>
        <v>369.5</v>
      </c>
      <c r="BI153" s="37"/>
      <c r="BJ153" s="37">
        <f t="shared" si="66"/>
        <v>369.5</v>
      </c>
      <c r="BK153" s="37"/>
      <c r="BL153" s="37">
        <f t="shared" si="67"/>
        <v>369.5</v>
      </c>
      <c r="BM153" s="9"/>
      <c r="BN153" s="9"/>
      <c r="BO153" s="9"/>
      <c r="BP153" s="9"/>
      <c r="BQ153" s="9"/>
      <c r="BR153" s="9"/>
      <c r="BS153" s="9"/>
      <c r="BT153" s="9"/>
      <c r="BU153" s="9"/>
      <c r="BV153" s="10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10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10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10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10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10"/>
      <c r="HG153" s="9"/>
      <c r="HH153" s="9"/>
    </row>
    <row r="154" spans="1:216" s="2" customFormat="1" ht="16.95" customHeight="1">
      <c r="A154" s="14" t="s">
        <v>153</v>
      </c>
      <c r="B154" s="37">
        <v>690</v>
      </c>
      <c r="C154" s="37">
        <v>741.3</v>
      </c>
      <c r="D154" s="4">
        <f t="shared" si="56"/>
        <v>1.0743478260869566</v>
      </c>
      <c r="E154" s="11">
        <v>10</v>
      </c>
      <c r="F154" s="5" t="s">
        <v>370</v>
      </c>
      <c r="G154" s="5" t="s">
        <v>370</v>
      </c>
      <c r="H154" s="5" t="s">
        <v>370</v>
      </c>
      <c r="I154" s="5" t="s">
        <v>370</v>
      </c>
      <c r="J154" s="5" t="s">
        <v>370</v>
      </c>
      <c r="K154" s="5" t="s">
        <v>370</v>
      </c>
      <c r="L154" s="5" t="s">
        <v>370</v>
      </c>
      <c r="M154" s="5" t="s">
        <v>370</v>
      </c>
      <c r="N154" s="37">
        <v>1327.9</v>
      </c>
      <c r="O154" s="37">
        <v>1372.3</v>
      </c>
      <c r="P154" s="4">
        <f t="shared" si="57"/>
        <v>1.0334362527298742</v>
      </c>
      <c r="Q154" s="11">
        <v>20</v>
      </c>
      <c r="R154" s="37">
        <v>1253</v>
      </c>
      <c r="S154" s="37">
        <v>1327</v>
      </c>
      <c r="T154" s="4">
        <f t="shared" si="58"/>
        <v>1.0590582601755787</v>
      </c>
      <c r="U154" s="11">
        <v>35</v>
      </c>
      <c r="V154" s="37">
        <v>45</v>
      </c>
      <c r="W154" s="37">
        <v>83</v>
      </c>
      <c r="X154" s="4">
        <f t="shared" si="59"/>
        <v>1.2644444444444445</v>
      </c>
      <c r="Y154" s="11">
        <v>15</v>
      </c>
      <c r="Z154" s="77" t="s">
        <v>435</v>
      </c>
      <c r="AA154" s="77" t="s">
        <v>435</v>
      </c>
      <c r="AB154" s="77" t="s">
        <v>435</v>
      </c>
      <c r="AC154" s="77" t="s">
        <v>435</v>
      </c>
      <c r="AD154" s="5" t="s">
        <v>370</v>
      </c>
      <c r="AE154" s="5" t="s">
        <v>370</v>
      </c>
      <c r="AF154" s="5" t="s">
        <v>370</v>
      </c>
      <c r="AG154" s="5" t="s">
        <v>370</v>
      </c>
      <c r="AH154" s="51">
        <v>810</v>
      </c>
      <c r="AI154" s="51">
        <v>820</v>
      </c>
      <c r="AJ154" s="4">
        <f t="shared" si="60"/>
        <v>1.0123456790123457</v>
      </c>
      <c r="AK154" s="11">
        <v>20</v>
      </c>
      <c r="AL154" s="5" t="s">
        <v>370</v>
      </c>
      <c r="AM154" s="5" t="s">
        <v>370</v>
      </c>
      <c r="AN154" s="5" t="s">
        <v>370</v>
      </c>
      <c r="AO154" s="5" t="s">
        <v>370</v>
      </c>
      <c r="AP154" s="5" t="s">
        <v>370</v>
      </c>
      <c r="AQ154" s="5" t="s">
        <v>370</v>
      </c>
      <c r="AR154" s="5" t="s">
        <v>370</v>
      </c>
      <c r="AS154" s="5" t="s">
        <v>370</v>
      </c>
      <c r="AT154" s="50">
        <f t="shared" si="68"/>
        <v>1.0769282266852587</v>
      </c>
      <c r="AU154" s="51">
        <v>1369</v>
      </c>
      <c r="AV154" s="37">
        <f t="shared" si="61"/>
        <v>746.72727272727275</v>
      </c>
      <c r="AW154" s="37">
        <f t="shared" si="62"/>
        <v>804.2</v>
      </c>
      <c r="AX154" s="37">
        <f t="shared" si="63"/>
        <v>57.472727272727298</v>
      </c>
      <c r="AY154" s="37">
        <v>93.4</v>
      </c>
      <c r="AZ154" s="37">
        <v>93.6</v>
      </c>
      <c r="BA154" s="37">
        <v>133.9</v>
      </c>
      <c r="BB154" s="37">
        <v>114.4</v>
      </c>
      <c r="BC154" s="37">
        <v>117.6</v>
      </c>
      <c r="BD154" s="37">
        <v>47.3</v>
      </c>
      <c r="BE154" s="37"/>
      <c r="BF154" s="37">
        <f t="shared" si="64"/>
        <v>204</v>
      </c>
      <c r="BG154" s="11"/>
      <c r="BH154" s="37">
        <f t="shared" si="65"/>
        <v>204</v>
      </c>
      <c r="BI154" s="37"/>
      <c r="BJ154" s="37">
        <f t="shared" si="66"/>
        <v>204</v>
      </c>
      <c r="BK154" s="37"/>
      <c r="BL154" s="37">
        <f t="shared" si="67"/>
        <v>204</v>
      </c>
      <c r="BM154" s="9"/>
      <c r="BN154" s="9"/>
      <c r="BO154" s="9"/>
      <c r="BP154" s="9"/>
      <c r="BQ154" s="9"/>
      <c r="BR154" s="9"/>
      <c r="BS154" s="9"/>
      <c r="BT154" s="9"/>
      <c r="BU154" s="9"/>
      <c r="BV154" s="10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10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10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10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10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10"/>
      <c r="HG154" s="9"/>
      <c r="HH154" s="9"/>
    </row>
    <row r="155" spans="1:216" s="2" customFormat="1" ht="16.95" customHeight="1">
      <c r="A155" s="14" t="s">
        <v>154</v>
      </c>
      <c r="B155" s="37">
        <v>25103</v>
      </c>
      <c r="C155" s="37">
        <v>24238</v>
      </c>
      <c r="D155" s="4">
        <f t="shared" si="56"/>
        <v>0.96554196709556628</v>
      </c>
      <c r="E155" s="11">
        <v>10</v>
      </c>
      <c r="F155" s="5" t="s">
        <v>370</v>
      </c>
      <c r="G155" s="5" t="s">
        <v>370</v>
      </c>
      <c r="H155" s="5" t="s">
        <v>370</v>
      </c>
      <c r="I155" s="5" t="s">
        <v>370</v>
      </c>
      <c r="J155" s="5" t="s">
        <v>370</v>
      </c>
      <c r="K155" s="5" t="s">
        <v>370</v>
      </c>
      <c r="L155" s="5" t="s">
        <v>370</v>
      </c>
      <c r="M155" s="5" t="s">
        <v>370</v>
      </c>
      <c r="N155" s="37">
        <v>944.9</v>
      </c>
      <c r="O155" s="37">
        <v>1077.3</v>
      </c>
      <c r="P155" s="4">
        <f t="shared" si="57"/>
        <v>1.140120647687586</v>
      </c>
      <c r="Q155" s="11">
        <v>20</v>
      </c>
      <c r="R155" s="37">
        <v>5.5</v>
      </c>
      <c r="S155" s="37">
        <v>13.3</v>
      </c>
      <c r="T155" s="4">
        <f t="shared" si="58"/>
        <v>1.3</v>
      </c>
      <c r="U155" s="11">
        <v>20</v>
      </c>
      <c r="V155" s="37">
        <v>3.6</v>
      </c>
      <c r="W155" s="37">
        <v>5</v>
      </c>
      <c r="X155" s="4">
        <f t="shared" si="59"/>
        <v>1.2188888888888889</v>
      </c>
      <c r="Y155" s="11">
        <v>30</v>
      </c>
      <c r="Z155" s="77" t="s">
        <v>435</v>
      </c>
      <c r="AA155" s="77" t="s">
        <v>435</v>
      </c>
      <c r="AB155" s="77" t="s">
        <v>435</v>
      </c>
      <c r="AC155" s="77" t="s">
        <v>435</v>
      </c>
      <c r="AD155" s="5" t="s">
        <v>370</v>
      </c>
      <c r="AE155" s="5" t="s">
        <v>370</v>
      </c>
      <c r="AF155" s="5" t="s">
        <v>370</v>
      </c>
      <c r="AG155" s="5" t="s">
        <v>370</v>
      </c>
      <c r="AH155" s="51">
        <v>85</v>
      </c>
      <c r="AI155" s="51">
        <v>111</v>
      </c>
      <c r="AJ155" s="4">
        <f t="shared" si="60"/>
        <v>1.2105882352941175</v>
      </c>
      <c r="AK155" s="11">
        <v>20</v>
      </c>
      <c r="AL155" s="5" t="s">
        <v>370</v>
      </c>
      <c r="AM155" s="5" t="s">
        <v>370</v>
      </c>
      <c r="AN155" s="5" t="s">
        <v>370</v>
      </c>
      <c r="AO155" s="5" t="s">
        <v>370</v>
      </c>
      <c r="AP155" s="5" t="s">
        <v>370</v>
      </c>
      <c r="AQ155" s="5" t="s">
        <v>370</v>
      </c>
      <c r="AR155" s="5" t="s">
        <v>370</v>
      </c>
      <c r="AS155" s="5" t="s">
        <v>370</v>
      </c>
      <c r="AT155" s="50">
        <f t="shared" si="68"/>
        <v>1.192362639972564</v>
      </c>
      <c r="AU155" s="51">
        <v>3493</v>
      </c>
      <c r="AV155" s="37">
        <f t="shared" si="61"/>
        <v>1905.2727272727275</v>
      </c>
      <c r="AW155" s="37">
        <f t="shared" si="62"/>
        <v>2271.8000000000002</v>
      </c>
      <c r="AX155" s="37">
        <f t="shared" si="63"/>
        <v>366.5272727272727</v>
      </c>
      <c r="AY155" s="37">
        <v>265.7</v>
      </c>
      <c r="AZ155" s="37">
        <v>372.6</v>
      </c>
      <c r="BA155" s="37">
        <v>349.7</v>
      </c>
      <c r="BB155" s="37">
        <v>303.60000000000002</v>
      </c>
      <c r="BC155" s="37">
        <v>390.9</v>
      </c>
      <c r="BD155" s="37">
        <v>5.3</v>
      </c>
      <c r="BE155" s="37"/>
      <c r="BF155" s="37">
        <f t="shared" si="64"/>
        <v>584</v>
      </c>
      <c r="BG155" s="11"/>
      <c r="BH155" s="37">
        <f t="shared" si="65"/>
        <v>584</v>
      </c>
      <c r="BI155" s="37"/>
      <c r="BJ155" s="37">
        <f t="shared" si="66"/>
        <v>584</v>
      </c>
      <c r="BK155" s="37"/>
      <c r="BL155" s="37">
        <f t="shared" si="67"/>
        <v>584</v>
      </c>
      <c r="BM155" s="9"/>
      <c r="BN155" s="9"/>
      <c r="BO155" s="9"/>
      <c r="BP155" s="9"/>
      <c r="BQ155" s="9"/>
      <c r="BR155" s="9"/>
      <c r="BS155" s="9"/>
      <c r="BT155" s="9"/>
      <c r="BU155" s="9"/>
      <c r="BV155" s="10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10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10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10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10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10"/>
      <c r="HG155" s="9"/>
      <c r="HH155" s="9"/>
    </row>
    <row r="156" spans="1:216" s="2" customFormat="1" ht="16.95" customHeight="1">
      <c r="A156" s="14" t="s">
        <v>155</v>
      </c>
      <c r="B156" s="37">
        <v>324</v>
      </c>
      <c r="C156" s="37">
        <v>318</v>
      </c>
      <c r="D156" s="4">
        <f t="shared" si="56"/>
        <v>0.98148148148148151</v>
      </c>
      <c r="E156" s="11">
        <v>10</v>
      </c>
      <c r="F156" s="5" t="s">
        <v>370</v>
      </c>
      <c r="G156" s="5" t="s">
        <v>370</v>
      </c>
      <c r="H156" s="5" t="s">
        <v>370</v>
      </c>
      <c r="I156" s="5" t="s">
        <v>370</v>
      </c>
      <c r="J156" s="5" t="s">
        <v>370</v>
      </c>
      <c r="K156" s="5" t="s">
        <v>370</v>
      </c>
      <c r="L156" s="5" t="s">
        <v>370</v>
      </c>
      <c r="M156" s="5" t="s">
        <v>370</v>
      </c>
      <c r="N156" s="37">
        <v>508.7</v>
      </c>
      <c r="O156" s="37">
        <v>600.79999999999995</v>
      </c>
      <c r="P156" s="4">
        <f t="shared" si="57"/>
        <v>1.1810497346176527</v>
      </c>
      <c r="Q156" s="11">
        <v>20</v>
      </c>
      <c r="R156" s="37">
        <v>765</v>
      </c>
      <c r="S156" s="37">
        <v>842.7</v>
      </c>
      <c r="T156" s="4">
        <f t="shared" si="58"/>
        <v>1.1015686274509804</v>
      </c>
      <c r="U156" s="11">
        <v>30</v>
      </c>
      <c r="V156" s="37">
        <v>19.899999999999999</v>
      </c>
      <c r="W156" s="37">
        <v>23.5</v>
      </c>
      <c r="X156" s="4">
        <f t="shared" si="59"/>
        <v>1.1809045226130654</v>
      </c>
      <c r="Y156" s="11">
        <v>20</v>
      </c>
      <c r="Z156" s="77" t="s">
        <v>435</v>
      </c>
      <c r="AA156" s="77" t="s">
        <v>435</v>
      </c>
      <c r="AB156" s="77" t="s">
        <v>435</v>
      </c>
      <c r="AC156" s="77" t="s">
        <v>435</v>
      </c>
      <c r="AD156" s="5" t="s">
        <v>370</v>
      </c>
      <c r="AE156" s="5" t="s">
        <v>370</v>
      </c>
      <c r="AF156" s="5" t="s">
        <v>370</v>
      </c>
      <c r="AG156" s="5" t="s">
        <v>370</v>
      </c>
      <c r="AH156" s="51">
        <v>575</v>
      </c>
      <c r="AI156" s="51">
        <v>575</v>
      </c>
      <c r="AJ156" s="4">
        <f t="shared" si="60"/>
        <v>1</v>
      </c>
      <c r="AK156" s="11">
        <v>20</v>
      </c>
      <c r="AL156" s="5" t="s">
        <v>370</v>
      </c>
      <c r="AM156" s="5" t="s">
        <v>370</v>
      </c>
      <c r="AN156" s="5" t="s">
        <v>370</v>
      </c>
      <c r="AO156" s="5" t="s">
        <v>370</v>
      </c>
      <c r="AP156" s="5" t="s">
        <v>370</v>
      </c>
      <c r="AQ156" s="5" t="s">
        <v>370</v>
      </c>
      <c r="AR156" s="5" t="s">
        <v>370</v>
      </c>
      <c r="AS156" s="5" t="s">
        <v>370</v>
      </c>
      <c r="AT156" s="50">
        <f t="shared" si="68"/>
        <v>1.1010095878295858</v>
      </c>
      <c r="AU156" s="51">
        <v>3141</v>
      </c>
      <c r="AV156" s="37">
        <f t="shared" si="61"/>
        <v>1713.2727272727275</v>
      </c>
      <c r="AW156" s="37">
        <f t="shared" si="62"/>
        <v>1886.3</v>
      </c>
      <c r="AX156" s="37">
        <f t="shared" si="63"/>
        <v>173.02727272727248</v>
      </c>
      <c r="AY156" s="37">
        <v>291.89999999999998</v>
      </c>
      <c r="AZ156" s="37">
        <v>300.2</v>
      </c>
      <c r="BA156" s="37">
        <v>261.89999999999998</v>
      </c>
      <c r="BB156" s="37">
        <v>289.89999999999998</v>
      </c>
      <c r="BC156" s="37">
        <v>316</v>
      </c>
      <c r="BD156" s="37">
        <v>50.1</v>
      </c>
      <c r="BE156" s="37"/>
      <c r="BF156" s="37">
        <f t="shared" si="64"/>
        <v>376.3</v>
      </c>
      <c r="BG156" s="11"/>
      <c r="BH156" s="37">
        <f t="shared" si="65"/>
        <v>376.3</v>
      </c>
      <c r="BI156" s="37"/>
      <c r="BJ156" s="37">
        <f t="shared" si="66"/>
        <v>376.3</v>
      </c>
      <c r="BK156" s="37"/>
      <c r="BL156" s="37">
        <f t="shared" si="67"/>
        <v>376.3</v>
      </c>
      <c r="BM156" s="9"/>
      <c r="BN156" s="9"/>
      <c r="BO156" s="9"/>
      <c r="BP156" s="9"/>
      <c r="BQ156" s="9"/>
      <c r="BR156" s="9"/>
      <c r="BS156" s="9"/>
      <c r="BT156" s="9"/>
      <c r="BU156" s="9"/>
      <c r="BV156" s="10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10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10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10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10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10"/>
      <c r="HG156" s="9"/>
      <c r="HH156" s="9"/>
    </row>
    <row r="157" spans="1:216" s="2" customFormat="1" ht="16.95" customHeight="1">
      <c r="A157" s="14" t="s">
        <v>156</v>
      </c>
      <c r="B157" s="37">
        <v>1172</v>
      </c>
      <c r="C157" s="37">
        <v>1360.4</v>
      </c>
      <c r="D157" s="4">
        <f t="shared" si="56"/>
        <v>1.160750853242321</v>
      </c>
      <c r="E157" s="11">
        <v>10</v>
      </c>
      <c r="F157" s="5" t="s">
        <v>370</v>
      </c>
      <c r="G157" s="5" t="s">
        <v>370</v>
      </c>
      <c r="H157" s="5" t="s">
        <v>370</v>
      </c>
      <c r="I157" s="5" t="s">
        <v>370</v>
      </c>
      <c r="J157" s="5" t="s">
        <v>370</v>
      </c>
      <c r="K157" s="5" t="s">
        <v>370</v>
      </c>
      <c r="L157" s="5" t="s">
        <v>370</v>
      </c>
      <c r="M157" s="5" t="s">
        <v>370</v>
      </c>
      <c r="N157" s="37">
        <v>699.7</v>
      </c>
      <c r="O157" s="37">
        <v>647.4</v>
      </c>
      <c r="P157" s="4">
        <f t="shared" si="57"/>
        <v>0.92525368014863507</v>
      </c>
      <c r="Q157" s="11">
        <v>20</v>
      </c>
      <c r="R157" s="37">
        <v>2.9</v>
      </c>
      <c r="S157" s="37">
        <v>12.3</v>
      </c>
      <c r="T157" s="4">
        <f t="shared" si="58"/>
        <v>1.3</v>
      </c>
      <c r="U157" s="11">
        <v>15</v>
      </c>
      <c r="V157" s="37">
        <v>2.4</v>
      </c>
      <c r="W157" s="37">
        <v>2.7</v>
      </c>
      <c r="X157" s="4">
        <f t="shared" si="59"/>
        <v>1.1250000000000002</v>
      </c>
      <c r="Y157" s="11">
        <v>35</v>
      </c>
      <c r="Z157" s="77" t="s">
        <v>435</v>
      </c>
      <c r="AA157" s="77" t="s">
        <v>435</v>
      </c>
      <c r="AB157" s="77" t="s">
        <v>435</v>
      </c>
      <c r="AC157" s="77" t="s">
        <v>435</v>
      </c>
      <c r="AD157" s="5" t="s">
        <v>370</v>
      </c>
      <c r="AE157" s="5" t="s">
        <v>370</v>
      </c>
      <c r="AF157" s="5" t="s">
        <v>370</v>
      </c>
      <c r="AG157" s="5" t="s">
        <v>370</v>
      </c>
      <c r="AH157" s="51">
        <v>150</v>
      </c>
      <c r="AI157" s="51">
        <v>163</v>
      </c>
      <c r="AJ157" s="4">
        <f t="shared" si="60"/>
        <v>1.0866666666666667</v>
      </c>
      <c r="AK157" s="11">
        <v>20</v>
      </c>
      <c r="AL157" s="5" t="s">
        <v>370</v>
      </c>
      <c r="AM157" s="5" t="s">
        <v>370</v>
      </c>
      <c r="AN157" s="5" t="s">
        <v>370</v>
      </c>
      <c r="AO157" s="5" t="s">
        <v>370</v>
      </c>
      <c r="AP157" s="5" t="s">
        <v>370</v>
      </c>
      <c r="AQ157" s="5" t="s">
        <v>370</v>
      </c>
      <c r="AR157" s="5" t="s">
        <v>370</v>
      </c>
      <c r="AS157" s="5" t="s">
        <v>370</v>
      </c>
      <c r="AT157" s="50">
        <f t="shared" si="68"/>
        <v>1.1072091546872924</v>
      </c>
      <c r="AU157" s="51">
        <v>3537</v>
      </c>
      <c r="AV157" s="37">
        <f t="shared" si="61"/>
        <v>1929.2727272727275</v>
      </c>
      <c r="AW157" s="37">
        <f t="shared" si="62"/>
        <v>2136.1</v>
      </c>
      <c r="AX157" s="37">
        <f t="shared" si="63"/>
        <v>206.82727272727243</v>
      </c>
      <c r="AY157" s="37">
        <v>418</v>
      </c>
      <c r="AZ157" s="37">
        <v>418</v>
      </c>
      <c r="BA157" s="37">
        <v>351.9</v>
      </c>
      <c r="BB157" s="37">
        <v>300.7</v>
      </c>
      <c r="BC157" s="37">
        <v>319.89999999999998</v>
      </c>
      <c r="BD157" s="37"/>
      <c r="BE157" s="37"/>
      <c r="BF157" s="37">
        <f t="shared" si="64"/>
        <v>327.60000000000002</v>
      </c>
      <c r="BG157" s="11"/>
      <c r="BH157" s="37">
        <f t="shared" si="65"/>
        <v>327.60000000000002</v>
      </c>
      <c r="BI157" s="37"/>
      <c r="BJ157" s="37">
        <f t="shared" si="66"/>
        <v>327.60000000000002</v>
      </c>
      <c r="BK157" s="37"/>
      <c r="BL157" s="37">
        <f t="shared" si="67"/>
        <v>327.60000000000002</v>
      </c>
      <c r="BM157" s="9"/>
      <c r="BN157" s="9"/>
      <c r="BO157" s="9"/>
      <c r="BP157" s="9"/>
      <c r="BQ157" s="9"/>
      <c r="BR157" s="9"/>
      <c r="BS157" s="9"/>
      <c r="BT157" s="9"/>
      <c r="BU157" s="9"/>
      <c r="BV157" s="10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10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10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10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10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10"/>
      <c r="HG157" s="9"/>
      <c r="HH157" s="9"/>
    </row>
    <row r="158" spans="1:216" s="2" customFormat="1" ht="16.95" customHeight="1">
      <c r="A158" s="14" t="s">
        <v>157</v>
      </c>
      <c r="B158" s="37">
        <v>9626545</v>
      </c>
      <c r="C158" s="37">
        <v>9686139.0999999996</v>
      </c>
      <c r="D158" s="4">
        <f t="shared" si="56"/>
        <v>1.0061906010931232</v>
      </c>
      <c r="E158" s="11">
        <v>10</v>
      </c>
      <c r="F158" s="5" t="s">
        <v>370</v>
      </c>
      <c r="G158" s="5" t="s">
        <v>370</v>
      </c>
      <c r="H158" s="5" t="s">
        <v>370</v>
      </c>
      <c r="I158" s="5" t="s">
        <v>370</v>
      </c>
      <c r="J158" s="5" t="s">
        <v>370</v>
      </c>
      <c r="K158" s="5" t="s">
        <v>370</v>
      </c>
      <c r="L158" s="5" t="s">
        <v>370</v>
      </c>
      <c r="M158" s="5" t="s">
        <v>370</v>
      </c>
      <c r="N158" s="37">
        <v>7852.8</v>
      </c>
      <c r="O158" s="37">
        <v>9006.5</v>
      </c>
      <c r="P158" s="4">
        <f t="shared" si="57"/>
        <v>1.146915749796251</v>
      </c>
      <c r="Q158" s="11">
        <v>20</v>
      </c>
      <c r="R158" s="37">
        <v>2.2999999999999998</v>
      </c>
      <c r="S158" s="37">
        <v>2.2999999999999998</v>
      </c>
      <c r="T158" s="4">
        <f t="shared" si="58"/>
        <v>1</v>
      </c>
      <c r="U158" s="11">
        <v>20</v>
      </c>
      <c r="V158" s="37">
        <v>1459</v>
      </c>
      <c r="W158" s="37">
        <v>1664</v>
      </c>
      <c r="X158" s="4">
        <f t="shared" si="59"/>
        <v>1.1405071967100755</v>
      </c>
      <c r="Y158" s="11">
        <v>30</v>
      </c>
      <c r="Z158" s="77" t="s">
        <v>435</v>
      </c>
      <c r="AA158" s="77" t="s">
        <v>435</v>
      </c>
      <c r="AB158" s="77" t="s">
        <v>435</v>
      </c>
      <c r="AC158" s="77" t="s">
        <v>435</v>
      </c>
      <c r="AD158" s="5" t="s">
        <v>370</v>
      </c>
      <c r="AE158" s="5" t="s">
        <v>370</v>
      </c>
      <c r="AF158" s="5" t="s">
        <v>370</v>
      </c>
      <c r="AG158" s="5" t="s">
        <v>370</v>
      </c>
      <c r="AH158" s="51">
        <v>420</v>
      </c>
      <c r="AI158" s="51">
        <v>437</v>
      </c>
      <c r="AJ158" s="4">
        <f t="shared" si="60"/>
        <v>1.0404761904761906</v>
      </c>
      <c r="AK158" s="11">
        <v>20</v>
      </c>
      <c r="AL158" s="5" t="s">
        <v>370</v>
      </c>
      <c r="AM158" s="5" t="s">
        <v>370</v>
      </c>
      <c r="AN158" s="5" t="s">
        <v>370</v>
      </c>
      <c r="AO158" s="5" t="s">
        <v>370</v>
      </c>
      <c r="AP158" s="5" t="s">
        <v>370</v>
      </c>
      <c r="AQ158" s="5" t="s">
        <v>370</v>
      </c>
      <c r="AR158" s="5" t="s">
        <v>370</v>
      </c>
      <c r="AS158" s="5" t="s">
        <v>370</v>
      </c>
      <c r="AT158" s="50">
        <f t="shared" si="68"/>
        <v>1.0802496071768233</v>
      </c>
      <c r="AU158" s="51">
        <v>1377</v>
      </c>
      <c r="AV158" s="37">
        <f t="shared" si="61"/>
        <v>751.09090909090912</v>
      </c>
      <c r="AW158" s="37">
        <f t="shared" si="62"/>
        <v>811.4</v>
      </c>
      <c r="AX158" s="37">
        <f t="shared" si="63"/>
        <v>60.309090909090855</v>
      </c>
      <c r="AY158" s="37">
        <v>135.5</v>
      </c>
      <c r="AZ158" s="37">
        <v>151.69999999999999</v>
      </c>
      <c r="BA158" s="37">
        <v>151.9</v>
      </c>
      <c r="BB158" s="37">
        <v>105.1</v>
      </c>
      <c r="BC158" s="37">
        <v>119.4</v>
      </c>
      <c r="BD158" s="37">
        <v>17.5</v>
      </c>
      <c r="BE158" s="37"/>
      <c r="BF158" s="37">
        <f t="shared" si="64"/>
        <v>130.30000000000001</v>
      </c>
      <c r="BG158" s="11"/>
      <c r="BH158" s="37">
        <f t="shared" si="65"/>
        <v>130.30000000000001</v>
      </c>
      <c r="BI158" s="37"/>
      <c r="BJ158" s="37">
        <f t="shared" si="66"/>
        <v>130.30000000000001</v>
      </c>
      <c r="BK158" s="37"/>
      <c r="BL158" s="37">
        <f t="shared" si="67"/>
        <v>130.30000000000001</v>
      </c>
      <c r="BM158" s="9"/>
      <c r="BN158" s="9"/>
      <c r="BO158" s="9"/>
      <c r="BP158" s="9"/>
      <c r="BQ158" s="9"/>
      <c r="BR158" s="9"/>
      <c r="BS158" s="9"/>
      <c r="BT158" s="9"/>
      <c r="BU158" s="9"/>
      <c r="BV158" s="10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10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10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10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10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10"/>
      <c r="HG158" s="9"/>
      <c r="HH158" s="9"/>
    </row>
    <row r="159" spans="1:216" s="2" customFormat="1" ht="16.95" customHeight="1">
      <c r="A159" s="18" t="s">
        <v>158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9"/>
      <c r="BN159" s="9"/>
      <c r="BO159" s="9"/>
      <c r="BP159" s="9"/>
      <c r="BQ159" s="9"/>
      <c r="BR159" s="9"/>
      <c r="BS159" s="9"/>
      <c r="BT159" s="9"/>
      <c r="BU159" s="9"/>
      <c r="BV159" s="10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10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10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10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10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10"/>
      <c r="HG159" s="9"/>
      <c r="HH159" s="9"/>
    </row>
    <row r="160" spans="1:216" s="2" customFormat="1" ht="16.95" customHeight="1">
      <c r="A160" s="14" t="s">
        <v>72</v>
      </c>
      <c r="B160" s="37">
        <v>0</v>
      </c>
      <c r="C160" s="37">
        <v>0</v>
      </c>
      <c r="D160" s="4">
        <f t="shared" si="56"/>
        <v>0</v>
      </c>
      <c r="E160" s="11">
        <v>0</v>
      </c>
      <c r="F160" s="5" t="s">
        <v>370</v>
      </c>
      <c r="G160" s="5" t="s">
        <v>370</v>
      </c>
      <c r="H160" s="5" t="s">
        <v>370</v>
      </c>
      <c r="I160" s="5" t="s">
        <v>370</v>
      </c>
      <c r="J160" s="5" t="s">
        <v>370</v>
      </c>
      <c r="K160" s="5" t="s">
        <v>370</v>
      </c>
      <c r="L160" s="5" t="s">
        <v>370</v>
      </c>
      <c r="M160" s="5" t="s">
        <v>370</v>
      </c>
      <c r="N160" s="37">
        <v>1706.6</v>
      </c>
      <c r="O160" s="37">
        <v>575.5</v>
      </c>
      <c r="P160" s="4">
        <f t="shared" si="57"/>
        <v>0.33722020391421542</v>
      </c>
      <c r="Q160" s="11">
        <v>20</v>
      </c>
      <c r="R160" s="37">
        <v>0</v>
      </c>
      <c r="S160" s="37">
        <v>0</v>
      </c>
      <c r="T160" s="4">
        <f t="shared" si="58"/>
        <v>1</v>
      </c>
      <c r="U160" s="11">
        <v>25</v>
      </c>
      <c r="V160" s="37">
        <v>2</v>
      </c>
      <c r="W160" s="37">
        <v>2.9</v>
      </c>
      <c r="X160" s="4">
        <f t="shared" si="59"/>
        <v>1.2249999999999999</v>
      </c>
      <c r="Y160" s="11">
        <v>25</v>
      </c>
      <c r="Z160" s="77" t="s">
        <v>435</v>
      </c>
      <c r="AA160" s="77" t="s">
        <v>435</v>
      </c>
      <c r="AB160" s="77" t="s">
        <v>435</v>
      </c>
      <c r="AC160" s="77" t="s">
        <v>435</v>
      </c>
      <c r="AD160" s="5" t="s">
        <v>370</v>
      </c>
      <c r="AE160" s="5" t="s">
        <v>370</v>
      </c>
      <c r="AF160" s="5" t="s">
        <v>370</v>
      </c>
      <c r="AG160" s="5" t="s">
        <v>370</v>
      </c>
      <c r="AH160" s="51">
        <v>581</v>
      </c>
      <c r="AI160" s="51">
        <v>581</v>
      </c>
      <c r="AJ160" s="4">
        <f t="shared" si="60"/>
        <v>1</v>
      </c>
      <c r="AK160" s="11">
        <v>20</v>
      </c>
      <c r="AL160" s="5" t="s">
        <v>370</v>
      </c>
      <c r="AM160" s="5" t="s">
        <v>370</v>
      </c>
      <c r="AN160" s="5" t="s">
        <v>370</v>
      </c>
      <c r="AO160" s="5" t="s">
        <v>370</v>
      </c>
      <c r="AP160" s="5" t="s">
        <v>370</v>
      </c>
      <c r="AQ160" s="5" t="s">
        <v>370</v>
      </c>
      <c r="AR160" s="5" t="s">
        <v>370</v>
      </c>
      <c r="AS160" s="5" t="s">
        <v>370</v>
      </c>
      <c r="AT160" s="50">
        <f t="shared" si="68"/>
        <v>0.91521560086982556</v>
      </c>
      <c r="AU160" s="51">
        <v>2204</v>
      </c>
      <c r="AV160" s="37">
        <f t="shared" si="61"/>
        <v>1202.1818181818182</v>
      </c>
      <c r="AW160" s="37">
        <f t="shared" si="62"/>
        <v>1100.3</v>
      </c>
      <c r="AX160" s="37">
        <f t="shared" si="63"/>
        <v>-101.88181818181829</v>
      </c>
      <c r="AY160" s="37">
        <v>234.7</v>
      </c>
      <c r="AZ160" s="37">
        <v>203.6</v>
      </c>
      <c r="BA160" s="37">
        <v>91.4</v>
      </c>
      <c r="BB160" s="37">
        <v>217.9</v>
      </c>
      <c r="BC160" s="37">
        <v>218.6</v>
      </c>
      <c r="BD160" s="37"/>
      <c r="BE160" s="37"/>
      <c r="BF160" s="37">
        <f t="shared" si="64"/>
        <v>134.1</v>
      </c>
      <c r="BG160" s="11"/>
      <c r="BH160" s="37">
        <f t="shared" si="65"/>
        <v>134.1</v>
      </c>
      <c r="BI160" s="37"/>
      <c r="BJ160" s="37">
        <f t="shared" si="66"/>
        <v>134.1</v>
      </c>
      <c r="BK160" s="37"/>
      <c r="BL160" s="37">
        <f t="shared" si="67"/>
        <v>134.1</v>
      </c>
      <c r="BM160" s="9"/>
      <c r="BN160" s="9"/>
      <c r="BO160" s="9"/>
      <c r="BP160" s="9"/>
      <c r="BQ160" s="9"/>
      <c r="BR160" s="9"/>
      <c r="BS160" s="9"/>
      <c r="BT160" s="9"/>
      <c r="BU160" s="9"/>
      <c r="BV160" s="10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10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10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10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10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10"/>
      <c r="HG160" s="9"/>
      <c r="HH160" s="9"/>
    </row>
    <row r="161" spans="1:216" s="2" customFormat="1" ht="16.95" customHeight="1">
      <c r="A161" s="14" t="s">
        <v>159</v>
      </c>
      <c r="B161" s="37">
        <v>0</v>
      </c>
      <c r="C161" s="37">
        <v>0</v>
      </c>
      <c r="D161" s="4">
        <f t="shared" si="56"/>
        <v>0</v>
      </c>
      <c r="E161" s="11">
        <v>0</v>
      </c>
      <c r="F161" s="5" t="s">
        <v>370</v>
      </c>
      <c r="G161" s="5" t="s">
        <v>370</v>
      </c>
      <c r="H161" s="5" t="s">
        <v>370</v>
      </c>
      <c r="I161" s="5" t="s">
        <v>370</v>
      </c>
      <c r="J161" s="5" t="s">
        <v>370</v>
      </c>
      <c r="K161" s="5" t="s">
        <v>370</v>
      </c>
      <c r="L161" s="5" t="s">
        <v>370</v>
      </c>
      <c r="M161" s="5" t="s">
        <v>370</v>
      </c>
      <c r="N161" s="37">
        <v>2589.5</v>
      </c>
      <c r="O161" s="37">
        <v>964.6</v>
      </c>
      <c r="P161" s="4">
        <f t="shared" si="57"/>
        <v>0.37250434446804404</v>
      </c>
      <c r="Q161" s="11">
        <v>20</v>
      </c>
      <c r="R161" s="37">
        <v>0</v>
      </c>
      <c r="S161" s="37">
        <v>0</v>
      </c>
      <c r="T161" s="4">
        <f t="shared" si="58"/>
        <v>1</v>
      </c>
      <c r="U161" s="11">
        <v>45</v>
      </c>
      <c r="V161" s="37">
        <v>2</v>
      </c>
      <c r="W161" s="37">
        <v>2.4</v>
      </c>
      <c r="X161" s="4">
        <f t="shared" si="59"/>
        <v>1.2</v>
      </c>
      <c r="Y161" s="11">
        <v>5</v>
      </c>
      <c r="Z161" s="77" t="s">
        <v>435</v>
      </c>
      <c r="AA161" s="77" t="s">
        <v>435</v>
      </c>
      <c r="AB161" s="77" t="s">
        <v>435</v>
      </c>
      <c r="AC161" s="77" t="s">
        <v>435</v>
      </c>
      <c r="AD161" s="5" t="s">
        <v>370</v>
      </c>
      <c r="AE161" s="5" t="s">
        <v>370</v>
      </c>
      <c r="AF161" s="5" t="s">
        <v>370</v>
      </c>
      <c r="AG161" s="5" t="s">
        <v>370</v>
      </c>
      <c r="AH161" s="51">
        <v>115</v>
      </c>
      <c r="AI161" s="51">
        <v>115</v>
      </c>
      <c r="AJ161" s="4">
        <f t="shared" si="60"/>
        <v>1</v>
      </c>
      <c r="AK161" s="11">
        <v>20</v>
      </c>
      <c r="AL161" s="5" t="s">
        <v>370</v>
      </c>
      <c r="AM161" s="5" t="s">
        <v>370</v>
      </c>
      <c r="AN161" s="5" t="s">
        <v>370</v>
      </c>
      <c r="AO161" s="5" t="s">
        <v>370</v>
      </c>
      <c r="AP161" s="5" t="s">
        <v>370</v>
      </c>
      <c r="AQ161" s="5" t="s">
        <v>370</v>
      </c>
      <c r="AR161" s="5" t="s">
        <v>370</v>
      </c>
      <c r="AS161" s="5" t="s">
        <v>370</v>
      </c>
      <c r="AT161" s="50">
        <f t="shared" si="68"/>
        <v>0.87166763210400977</v>
      </c>
      <c r="AU161" s="51">
        <v>697</v>
      </c>
      <c r="AV161" s="37">
        <f t="shared" si="61"/>
        <v>380.18181818181819</v>
      </c>
      <c r="AW161" s="37">
        <f t="shared" si="62"/>
        <v>331.4</v>
      </c>
      <c r="AX161" s="37">
        <f t="shared" si="63"/>
        <v>-48.78181818181821</v>
      </c>
      <c r="AY161" s="37">
        <v>62.6</v>
      </c>
      <c r="AZ161" s="37">
        <v>62.6</v>
      </c>
      <c r="BA161" s="37">
        <v>33.799999999999997</v>
      </c>
      <c r="BB161" s="37">
        <v>56.1</v>
      </c>
      <c r="BC161" s="37">
        <v>47.5</v>
      </c>
      <c r="BD161" s="37"/>
      <c r="BE161" s="37"/>
      <c r="BF161" s="37">
        <f t="shared" si="64"/>
        <v>68.8</v>
      </c>
      <c r="BG161" s="11"/>
      <c r="BH161" s="37">
        <f t="shared" si="65"/>
        <v>68.8</v>
      </c>
      <c r="BI161" s="37"/>
      <c r="BJ161" s="37">
        <f t="shared" si="66"/>
        <v>68.8</v>
      </c>
      <c r="BK161" s="37"/>
      <c r="BL161" s="37">
        <f t="shared" si="67"/>
        <v>68.8</v>
      </c>
      <c r="BM161" s="9"/>
      <c r="BN161" s="9"/>
      <c r="BO161" s="9"/>
      <c r="BP161" s="9"/>
      <c r="BQ161" s="9"/>
      <c r="BR161" s="9"/>
      <c r="BS161" s="9"/>
      <c r="BT161" s="9"/>
      <c r="BU161" s="9"/>
      <c r="BV161" s="10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10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10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10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10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10"/>
      <c r="HG161" s="9"/>
      <c r="HH161" s="9"/>
    </row>
    <row r="162" spans="1:216" s="2" customFormat="1" ht="16.95" customHeight="1">
      <c r="A162" s="14" t="s">
        <v>160</v>
      </c>
      <c r="B162" s="37">
        <v>0</v>
      </c>
      <c r="C162" s="37">
        <v>0</v>
      </c>
      <c r="D162" s="4">
        <f t="shared" si="56"/>
        <v>0</v>
      </c>
      <c r="E162" s="11">
        <v>0</v>
      </c>
      <c r="F162" s="5" t="s">
        <v>370</v>
      </c>
      <c r="G162" s="5" t="s">
        <v>370</v>
      </c>
      <c r="H162" s="5" t="s">
        <v>370</v>
      </c>
      <c r="I162" s="5" t="s">
        <v>370</v>
      </c>
      <c r="J162" s="5" t="s">
        <v>370</v>
      </c>
      <c r="K162" s="5" t="s">
        <v>370</v>
      </c>
      <c r="L162" s="5" t="s">
        <v>370</v>
      </c>
      <c r="M162" s="5" t="s">
        <v>370</v>
      </c>
      <c r="N162" s="37">
        <v>946.9</v>
      </c>
      <c r="O162" s="37">
        <v>830.7</v>
      </c>
      <c r="P162" s="4">
        <f t="shared" si="57"/>
        <v>0.87728376808533115</v>
      </c>
      <c r="Q162" s="11">
        <v>20</v>
      </c>
      <c r="R162" s="37">
        <v>0</v>
      </c>
      <c r="S162" s="37">
        <v>0</v>
      </c>
      <c r="T162" s="4">
        <f t="shared" si="58"/>
        <v>1</v>
      </c>
      <c r="U162" s="11">
        <v>20</v>
      </c>
      <c r="V162" s="37">
        <v>4</v>
      </c>
      <c r="W162" s="37">
        <v>4.2</v>
      </c>
      <c r="X162" s="4">
        <f t="shared" si="59"/>
        <v>1.05</v>
      </c>
      <c r="Y162" s="11">
        <v>30</v>
      </c>
      <c r="Z162" s="77" t="s">
        <v>435</v>
      </c>
      <c r="AA162" s="77" t="s">
        <v>435</v>
      </c>
      <c r="AB162" s="77" t="s">
        <v>435</v>
      </c>
      <c r="AC162" s="77" t="s">
        <v>435</v>
      </c>
      <c r="AD162" s="5" t="s">
        <v>370</v>
      </c>
      <c r="AE162" s="5" t="s">
        <v>370</v>
      </c>
      <c r="AF162" s="5" t="s">
        <v>370</v>
      </c>
      <c r="AG162" s="5" t="s">
        <v>370</v>
      </c>
      <c r="AH162" s="51">
        <v>253</v>
      </c>
      <c r="AI162" s="51">
        <v>264</v>
      </c>
      <c r="AJ162" s="4">
        <f t="shared" si="60"/>
        <v>1.0434782608695652</v>
      </c>
      <c r="AK162" s="11">
        <v>20</v>
      </c>
      <c r="AL162" s="5" t="s">
        <v>370</v>
      </c>
      <c r="AM162" s="5" t="s">
        <v>370</v>
      </c>
      <c r="AN162" s="5" t="s">
        <v>370</v>
      </c>
      <c r="AO162" s="5" t="s">
        <v>370</v>
      </c>
      <c r="AP162" s="5" t="s">
        <v>370</v>
      </c>
      <c r="AQ162" s="5" t="s">
        <v>370</v>
      </c>
      <c r="AR162" s="5" t="s">
        <v>370</v>
      </c>
      <c r="AS162" s="5" t="s">
        <v>370</v>
      </c>
      <c r="AT162" s="50">
        <f t="shared" si="68"/>
        <v>0.99905822865664373</v>
      </c>
      <c r="AU162" s="51">
        <v>3012</v>
      </c>
      <c r="AV162" s="37">
        <f t="shared" si="61"/>
        <v>1642.909090909091</v>
      </c>
      <c r="AW162" s="37">
        <f t="shared" si="62"/>
        <v>1641.4</v>
      </c>
      <c r="AX162" s="37">
        <f t="shared" si="63"/>
        <v>-1.5090909090909008</v>
      </c>
      <c r="AY162" s="37">
        <v>337.3</v>
      </c>
      <c r="AZ162" s="37">
        <v>313.60000000000002</v>
      </c>
      <c r="BA162" s="37">
        <v>223.1</v>
      </c>
      <c r="BB162" s="37">
        <v>296.10000000000002</v>
      </c>
      <c r="BC162" s="37">
        <v>290.60000000000002</v>
      </c>
      <c r="BD162" s="37"/>
      <c r="BE162" s="37"/>
      <c r="BF162" s="37">
        <f t="shared" si="64"/>
        <v>180.7</v>
      </c>
      <c r="BG162" s="11"/>
      <c r="BH162" s="37">
        <f t="shared" si="65"/>
        <v>180.7</v>
      </c>
      <c r="BI162" s="37"/>
      <c r="BJ162" s="37">
        <f t="shared" si="66"/>
        <v>180.7</v>
      </c>
      <c r="BK162" s="37"/>
      <c r="BL162" s="37">
        <f t="shared" si="67"/>
        <v>180.7</v>
      </c>
      <c r="BM162" s="9"/>
      <c r="BN162" s="9"/>
      <c r="BO162" s="9"/>
      <c r="BP162" s="9"/>
      <c r="BQ162" s="9"/>
      <c r="BR162" s="9"/>
      <c r="BS162" s="9"/>
      <c r="BT162" s="9"/>
      <c r="BU162" s="9"/>
      <c r="BV162" s="10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10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10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10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10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10"/>
      <c r="HG162" s="9"/>
      <c r="HH162" s="9"/>
    </row>
    <row r="163" spans="1:216" s="2" customFormat="1" ht="16.95" customHeight="1">
      <c r="A163" s="14" t="s">
        <v>161</v>
      </c>
      <c r="B163" s="37">
        <v>0</v>
      </c>
      <c r="C163" s="37">
        <v>0</v>
      </c>
      <c r="D163" s="4">
        <f t="shared" si="56"/>
        <v>0</v>
      </c>
      <c r="E163" s="11">
        <v>0</v>
      </c>
      <c r="F163" s="5" t="s">
        <v>370</v>
      </c>
      <c r="G163" s="5" t="s">
        <v>370</v>
      </c>
      <c r="H163" s="5" t="s">
        <v>370</v>
      </c>
      <c r="I163" s="5" t="s">
        <v>370</v>
      </c>
      <c r="J163" s="5" t="s">
        <v>370</v>
      </c>
      <c r="K163" s="5" t="s">
        <v>370</v>
      </c>
      <c r="L163" s="5" t="s">
        <v>370</v>
      </c>
      <c r="M163" s="5" t="s">
        <v>370</v>
      </c>
      <c r="N163" s="37">
        <v>6791.5</v>
      </c>
      <c r="O163" s="37">
        <v>1799</v>
      </c>
      <c r="P163" s="4">
        <f t="shared" si="57"/>
        <v>0.26488993594934845</v>
      </c>
      <c r="Q163" s="11">
        <v>20</v>
      </c>
      <c r="R163" s="37">
        <v>0</v>
      </c>
      <c r="S163" s="37">
        <v>0</v>
      </c>
      <c r="T163" s="4">
        <f t="shared" si="58"/>
        <v>1</v>
      </c>
      <c r="U163" s="11">
        <v>25</v>
      </c>
      <c r="V163" s="37">
        <v>4</v>
      </c>
      <c r="W163" s="37">
        <v>7.9</v>
      </c>
      <c r="X163" s="4">
        <f t="shared" si="59"/>
        <v>1.2774999999999999</v>
      </c>
      <c r="Y163" s="11">
        <v>25</v>
      </c>
      <c r="Z163" s="77" t="s">
        <v>435</v>
      </c>
      <c r="AA163" s="77" t="s">
        <v>435</v>
      </c>
      <c r="AB163" s="77" t="s">
        <v>435</v>
      </c>
      <c r="AC163" s="77" t="s">
        <v>435</v>
      </c>
      <c r="AD163" s="5" t="s">
        <v>370</v>
      </c>
      <c r="AE163" s="5" t="s">
        <v>370</v>
      </c>
      <c r="AF163" s="5" t="s">
        <v>370</v>
      </c>
      <c r="AG163" s="5" t="s">
        <v>370</v>
      </c>
      <c r="AH163" s="51">
        <v>220</v>
      </c>
      <c r="AI163" s="51">
        <v>220</v>
      </c>
      <c r="AJ163" s="4">
        <f t="shared" si="60"/>
        <v>1</v>
      </c>
      <c r="AK163" s="11">
        <v>20</v>
      </c>
      <c r="AL163" s="5" t="s">
        <v>370</v>
      </c>
      <c r="AM163" s="5" t="s">
        <v>370</v>
      </c>
      <c r="AN163" s="5" t="s">
        <v>370</v>
      </c>
      <c r="AO163" s="5" t="s">
        <v>370</v>
      </c>
      <c r="AP163" s="5" t="s">
        <v>370</v>
      </c>
      <c r="AQ163" s="5" t="s">
        <v>370</v>
      </c>
      <c r="AR163" s="5" t="s">
        <v>370</v>
      </c>
      <c r="AS163" s="5" t="s">
        <v>370</v>
      </c>
      <c r="AT163" s="50">
        <f t="shared" si="68"/>
        <v>0.91372554132207739</v>
      </c>
      <c r="AU163" s="51">
        <v>1641</v>
      </c>
      <c r="AV163" s="37">
        <f t="shared" si="61"/>
        <v>895.09090909090912</v>
      </c>
      <c r="AW163" s="37">
        <f t="shared" si="62"/>
        <v>817.9</v>
      </c>
      <c r="AX163" s="37">
        <f t="shared" si="63"/>
        <v>-77.190909090909145</v>
      </c>
      <c r="AY163" s="37">
        <v>180.9</v>
      </c>
      <c r="AZ163" s="37">
        <v>178.8</v>
      </c>
      <c r="BA163" s="37">
        <v>133.30000000000001</v>
      </c>
      <c r="BB163" s="37">
        <v>160.1</v>
      </c>
      <c r="BC163" s="37">
        <v>149.69999999999999</v>
      </c>
      <c r="BD163" s="37"/>
      <c r="BE163" s="37"/>
      <c r="BF163" s="37">
        <f t="shared" si="64"/>
        <v>15.1</v>
      </c>
      <c r="BG163" s="11"/>
      <c r="BH163" s="37">
        <f t="shared" si="65"/>
        <v>15.1</v>
      </c>
      <c r="BI163" s="37"/>
      <c r="BJ163" s="37">
        <f t="shared" si="66"/>
        <v>15.1</v>
      </c>
      <c r="BK163" s="37"/>
      <c r="BL163" s="37">
        <f t="shared" si="67"/>
        <v>15.1</v>
      </c>
      <c r="BM163" s="9"/>
      <c r="BN163" s="9"/>
      <c r="BO163" s="9"/>
      <c r="BP163" s="9"/>
      <c r="BQ163" s="9"/>
      <c r="BR163" s="9"/>
      <c r="BS163" s="9"/>
      <c r="BT163" s="9"/>
      <c r="BU163" s="9"/>
      <c r="BV163" s="10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10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10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10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10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10"/>
      <c r="HG163" s="9"/>
      <c r="HH163" s="9"/>
    </row>
    <row r="164" spans="1:216" s="2" customFormat="1" ht="16.95" customHeight="1">
      <c r="A164" s="14" t="s">
        <v>162</v>
      </c>
      <c r="B164" s="37">
        <v>463754</v>
      </c>
      <c r="C164" s="37">
        <v>588872.30000000005</v>
      </c>
      <c r="D164" s="4">
        <f t="shared" si="56"/>
        <v>1.2069794546246502</v>
      </c>
      <c r="E164" s="11">
        <v>10</v>
      </c>
      <c r="F164" s="5" t="s">
        <v>370</v>
      </c>
      <c r="G164" s="5" t="s">
        <v>370</v>
      </c>
      <c r="H164" s="5" t="s">
        <v>370</v>
      </c>
      <c r="I164" s="5" t="s">
        <v>370</v>
      </c>
      <c r="J164" s="5" t="s">
        <v>370</v>
      </c>
      <c r="K164" s="5" t="s">
        <v>370</v>
      </c>
      <c r="L164" s="5" t="s">
        <v>370</v>
      </c>
      <c r="M164" s="5" t="s">
        <v>370</v>
      </c>
      <c r="N164" s="37">
        <v>14160.7</v>
      </c>
      <c r="O164" s="37">
        <v>16595</v>
      </c>
      <c r="P164" s="4">
        <f t="shared" si="57"/>
        <v>1.1719053436623894</v>
      </c>
      <c r="Q164" s="11">
        <v>20</v>
      </c>
      <c r="R164" s="37">
        <v>769</v>
      </c>
      <c r="S164" s="37">
        <v>890.3</v>
      </c>
      <c r="T164" s="4">
        <f t="shared" si="58"/>
        <v>1.1577373211963589</v>
      </c>
      <c r="U164" s="11">
        <v>25</v>
      </c>
      <c r="V164" s="37">
        <v>12</v>
      </c>
      <c r="W164" s="37">
        <v>22.5</v>
      </c>
      <c r="X164" s="4">
        <f t="shared" si="59"/>
        <v>1.2675000000000001</v>
      </c>
      <c r="Y164" s="11">
        <v>25</v>
      </c>
      <c r="Z164" s="77" t="s">
        <v>435</v>
      </c>
      <c r="AA164" s="77" t="s">
        <v>435</v>
      </c>
      <c r="AB164" s="77" t="s">
        <v>435</v>
      </c>
      <c r="AC164" s="77" t="s">
        <v>435</v>
      </c>
      <c r="AD164" s="5" t="s">
        <v>370</v>
      </c>
      <c r="AE164" s="5" t="s">
        <v>370</v>
      </c>
      <c r="AF164" s="5" t="s">
        <v>370</v>
      </c>
      <c r="AG164" s="5" t="s">
        <v>370</v>
      </c>
      <c r="AH164" s="51">
        <v>1021</v>
      </c>
      <c r="AI164" s="51">
        <v>1066</v>
      </c>
      <c r="AJ164" s="4">
        <f t="shared" si="60"/>
        <v>1.0440744368266406</v>
      </c>
      <c r="AK164" s="11">
        <v>20</v>
      </c>
      <c r="AL164" s="5" t="s">
        <v>370</v>
      </c>
      <c r="AM164" s="5" t="s">
        <v>370</v>
      </c>
      <c r="AN164" s="5" t="s">
        <v>370</v>
      </c>
      <c r="AO164" s="5" t="s">
        <v>370</v>
      </c>
      <c r="AP164" s="5" t="s">
        <v>370</v>
      </c>
      <c r="AQ164" s="5" t="s">
        <v>370</v>
      </c>
      <c r="AR164" s="5" t="s">
        <v>370</v>
      </c>
      <c r="AS164" s="5" t="s">
        <v>370</v>
      </c>
      <c r="AT164" s="50">
        <f t="shared" si="68"/>
        <v>1.1702032318593607</v>
      </c>
      <c r="AU164" s="51">
        <v>4359</v>
      </c>
      <c r="AV164" s="37">
        <f t="shared" si="61"/>
        <v>2377.6363636363635</v>
      </c>
      <c r="AW164" s="37">
        <f t="shared" si="62"/>
        <v>2782.3</v>
      </c>
      <c r="AX164" s="37">
        <f t="shared" si="63"/>
        <v>404.66363636363667</v>
      </c>
      <c r="AY164" s="37">
        <v>482.1</v>
      </c>
      <c r="AZ164" s="37">
        <v>476.7</v>
      </c>
      <c r="BA164" s="37">
        <v>455.8</v>
      </c>
      <c r="BB164" s="37">
        <v>480.4</v>
      </c>
      <c r="BC164" s="37">
        <v>453.4</v>
      </c>
      <c r="BD164" s="37">
        <v>20.100000000000001</v>
      </c>
      <c r="BE164" s="37"/>
      <c r="BF164" s="37">
        <f t="shared" si="64"/>
        <v>413.8</v>
      </c>
      <c r="BG164" s="11"/>
      <c r="BH164" s="37">
        <f t="shared" si="65"/>
        <v>413.8</v>
      </c>
      <c r="BI164" s="37"/>
      <c r="BJ164" s="37">
        <f t="shared" si="66"/>
        <v>413.8</v>
      </c>
      <c r="BK164" s="37"/>
      <c r="BL164" s="37">
        <f t="shared" si="67"/>
        <v>413.8</v>
      </c>
      <c r="BM164" s="9"/>
      <c r="BN164" s="9"/>
      <c r="BO164" s="9"/>
      <c r="BP164" s="9"/>
      <c r="BQ164" s="9"/>
      <c r="BR164" s="9"/>
      <c r="BS164" s="9"/>
      <c r="BT164" s="9"/>
      <c r="BU164" s="9"/>
      <c r="BV164" s="10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10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10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10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10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10"/>
      <c r="HG164" s="9"/>
      <c r="HH164" s="9"/>
    </row>
    <row r="165" spans="1:216" s="2" customFormat="1" ht="16.95" customHeight="1">
      <c r="A165" s="14" t="s">
        <v>163</v>
      </c>
      <c r="B165" s="37">
        <v>0</v>
      </c>
      <c r="C165" s="37">
        <v>0</v>
      </c>
      <c r="D165" s="4">
        <f t="shared" si="56"/>
        <v>0</v>
      </c>
      <c r="E165" s="11">
        <v>0</v>
      </c>
      <c r="F165" s="5" t="s">
        <v>370</v>
      </c>
      <c r="G165" s="5" t="s">
        <v>370</v>
      </c>
      <c r="H165" s="5" t="s">
        <v>370</v>
      </c>
      <c r="I165" s="5" t="s">
        <v>370</v>
      </c>
      <c r="J165" s="5" t="s">
        <v>370</v>
      </c>
      <c r="K165" s="5" t="s">
        <v>370</v>
      </c>
      <c r="L165" s="5" t="s">
        <v>370</v>
      </c>
      <c r="M165" s="5" t="s">
        <v>370</v>
      </c>
      <c r="N165" s="37">
        <v>846.3</v>
      </c>
      <c r="O165" s="37">
        <v>487</v>
      </c>
      <c r="P165" s="4">
        <f t="shared" si="57"/>
        <v>0.57544605931702708</v>
      </c>
      <c r="Q165" s="11">
        <v>20</v>
      </c>
      <c r="R165" s="37">
        <v>0</v>
      </c>
      <c r="S165" s="37">
        <v>0</v>
      </c>
      <c r="T165" s="4">
        <f t="shared" si="58"/>
        <v>1</v>
      </c>
      <c r="U165" s="11">
        <v>25</v>
      </c>
      <c r="V165" s="37">
        <v>3</v>
      </c>
      <c r="W165" s="37">
        <v>8</v>
      </c>
      <c r="X165" s="4">
        <f t="shared" si="59"/>
        <v>1.3</v>
      </c>
      <c r="Y165" s="11">
        <v>25</v>
      </c>
      <c r="Z165" s="77" t="s">
        <v>435</v>
      </c>
      <c r="AA165" s="77" t="s">
        <v>435</v>
      </c>
      <c r="AB165" s="77" t="s">
        <v>435</v>
      </c>
      <c r="AC165" s="77" t="s">
        <v>435</v>
      </c>
      <c r="AD165" s="5" t="s">
        <v>370</v>
      </c>
      <c r="AE165" s="5" t="s">
        <v>370</v>
      </c>
      <c r="AF165" s="5" t="s">
        <v>370</v>
      </c>
      <c r="AG165" s="5" t="s">
        <v>370</v>
      </c>
      <c r="AH165" s="51">
        <v>147</v>
      </c>
      <c r="AI165" s="51">
        <v>147</v>
      </c>
      <c r="AJ165" s="4">
        <f t="shared" si="60"/>
        <v>1</v>
      </c>
      <c r="AK165" s="11">
        <v>20</v>
      </c>
      <c r="AL165" s="5" t="s">
        <v>370</v>
      </c>
      <c r="AM165" s="5" t="s">
        <v>370</v>
      </c>
      <c r="AN165" s="5" t="s">
        <v>370</v>
      </c>
      <c r="AO165" s="5" t="s">
        <v>370</v>
      </c>
      <c r="AP165" s="5" t="s">
        <v>370</v>
      </c>
      <c r="AQ165" s="5" t="s">
        <v>370</v>
      </c>
      <c r="AR165" s="5" t="s">
        <v>370</v>
      </c>
      <c r="AS165" s="5" t="s">
        <v>370</v>
      </c>
      <c r="AT165" s="50">
        <f t="shared" si="68"/>
        <v>0.9889880131815616</v>
      </c>
      <c r="AU165" s="51">
        <v>2464</v>
      </c>
      <c r="AV165" s="37">
        <f t="shared" si="61"/>
        <v>1344</v>
      </c>
      <c r="AW165" s="37">
        <f t="shared" si="62"/>
        <v>1329.2</v>
      </c>
      <c r="AX165" s="37">
        <f t="shared" si="63"/>
        <v>-14.799999999999955</v>
      </c>
      <c r="AY165" s="37">
        <v>180.7</v>
      </c>
      <c r="AZ165" s="37">
        <v>276.2</v>
      </c>
      <c r="BA165" s="37">
        <v>388.1</v>
      </c>
      <c r="BB165" s="37">
        <v>248</v>
      </c>
      <c r="BC165" s="37">
        <v>183.4</v>
      </c>
      <c r="BD165" s="37"/>
      <c r="BE165" s="37"/>
      <c r="BF165" s="37">
        <f t="shared" si="64"/>
        <v>52.8</v>
      </c>
      <c r="BG165" s="11"/>
      <c r="BH165" s="37">
        <f t="shared" si="65"/>
        <v>52.8</v>
      </c>
      <c r="BI165" s="37"/>
      <c r="BJ165" s="37">
        <f t="shared" si="66"/>
        <v>52.8</v>
      </c>
      <c r="BK165" s="37"/>
      <c r="BL165" s="37">
        <f t="shared" si="67"/>
        <v>52.8</v>
      </c>
      <c r="BM165" s="9"/>
      <c r="BN165" s="9"/>
      <c r="BO165" s="9"/>
      <c r="BP165" s="9"/>
      <c r="BQ165" s="9"/>
      <c r="BR165" s="9"/>
      <c r="BS165" s="9"/>
      <c r="BT165" s="9"/>
      <c r="BU165" s="9"/>
      <c r="BV165" s="10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10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10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10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10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10"/>
      <c r="HG165" s="9"/>
      <c r="HH165" s="9"/>
    </row>
    <row r="166" spans="1:216" s="2" customFormat="1" ht="16.95" customHeight="1">
      <c r="A166" s="14" t="s">
        <v>164</v>
      </c>
      <c r="B166" s="37">
        <v>62018</v>
      </c>
      <c r="C166" s="37">
        <v>51568.3</v>
      </c>
      <c r="D166" s="4">
        <f t="shared" si="56"/>
        <v>0.83150536940888131</v>
      </c>
      <c r="E166" s="11">
        <v>10</v>
      </c>
      <c r="F166" s="5" t="s">
        <v>370</v>
      </c>
      <c r="G166" s="5" t="s">
        <v>370</v>
      </c>
      <c r="H166" s="5" t="s">
        <v>370</v>
      </c>
      <c r="I166" s="5" t="s">
        <v>370</v>
      </c>
      <c r="J166" s="5" t="s">
        <v>370</v>
      </c>
      <c r="K166" s="5" t="s">
        <v>370</v>
      </c>
      <c r="L166" s="5" t="s">
        <v>370</v>
      </c>
      <c r="M166" s="5" t="s">
        <v>370</v>
      </c>
      <c r="N166" s="37">
        <v>5864</v>
      </c>
      <c r="O166" s="37">
        <v>4716.2</v>
      </c>
      <c r="P166" s="4">
        <f t="shared" si="57"/>
        <v>0.80426330150068215</v>
      </c>
      <c r="Q166" s="11">
        <v>20</v>
      </c>
      <c r="R166" s="37">
        <v>0</v>
      </c>
      <c r="S166" s="37">
        <v>1.8</v>
      </c>
      <c r="T166" s="4">
        <f t="shared" si="58"/>
        <v>1</v>
      </c>
      <c r="U166" s="11">
        <v>35</v>
      </c>
      <c r="V166" s="37">
        <v>1</v>
      </c>
      <c r="W166" s="37">
        <v>1.1000000000000001</v>
      </c>
      <c r="X166" s="4">
        <f t="shared" si="59"/>
        <v>1.1000000000000001</v>
      </c>
      <c r="Y166" s="11">
        <v>15</v>
      </c>
      <c r="Z166" s="77" t="s">
        <v>435</v>
      </c>
      <c r="AA166" s="77" t="s">
        <v>435</v>
      </c>
      <c r="AB166" s="77" t="s">
        <v>435</v>
      </c>
      <c r="AC166" s="77" t="s">
        <v>435</v>
      </c>
      <c r="AD166" s="5" t="s">
        <v>370</v>
      </c>
      <c r="AE166" s="5" t="s">
        <v>370</v>
      </c>
      <c r="AF166" s="5" t="s">
        <v>370</v>
      </c>
      <c r="AG166" s="5" t="s">
        <v>370</v>
      </c>
      <c r="AH166" s="51">
        <v>100</v>
      </c>
      <c r="AI166" s="51">
        <v>139</v>
      </c>
      <c r="AJ166" s="4">
        <f t="shared" si="60"/>
        <v>1.2189999999999999</v>
      </c>
      <c r="AK166" s="11">
        <v>20</v>
      </c>
      <c r="AL166" s="5" t="s">
        <v>370</v>
      </c>
      <c r="AM166" s="5" t="s">
        <v>370</v>
      </c>
      <c r="AN166" s="5" t="s">
        <v>370</v>
      </c>
      <c r="AO166" s="5" t="s">
        <v>370</v>
      </c>
      <c r="AP166" s="5" t="s">
        <v>370</v>
      </c>
      <c r="AQ166" s="5" t="s">
        <v>370</v>
      </c>
      <c r="AR166" s="5" t="s">
        <v>370</v>
      </c>
      <c r="AS166" s="5" t="s">
        <v>370</v>
      </c>
      <c r="AT166" s="50">
        <f t="shared" si="68"/>
        <v>1.0028031972410245</v>
      </c>
      <c r="AU166" s="51">
        <v>5329</v>
      </c>
      <c r="AV166" s="37">
        <f t="shared" si="61"/>
        <v>2906.7272727272725</v>
      </c>
      <c r="AW166" s="37">
        <f t="shared" si="62"/>
        <v>2914.9</v>
      </c>
      <c r="AX166" s="37">
        <f t="shared" si="63"/>
        <v>8.1727272727275704</v>
      </c>
      <c r="AY166" s="37">
        <v>406.8</v>
      </c>
      <c r="AZ166" s="37">
        <v>449.1</v>
      </c>
      <c r="BA166" s="37">
        <v>437.4</v>
      </c>
      <c r="BB166" s="37">
        <v>452.3</v>
      </c>
      <c r="BC166" s="37">
        <v>456.2</v>
      </c>
      <c r="BD166" s="37"/>
      <c r="BE166" s="37"/>
      <c r="BF166" s="37">
        <f t="shared" si="64"/>
        <v>713.1</v>
      </c>
      <c r="BG166" s="11"/>
      <c r="BH166" s="37">
        <f t="shared" si="65"/>
        <v>713.1</v>
      </c>
      <c r="BI166" s="37"/>
      <c r="BJ166" s="37">
        <f t="shared" si="66"/>
        <v>713.1</v>
      </c>
      <c r="BK166" s="37"/>
      <c r="BL166" s="37">
        <f t="shared" si="67"/>
        <v>713.1</v>
      </c>
      <c r="BM166" s="9"/>
      <c r="BN166" s="9"/>
      <c r="BO166" s="9"/>
      <c r="BP166" s="9"/>
      <c r="BQ166" s="9"/>
      <c r="BR166" s="9"/>
      <c r="BS166" s="9"/>
      <c r="BT166" s="9"/>
      <c r="BU166" s="9"/>
      <c r="BV166" s="10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10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10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10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10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10"/>
      <c r="HG166" s="9"/>
      <c r="HH166" s="9"/>
    </row>
    <row r="167" spans="1:216" s="2" customFormat="1" ht="16.95" customHeight="1">
      <c r="A167" s="14" t="s">
        <v>165</v>
      </c>
      <c r="B167" s="37">
        <v>0</v>
      </c>
      <c r="C167" s="37">
        <v>0</v>
      </c>
      <c r="D167" s="4">
        <f t="shared" si="56"/>
        <v>0</v>
      </c>
      <c r="E167" s="11">
        <v>0</v>
      </c>
      <c r="F167" s="5" t="s">
        <v>370</v>
      </c>
      <c r="G167" s="5" t="s">
        <v>370</v>
      </c>
      <c r="H167" s="5" t="s">
        <v>370</v>
      </c>
      <c r="I167" s="5" t="s">
        <v>370</v>
      </c>
      <c r="J167" s="5" t="s">
        <v>370</v>
      </c>
      <c r="K167" s="5" t="s">
        <v>370</v>
      </c>
      <c r="L167" s="5" t="s">
        <v>370</v>
      </c>
      <c r="M167" s="5" t="s">
        <v>370</v>
      </c>
      <c r="N167" s="37">
        <v>800</v>
      </c>
      <c r="O167" s="37">
        <v>927.1</v>
      </c>
      <c r="P167" s="4">
        <f t="shared" si="57"/>
        <v>1.1588750000000001</v>
      </c>
      <c r="Q167" s="11">
        <v>20</v>
      </c>
      <c r="R167" s="37">
        <v>0</v>
      </c>
      <c r="S167" s="37">
        <v>0</v>
      </c>
      <c r="T167" s="4">
        <f t="shared" si="58"/>
        <v>1</v>
      </c>
      <c r="U167" s="11">
        <v>15</v>
      </c>
      <c r="V167" s="37">
        <v>2</v>
      </c>
      <c r="W167" s="37">
        <v>2.1</v>
      </c>
      <c r="X167" s="4">
        <f t="shared" si="59"/>
        <v>1.05</v>
      </c>
      <c r="Y167" s="11">
        <v>35</v>
      </c>
      <c r="Z167" s="77" t="s">
        <v>435</v>
      </c>
      <c r="AA167" s="77" t="s">
        <v>435</v>
      </c>
      <c r="AB167" s="77" t="s">
        <v>435</v>
      </c>
      <c r="AC167" s="77" t="s">
        <v>435</v>
      </c>
      <c r="AD167" s="5" t="s">
        <v>370</v>
      </c>
      <c r="AE167" s="5" t="s">
        <v>370</v>
      </c>
      <c r="AF167" s="5" t="s">
        <v>370</v>
      </c>
      <c r="AG167" s="5" t="s">
        <v>370</v>
      </c>
      <c r="AH167" s="51">
        <v>272</v>
      </c>
      <c r="AI167" s="51">
        <v>202</v>
      </c>
      <c r="AJ167" s="4">
        <f t="shared" si="60"/>
        <v>0.74264705882352944</v>
      </c>
      <c r="AK167" s="11">
        <v>20</v>
      </c>
      <c r="AL167" s="5" t="s">
        <v>370</v>
      </c>
      <c r="AM167" s="5" t="s">
        <v>370</v>
      </c>
      <c r="AN167" s="5" t="s">
        <v>370</v>
      </c>
      <c r="AO167" s="5" t="s">
        <v>370</v>
      </c>
      <c r="AP167" s="5" t="s">
        <v>370</v>
      </c>
      <c r="AQ167" s="5" t="s">
        <v>370</v>
      </c>
      <c r="AR167" s="5" t="s">
        <v>370</v>
      </c>
      <c r="AS167" s="5" t="s">
        <v>370</v>
      </c>
      <c r="AT167" s="50">
        <f t="shared" si="68"/>
        <v>0.99756045751634004</v>
      </c>
      <c r="AU167" s="51">
        <v>1551</v>
      </c>
      <c r="AV167" s="37">
        <f t="shared" si="61"/>
        <v>846</v>
      </c>
      <c r="AW167" s="37">
        <f t="shared" si="62"/>
        <v>843.9</v>
      </c>
      <c r="AX167" s="37">
        <f t="shared" si="63"/>
        <v>-2.1000000000000227</v>
      </c>
      <c r="AY167" s="37">
        <v>152.6</v>
      </c>
      <c r="AZ167" s="37">
        <v>170.4</v>
      </c>
      <c r="BA167" s="37">
        <v>94.4</v>
      </c>
      <c r="BB167" s="37">
        <v>148.4</v>
      </c>
      <c r="BC167" s="37">
        <v>158.1</v>
      </c>
      <c r="BD167" s="37">
        <v>32.799999999999997</v>
      </c>
      <c r="BE167" s="37"/>
      <c r="BF167" s="37">
        <f t="shared" si="64"/>
        <v>87.2</v>
      </c>
      <c r="BG167" s="11"/>
      <c r="BH167" s="37">
        <f t="shared" si="65"/>
        <v>87.2</v>
      </c>
      <c r="BI167" s="37"/>
      <c r="BJ167" s="37">
        <f t="shared" si="66"/>
        <v>87.2</v>
      </c>
      <c r="BK167" s="37"/>
      <c r="BL167" s="37">
        <f t="shared" si="67"/>
        <v>87.2</v>
      </c>
      <c r="BM167" s="9"/>
      <c r="BN167" s="9"/>
      <c r="BO167" s="9"/>
      <c r="BP167" s="9"/>
      <c r="BQ167" s="9"/>
      <c r="BR167" s="9"/>
      <c r="BS167" s="9"/>
      <c r="BT167" s="9"/>
      <c r="BU167" s="9"/>
      <c r="BV167" s="10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10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10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10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10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10"/>
      <c r="HG167" s="9"/>
      <c r="HH167" s="9"/>
    </row>
    <row r="168" spans="1:216" s="2" customFormat="1" ht="16.95" customHeight="1">
      <c r="A168" s="14" t="s">
        <v>166</v>
      </c>
      <c r="B168" s="37">
        <v>0</v>
      </c>
      <c r="C168" s="37">
        <v>0</v>
      </c>
      <c r="D168" s="4">
        <f t="shared" si="56"/>
        <v>0</v>
      </c>
      <c r="E168" s="11">
        <v>0</v>
      </c>
      <c r="F168" s="5" t="s">
        <v>370</v>
      </c>
      <c r="G168" s="5" t="s">
        <v>370</v>
      </c>
      <c r="H168" s="5" t="s">
        <v>370</v>
      </c>
      <c r="I168" s="5" t="s">
        <v>370</v>
      </c>
      <c r="J168" s="5" t="s">
        <v>370</v>
      </c>
      <c r="K168" s="5" t="s">
        <v>370</v>
      </c>
      <c r="L168" s="5" t="s">
        <v>370</v>
      </c>
      <c r="M168" s="5" t="s">
        <v>370</v>
      </c>
      <c r="N168" s="37">
        <v>5780.5</v>
      </c>
      <c r="O168" s="37">
        <v>609.70000000000005</v>
      </c>
      <c r="P168" s="4">
        <f t="shared" si="57"/>
        <v>0.10547530490442004</v>
      </c>
      <c r="Q168" s="11">
        <v>20</v>
      </c>
      <c r="R168" s="37">
        <v>0</v>
      </c>
      <c r="S168" s="37">
        <v>0</v>
      </c>
      <c r="T168" s="4">
        <f t="shared" si="58"/>
        <v>1</v>
      </c>
      <c r="U168" s="11">
        <v>35</v>
      </c>
      <c r="V168" s="37">
        <v>2</v>
      </c>
      <c r="W168" s="37">
        <v>4.7</v>
      </c>
      <c r="X168" s="4">
        <f t="shared" si="59"/>
        <v>1.3</v>
      </c>
      <c r="Y168" s="11">
        <v>15</v>
      </c>
      <c r="Z168" s="77" t="s">
        <v>435</v>
      </c>
      <c r="AA168" s="77" t="s">
        <v>435</v>
      </c>
      <c r="AB168" s="77" t="s">
        <v>435</v>
      </c>
      <c r="AC168" s="77" t="s">
        <v>435</v>
      </c>
      <c r="AD168" s="5" t="s">
        <v>370</v>
      </c>
      <c r="AE168" s="5" t="s">
        <v>370</v>
      </c>
      <c r="AF168" s="5" t="s">
        <v>370</v>
      </c>
      <c r="AG168" s="5" t="s">
        <v>370</v>
      </c>
      <c r="AH168" s="51">
        <v>100</v>
      </c>
      <c r="AI168" s="51">
        <v>97</v>
      </c>
      <c r="AJ168" s="4">
        <f t="shared" si="60"/>
        <v>0.97</v>
      </c>
      <c r="AK168" s="11">
        <v>20</v>
      </c>
      <c r="AL168" s="5" t="s">
        <v>370</v>
      </c>
      <c r="AM168" s="5" t="s">
        <v>370</v>
      </c>
      <c r="AN168" s="5" t="s">
        <v>370</v>
      </c>
      <c r="AO168" s="5" t="s">
        <v>370</v>
      </c>
      <c r="AP168" s="5" t="s">
        <v>370</v>
      </c>
      <c r="AQ168" s="5" t="s">
        <v>370</v>
      </c>
      <c r="AR168" s="5" t="s">
        <v>370</v>
      </c>
      <c r="AS168" s="5" t="s">
        <v>370</v>
      </c>
      <c r="AT168" s="50">
        <f t="shared" si="68"/>
        <v>0.84455006775653774</v>
      </c>
      <c r="AU168" s="51">
        <v>1070</v>
      </c>
      <c r="AV168" s="37">
        <f t="shared" si="61"/>
        <v>583.63636363636363</v>
      </c>
      <c r="AW168" s="37">
        <f t="shared" si="62"/>
        <v>492.9</v>
      </c>
      <c r="AX168" s="37">
        <f t="shared" si="63"/>
        <v>-90.736363636363649</v>
      </c>
      <c r="AY168" s="37">
        <v>72.7</v>
      </c>
      <c r="AZ168" s="37">
        <v>120.7</v>
      </c>
      <c r="BA168" s="37">
        <v>108.6</v>
      </c>
      <c r="BB168" s="37">
        <v>90.9</v>
      </c>
      <c r="BC168" s="37">
        <v>82.9</v>
      </c>
      <c r="BD168" s="37">
        <v>20.7</v>
      </c>
      <c r="BE168" s="37"/>
      <c r="BF168" s="37">
        <f t="shared" si="64"/>
        <v>-3.6</v>
      </c>
      <c r="BG168" s="11"/>
      <c r="BH168" s="37">
        <f t="shared" si="65"/>
        <v>0</v>
      </c>
      <c r="BI168" s="37"/>
      <c r="BJ168" s="37">
        <f t="shared" si="66"/>
        <v>0</v>
      </c>
      <c r="BK168" s="37"/>
      <c r="BL168" s="37">
        <f t="shared" si="67"/>
        <v>0</v>
      </c>
      <c r="BM168" s="9"/>
      <c r="BN168" s="9"/>
      <c r="BO168" s="9"/>
      <c r="BP168" s="9"/>
      <c r="BQ168" s="9"/>
      <c r="BR168" s="9"/>
      <c r="BS168" s="9"/>
      <c r="BT168" s="9"/>
      <c r="BU168" s="9"/>
      <c r="BV168" s="10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10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10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10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10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10"/>
      <c r="HG168" s="9"/>
      <c r="HH168" s="9"/>
    </row>
    <row r="169" spans="1:216" s="2" customFormat="1" ht="16.95" customHeight="1">
      <c r="A169" s="14" t="s">
        <v>100</v>
      </c>
      <c r="B169" s="37">
        <v>93920</v>
      </c>
      <c r="C169" s="37">
        <v>76592</v>
      </c>
      <c r="D169" s="4">
        <f t="shared" si="56"/>
        <v>0.81550255536626914</v>
      </c>
      <c r="E169" s="11">
        <v>10</v>
      </c>
      <c r="F169" s="5" t="s">
        <v>370</v>
      </c>
      <c r="G169" s="5" t="s">
        <v>370</v>
      </c>
      <c r="H169" s="5" t="s">
        <v>370</v>
      </c>
      <c r="I169" s="5" t="s">
        <v>370</v>
      </c>
      <c r="J169" s="5" t="s">
        <v>370</v>
      </c>
      <c r="K169" s="5" t="s">
        <v>370</v>
      </c>
      <c r="L169" s="5" t="s">
        <v>370</v>
      </c>
      <c r="M169" s="5" t="s">
        <v>370</v>
      </c>
      <c r="N169" s="37">
        <v>675.5</v>
      </c>
      <c r="O169" s="37">
        <v>1124.9000000000001</v>
      </c>
      <c r="P169" s="4">
        <f t="shared" si="57"/>
        <v>1.2465284974093265</v>
      </c>
      <c r="Q169" s="11">
        <v>20</v>
      </c>
      <c r="R169" s="37">
        <v>0</v>
      </c>
      <c r="S169" s="37">
        <v>0</v>
      </c>
      <c r="T169" s="4">
        <f t="shared" si="58"/>
        <v>1</v>
      </c>
      <c r="U169" s="11">
        <v>25</v>
      </c>
      <c r="V169" s="37">
        <v>1</v>
      </c>
      <c r="W169" s="37">
        <v>1.7</v>
      </c>
      <c r="X169" s="4">
        <f t="shared" si="59"/>
        <v>1.25</v>
      </c>
      <c r="Y169" s="11">
        <v>25</v>
      </c>
      <c r="Z169" s="77" t="s">
        <v>435</v>
      </c>
      <c r="AA169" s="77" t="s">
        <v>435</v>
      </c>
      <c r="AB169" s="77" t="s">
        <v>435</v>
      </c>
      <c r="AC169" s="77" t="s">
        <v>435</v>
      </c>
      <c r="AD169" s="5" t="s">
        <v>370</v>
      </c>
      <c r="AE169" s="5" t="s">
        <v>370</v>
      </c>
      <c r="AF169" s="5" t="s">
        <v>370</v>
      </c>
      <c r="AG169" s="5" t="s">
        <v>370</v>
      </c>
      <c r="AH169" s="51">
        <v>94</v>
      </c>
      <c r="AI169" s="51">
        <v>101</v>
      </c>
      <c r="AJ169" s="4">
        <f t="shared" si="60"/>
        <v>1.074468085106383</v>
      </c>
      <c r="AK169" s="11">
        <v>20</v>
      </c>
      <c r="AL169" s="5" t="s">
        <v>370</v>
      </c>
      <c r="AM169" s="5" t="s">
        <v>370</v>
      </c>
      <c r="AN169" s="5" t="s">
        <v>370</v>
      </c>
      <c r="AO169" s="5" t="s">
        <v>370</v>
      </c>
      <c r="AP169" s="5" t="s">
        <v>370</v>
      </c>
      <c r="AQ169" s="5" t="s">
        <v>370</v>
      </c>
      <c r="AR169" s="5" t="s">
        <v>370</v>
      </c>
      <c r="AS169" s="5" t="s">
        <v>370</v>
      </c>
      <c r="AT169" s="50">
        <f t="shared" si="68"/>
        <v>1.1082495720397687</v>
      </c>
      <c r="AU169" s="51">
        <v>2892</v>
      </c>
      <c r="AV169" s="37">
        <f t="shared" si="61"/>
        <v>1577.4545454545455</v>
      </c>
      <c r="AW169" s="37">
        <f t="shared" si="62"/>
        <v>1748.2</v>
      </c>
      <c r="AX169" s="37">
        <f t="shared" si="63"/>
        <v>170.74545454545455</v>
      </c>
      <c r="AY169" s="37">
        <v>341.8</v>
      </c>
      <c r="AZ169" s="37">
        <v>308.39999999999998</v>
      </c>
      <c r="BA169" s="37">
        <v>302.2</v>
      </c>
      <c r="BB169" s="37">
        <v>269.89999999999998</v>
      </c>
      <c r="BC169" s="37">
        <v>231.5</v>
      </c>
      <c r="BD169" s="37"/>
      <c r="BE169" s="37"/>
      <c r="BF169" s="37">
        <f t="shared" si="64"/>
        <v>294.39999999999998</v>
      </c>
      <c r="BG169" s="11"/>
      <c r="BH169" s="37">
        <f t="shared" si="65"/>
        <v>294.39999999999998</v>
      </c>
      <c r="BI169" s="37"/>
      <c r="BJ169" s="37">
        <f t="shared" si="66"/>
        <v>294.39999999999998</v>
      </c>
      <c r="BK169" s="37"/>
      <c r="BL169" s="37">
        <f t="shared" si="67"/>
        <v>294.39999999999998</v>
      </c>
      <c r="BM169" s="9"/>
      <c r="BN169" s="9"/>
      <c r="BO169" s="9"/>
      <c r="BP169" s="9"/>
      <c r="BQ169" s="9"/>
      <c r="BR169" s="9"/>
      <c r="BS169" s="9"/>
      <c r="BT169" s="9"/>
      <c r="BU169" s="9"/>
      <c r="BV169" s="10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10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10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10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10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10"/>
      <c r="HG169" s="9"/>
      <c r="HH169" s="9"/>
    </row>
    <row r="170" spans="1:216" s="2" customFormat="1" ht="16.95" customHeight="1">
      <c r="A170" s="14" t="s">
        <v>167</v>
      </c>
      <c r="B170" s="37">
        <v>953541</v>
      </c>
      <c r="C170" s="37">
        <v>1342471</v>
      </c>
      <c r="D170" s="4">
        <f t="shared" si="56"/>
        <v>1.2207879682153153</v>
      </c>
      <c r="E170" s="11">
        <v>10</v>
      </c>
      <c r="F170" s="5" t="s">
        <v>370</v>
      </c>
      <c r="G170" s="5" t="s">
        <v>370</v>
      </c>
      <c r="H170" s="5" t="s">
        <v>370</v>
      </c>
      <c r="I170" s="5" t="s">
        <v>370</v>
      </c>
      <c r="J170" s="5" t="s">
        <v>370</v>
      </c>
      <c r="K170" s="5" t="s">
        <v>370</v>
      </c>
      <c r="L170" s="5" t="s">
        <v>370</v>
      </c>
      <c r="M170" s="5" t="s">
        <v>370</v>
      </c>
      <c r="N170" s="37">
        <v>1307.5</v>
      </c>
      <c r="O170" s="37">
        <v>2302.6</v>
      </c>
      <c r="P170" s="4">
        <f t="shared" si="57"/>
        <v>1.2561070745697895</v>
      </c>
      <c r="Q170" s="11">
        <v>20</v>
      </c>
      <c r="R170" s="37">
        <v>1165</v>
      </c>
      <c r="S170" s="37">
        <v>1177</v>
      </c>
      <c r="T170" s="4">
        <f t="shared" si="58"/>
        <v>1.0103004291845494</v>
      </c>
      <c r="U170" s="11">
        <v>5</v>
      </c>
      <c r="V170" s="37">
        <v>12400</v>
      </c>
      <c r="W170" s="37">
        <v>18334.900000000001</v>
      </c>
      <c r="X170" s="4">
        <f t="shared" si="59"/>
        <v>1.2278620967741936</v>
      </c>
      <c r="Y170" s="11">
        <v>45</v>
      </c>
      <c r="Z170" s="77" t="s">
        <v>435</v>
      </c>
      <c r="AA170" s="77" t="s">
        <v>435</v>
      </c>
      <c r="AB170" s="77" t="s">
        <v>435</v>
      </c>
      <c r="AC170" s="77" t="s">
        <v>435</v>
      </c>
      <c r="AD170" s="5" t="s">
        <v>370</v>
      </c>
      <c r="AE170" s="5" t="s">
        <v>370</v>
      </c>
      <c r="AF170" s="5" t="s">
        <v>370</v>
      </c>
      <c r="AG170" s="5" t="s">
        <v>370</v>
      </c>
      <c r="AH170" s="51">
        <v>610</v>
      </c>
      <c r="AI170" s="51">
        <v>575</v>
      </c>
      <c r="AJ170" s="4">
        <f t="shared" si="60"/>
        <v>0.94262295081967218</v>
      </c>
      <c r="AK170" s="11">
        <v>20</v>
      </c>
      <c r="AL170" s="5" t="s">
        <v>370</v>
      </c>
      <c r="AM170" s="5" t="s">
        <v>370</v>
      </c>
      <c r="AN170" s="5" t="s">
        <v>370</v>
      </c>
      <c r="AO170" s="5" t="s">
        <v>370</v>
      </c>
      <c r="AP170" s="5" t="s">
        <v>370</v>
      </c>
      <c r="AQ170" s="5" t="s">
        <v>370</v>
      </c>
      <c r="AR170" s="5" t="s">
        <v>370</v>
      </c>
      <c r="AS170" s="5" t="s">
        <v>370</v>
      </c>
      <c r="AT170" s="50">
        <f t="shared" si="68"/>
        <v>1.1648777669070385</v>
      </c>
      <c r="AU170" s="51">
        <v>2912</v>
      </c>
      <c r="AV170" s="37">
        <f t="shared" si="61"/>
        <v>1588.3636363636365</v>
      </c>
      <c r="AW170" s="37">
        <f t="shared" si="62"/>
        <v>1850.2</v>
      </c>
      <c r="AX170" s="37">
        <f t="shared" si="63"/>
        <v>261.83636363636356</v>
      </c>
      <c r="AY170" s="37">
        <v>321.89999999999998</v>
      </c>
      <c r="AZ170" s="37">
        <v>331</v>
      </c>
      <c r="BA170" s="37">
        <v>180.8</v>
      </c>
      <c r="BB170" s="37">
        <v>313.5</v>
      </c>
      <c r="BC170" s="37">
        <v>327.39999999999998</v>
      </c>
      <c r="BD170" s="37">
        <v>146.1</v>
      </c>
      <c r="BE170" s="37"/>
      <c r="BF170" s="37">
        <f t="shared" si="64"/>
        <v>229.5</v>
      </c>
      <c r="BG170" s="11"/>
      <c r="BH170" s="37">
        <f t="shared" si="65"/>
        <v>229.5</v>
      </c>
      <c r="BI170" s="37"/>
      <c r="BJ170" s="37">
        <f t="shared" si="66"/>
        <v>229.5</v>
      </c>
      <c r="BK170" s="37"/>
      <c r="BL170" s="37">
        <f t="shared" si="67"/>
        <v>229.5</v>
      </c>
      <c r="BM170" s="9"/>
      <c r="BN170" s="9"/>
      <c r="BO170" s="9"/>
      <c r="BP170" s="9"/>
      <c r="BQ170" s="9"/>
      <c r="BR170" s="9"/>
      <c r="BS170" s="9"/>
      <c r="BT170" s="9"/>
      <c r="BU170" s="9"/>
      <c r="BV170" s="10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10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10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10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10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10"/>
      <c r="HG170" s="9"/>
      <c r="HH170" s="9"/>
    </row>
    <row r="171" spans="1:216" s="2" customFormat="1" ht="16.95" customHeight="1">
      <c r="A171" s="14" t="s">
        <v>168</v>
      </c>
      <c r="B171" s="37">
        <v>88986</v>
      </c>
      <c r="C171" s="37">
        <v>83484.3</v>
      </c>
      <c r="D171" s="4">
        <f t="shared" si="56"/>
        <v>0.93817342053806219</v>
      </c>
      <c r="E171" s="11">
        <v>10</v>
      </c>
      <c r="F171" s="5" t="s">
        <v>370</v>
      </c>
      <c r="G171" s="5" t="s">
        <v>370</v>
      </c>
      <c r="H171" s="5" t="s">
        <v>370</v>
      </c>
      <c r="I171" s="5" t="s">
        <v>370</v>
      </c>
      <c r="J171" s="5" t="s">
        <v>370</v>
      </c>
      <c r="K171" s="5" t="s">
        <v>370</v>
      </c>
      <c r="L171" s="5" t="s">
        <v>370</v>
      </c>
      <c r="M171" s="5" t="s">
        <v>370</v>
      </c>
      <c r="N171" s="37">
        <v>1276.0999999999999</v>
      </c>
      <c r="O171" s="37">
        <v>1914.5</v>
      </c>
      <c r="P171" s="4">
        <f t="shared" si="57"/>
        <v>1.2300274273176084</v>
      </c>
      <c r="Q171" s="11">
        <v>20</v>
      </c>
      <c r="R171" s="37">
        <v>437</v>
      </c>
      <c r="S171" s="37">
        <v>443</v>
      </c>
      <c r="T171" s="4">
        <f t="shared" si="58"/>
        <v>1.0137299771167048</v>
      </c>
      <c r="U171" s="11">
        <v>45</v>
      </c>
      <c r="V171" s="37">
        <v>1</v>
      </c>
      <c r="W171" s="37">
        <v>1.9</v>
      </c>
      <c r="X171" s="4">
        <f t="shared" si="59"/>
        <v>1.27</v>
      </c>
      <c r="Y171" s="11">
        <v>5</v>
      </c>
      <c r="Z171" s="77" t="s">
        <v>435</v>
      </c>
      <c r="AA171" s="77" t="s">
        <v>435</v>
      </c>
      <c r="AB171" s="77" t="s">
        <v>435</v>
      </c>
      <c r="AC171" s="77" t="s">
        <v>435</v>
      </c>
      <c r="AD171" s="5" t="s">
        <v>370</v>
      </c>
      <c r="AE171" s="5" t="s">
        <v>370</v>
      </c>
      <c r="AF171" s="5" t="s">
        <v>370</v>
      </c>
      <c r="AG171" s="5" t="s">
        <v>370</v>
      </c>
      <c r="AH171" s="51">
        <v>200</v>
      </c>
      <c r="AI171" s="51">
        <v>207</v>
      </c>
      <c r="AJ171" s="4">
        <f t="shared" si="60"/>
        <v>1.0349999999999999</v>
      </c>
      <c r="AK171" s="11">
        <v>20</v>
      </c>
      <c r="AL171" s="5" t="s">
        <v>370</v>
      </c>
      <c r="AM171" s="5" t="s">
        <v>370</v>
      </c>
      <c r="AN171" s="5" t="s">
        <v>370</v>
      </c>
      <c r="AO171" s="5" t="s">
        <v>370</v>
      </c>
      <c r="AP171" s="5" t="s">
        <v>370</v>
      </c>
      <c r="AQ171" s="5" t="s">
        <v>370</v>
      </c>
      <c r="AR171" s="5" t="s">
        <v>370</v>
      </c>
      <c r="AS171" s="5" t="s">
        <v>370</v>
      </c>
      <c r="AT171" s="50">
        <f t="shared" si="68"/>
        <v>1.066501317219845</v>
      </c>
      <c r="AU171" s="51">
        <v>6939</v>
      </c>
      <c r="AV171" s="37">
        <f t="shared" si="61"/>
        <v>3784.909090909091</v>
      </c>
      <c r="AW171" s="37">
        <f t="shared" si="62"/>
        <v>4036.6</v>
      </c>
      <c r="AX171" s="37">
        <f t="shared" si="63"/>
        <v>251.69090909090892</v>
      </c>
      <c r="AY171" s="37">
        <v>621.4</v>
      </c>
      <c r="AZ171" s="37">
        <v>773.6</v>
      </c>
      <c r="BA171" s="37">
        <v>877</v>
      </c>
      <c r="BB171" s="37">
        <v>613.79999999999995</v>
      </c>
      <c r="BC171" s="37">
        <v>659.5</v>
      </c>
      <c r="BD171" s="37"/>
      <c r="BE171" s="37"/>
      <c r="BF171" s="37">
        <f t="shared" si="64"/>
        <v>491.3</v>
      </c>
      <c r="BG171" s="11"/>
      <c r="BH171" s="37">
        <f t="shared" si="65"/>
        <v>491.3</v>
      </c>
      <c r="BI171" s="37"/>
      <c r="BJ171" s="37">
        <f t="shared" si="66"/>
        <v>491.3</v>
      </c>
      <c r="BK171" s="37"/>
      <c r="BL171" s="37">
        <f t="shared" si="67"/>
        <v>491.3</v>
      </c>
      <c r="BM171" s="9"/>
      <c r="BN171" s="9"/>
      <c r="BO171" s="9"/>
      <c r="BP171" s="9"/>
      <c r="BQ171" s="9"/>
      <c r="BR171" s="9"/>
      <c r="BS171" s="9"/>
      <c r="BT171" s="9"/>
      <c r="BU171" s="9"/>
      <c r="BV171" s="10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10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10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10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10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10"/>
      <c r="HG171" s="9"/>
      <c r="HH171" s="9"/>
    </row>
    <row r="172" spans="1:216" s="2" customFormat="1" ht="16.95" customHeight="1">
      <c r="A172" s="14" t="s">
        <v>169</v>
      </c>
      <c r="B172" s="37">
        <v>12269</v>
      </c>
      <c r="C172" s="37">
        <v>12323.5</v>
      </c>
      <c r="D172" s="4">
        <f t="shared" si="56"/>
        <v>1.0044420898198712</v>
      </c>
      <c r="E172" s="11">
        <v>10</v>
      </c>
      <c r="F172" s="5" t="s">
        <v>370</v>
      </c>
      <c r="G172" s="5" t="s">
        <v>370</v>
      </c>
      <c r="H172" s="5" t="s">
        <v>370</v>
      </c>
      <c r="I172" s="5" t="s">
        <v>370</v>
      </c>
      <c r="J172" s="5" t="s">
        <v>370</v>
      </c>
      <c r="K172" s="5" t="s">
        <v>370</v>
      </c>
      <c r="L172" s="5" t="s">
        <v>370</v>
      </c>
      <c r="M172" s="5" t="s">
        <v>370</v>
      </c>
      <c r="N172" s="37">
        <v>1509.4</v>
      </c>
      <c r="O172" s="37">
        <v>1184.4000000000001</v>
      </c>
      <c r="P172" s="4">
        <f t="shared" si="57"/>
        <v>0.78468265535974557</v>
      </c>
      <c r="Q172" s="11">
        <v>20</v>
      </c>
      <c r="R172" s="37">
        <v>0</v>
      </c>
      <c r="S172" s="37">
        <v>0</v>
      </c>
      <c r="T172" s="4">
        <f t="shared" si="58"/>
        <v>1</v>
      </c>
      <c r="U172" s="11">
        <v>45</v>
      </c>
      <c r="V172" s="37">
        <v>1</v>
      </c>
      <c r="W172" s="37">
        <v>1.3</v>
      </c>
      <c r="X172" s="4">
        <f t="shared" si="59"/>
        <v>1.21</v>
      </c>
      <c r="Y172" s="11">
        <v>5</v>
      </c>
      <c r="Z172" s="77" t="s">
        <v>435</v>
      </c>
      <c r="AA172" s="77" t="s">
        <v>435</v>
      </c>
      <c r="AB172" s="77" t="s">
        <v>435</v>
      </c>
      <c r="AC172" s="77" t="s">
        <v>435</v>
      </c>
      <c r="AD172" s="5" t="s">
        <v>370</v>
      </c>
      <c r="AE172" s="5" t="s">
        <v>370</v>
      </c>
      <c r="AF172" s="5" t="s">
        <v>370</v>
      </c>
      <c r="AG172" s="5" t="s">
        <v>370</v>
      </c>
      <c r="AH172" s="51">
        <v>87</v>
      </c>
      <c r="AI172" s="51">
        <v>87</v>
      </c>
      <c r="AJ172" s="4">
        <f t="shared" si="60"/>
        <v>1</v>
      </c>
      <c r="AK172" s="11">
        <v>20</v>
      </c>
      <c r="AL172" s="5" t="s">
        <v>370</v>
      </c>
      <c r="AM172" s="5" t="s">
        <v>370</v>
      </c>
      <c r="AN172" s="5" t="s">
        <v>370</v>
      </c>
      <c r="AO172" s="5" t="s">
        <v>370</v>
      </c>
      <c r="AP172" s="5" t="s">
        <v>370</v>
      </c>
      <c r="AQ172" s="5" t="s">
        <v>370</v>
      </c>
      <c r="AR172" s="5" t="s">
        <v>370</v>
      </c>
      <c r="AS172" s="5" t="s">
        <v>370</v>
      </c>
      <c r="AT172" s="50">
        <f t="shared" si="68"/>
        <v>0.96788074005393621</v>
      </c>
      <c r="AU172" s="51">
        <v>2347</v>
      </c>
      <c r="AV172" s="37">
        <f t="shared" si="61"/>
        <v>1280.1818181818182</v>
      </c>
      <c r="AW172" s="37">
        <f t="shared" si="62"/>
        <v>1239.0999999999999</v>
      </c>
      <c r="AX172" s="37">
        <f t="shared" si="63"/>
        <v>-41.081818181818335</v>
      </c>
      <c r="AY172" s="37">
        <v>231.7</v>
      </c>
      <c r="AZ172" s="37">
        <v>256.7</v>
      </c>
      <c r="BA172" s="37">
        <v>129</v>
      </c>
      <c r="BB172" s="37">
        <v>215</v>
      </c>
      <c r="BC172" s="37">
        <v>202.2</v>
      </c>
      <c r="BD172" s="37">
        <v>34.200000000000003</v>
      </c>
      <c r="BE172" s="37"/>
      <c r="BF172" s="37">
        <f t="shared" si="64"/>
        <v>170.3</v>
      </c>
      <c r="BG172" s="11"/>
      <c r="BH172" s="37">
        <f t="shared" si="65"/>
        <v>170.3</v>
      </c>
      <c r="BI172" s="37"/>
      <c r="BJ172" s="37">
        <f t="shared" si="66"/>
        <v>170.3</v>
      </c>
      <c r="BK172" s="37"/>
      <c r="BL172" s="37">
        <f t="shared" si="67"/>
        <v>170.3</v>
      </c>
      <c r="BM172" s="9"/>
      <c r="BN172" s="9"/>
      <c r="BO172" s="9"/>
      <c r="BP172" s="9"/>
      <c r="BQ172" s="9"/>
      <c r="BR172" s="9"/>
      <c r="BS172" s="9"/>
      <c r="BT172" s="9"/>
      <c r="BU172" s="9"/>
      <c r="BV172" s="10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10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10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10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10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10"/>
      <c r="HG172" s="9"/>
      <c r="HH172" s="9"/>
    </row>
    <row r="173" spans="1:216" s="2" customFormat="1" ht="16.95" customHeight="1">
      <c r="A173" s="18" t="s">
        <v>170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9"/>
      <c r="BN173" s="9"/>
      <c r="BO173" s="9"/>
      <c r="BP173" s="9"/>
      <c r="BQ173" s="9"/>
      <c r="BR173" s="9"/>
      <c r="BS173" s="9"/>
      <c r="BT173" s="9"/>
      <c r="BU173" s="9"/>
      <c r="BV173" s="10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10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10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10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10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10"/>
      <c r="HG173" s="9"/>
      <c r="HH173" s="9"/>
    </row>
    <row r="174" spans="1:216" s="2" customFormat="1" ht="16.95" customHeight="1">
      <c r="A174" s="14" t="s">
        <v>171</v>
      </c>
      <c r="B174" s="37">
        <v>0</v>
      </c>
      <c r="C174" s="37">
        <v>0</v>
      </c>
      <c r="D174" s="4">
        <f t="shared" si="56"/>
        <v>0</v>
      </c>
      <c r="E174" s="11">
        <v>0</v>
      </c>
      <c r="F174" s="5" t="s">
        <v>370</v>
      </c>
      <c r="G174" s="5" t="s">
        <v>370</v>
      </c>
      <c r="H174" s="5" t="s">
        <v>370</v>
      </c>
      <c r="I174" s="5" t="s">
        <v>370</v>
      </c>
      <c r="J174" s="5" t="s">
        <v>370</v>
      </c>
      <c r="K174" s="5" t="s">
        <v>370</v>
      </c>
      <c r="L174" s="5" t="s">
        <v>370</v>
      </c>
      <c r="M174" s="5" t="s">
        <v>370</v>
      </c>
      <c r="N174" s="37">
        <v>444.1</v>
      </c>
      <c r="O174" s="37">
        <v>623.20000000000005</v>
      </c>
      <c r="P174" s="4">
        <f t="shared" si="57"/>
        <v>1.2203287547849584</v>
      </c>
      <c r="Q174" s="11">
        <v>20</v>
      </c>
      <c r="R174" s="37">
        <v>479</v>
      </c>
      <c r="S174" s="37">
        <v>529.6</v>
      </c>
      <c r="T174" s="4">
        <f t="shared" si="58"/>
        <v>1.1056367432150314</v>
      </c>
      <c r="U174" s="11">
        <v>35</v>
      </c>
      <c r="V174" s="37">
        <v>8.5</v>
      </c>
      <c r="W174" s="37">
        <v>17.399999999999999</v>
      </c>
      <c r="X174" s="4">
        <f t="shared" si="59"/>
        <v>1.2847058823529411</v>
      </c>
      <c r="Y174" s="11">
        <v>15</v>
      </c>
      <c r="Z174" s="77" t="s">
        <v>435</v>
      </c>
      <c r="AA174" s="77" t="s">
        <v>435</v>
      </c>
      <c r="AB174" s="77" t="s">
        <v>435</v>
      </c>
      <c r="AC174" s="77" t="s">
        <v>435</v>
      </c>
      <c r="AD174" s="5" t="s">
        <v>370</v>
      </c>
      <c r="AE174" s="5" t="s">
        <v>370</v>
      </c>
      <c r="AF174" s="5" t="s">
        <v>370</v>
      </c>
      <c r="AG174" s="5" t="s">
        <v>370</v>
      </c>
      <c r="AH174" s="51">
        <v>500</v>
      </c>
      <c r="AI174" s="51">
        <v>520</v>
      </c>
      <c r="AJ174" s="4">
        <f t="shared" si="60"/>
        <v>1.04</v>
      </c>
      <c r="AK174" s="11">
        <v>20</v>
      </c>
      <c r="AL174" s="5" t="s">
        <v>370</v>
      </c>
      <c r="AM174" s="5" t="s">
        <v>370</v>
      </c>
      <c r="AN174" s="5" t="s">
        <v>370</v>
      </c>
      <c r="AO174" s="5" t="s">
        <v>370</v>
      </c>
      <c r="AP174" s="5" t="s">
        <v>370</v>
      </c>
      <c r="AQ174" s="5" t="s">
        <v>370</v>
      </c>
      <c r="AR174" s="5" t="s">
        <v>370</v>
      </c>
      <c r="AS174" s="5" t="s">
        <v>370</v>
      </c>
      <c r="AT174" s="50">
        <f t="shared" si="68"/>
        <v>1.1463827704835488</v>
      </c>
      <c r="AU174" s="51">
        <v>2038</v>
      </c>
      <c r="AV174" s="37">
        <f t="shared" si="61"/>
        <v>1111.6363636363637</v>
      </c>
      <c r="AW174" s="37">
        <f t="shared" si="62"/>
        <v>1274.4000000000001</v>
      </c>
      <c r="AX174" s="37">
        <f t="shared" si="63"/>
        <v>162.76363636363635</v>
      </c>
      <c r="AY174" s="37">
        <v>156.80000000000001</v>
      </c>
      <c r="AZ174" s="37">
        <v>196.1</v>
      </c>
      <c r="BA174" s="37">
        <v>242.8</v>
      </c>
      <c r="BB174" s="37">
        <v>152.6</v>
      </c>
      <c r="BC174" s="37">
        <v>135.30000000000001</v>
      </c>
      <c r="BD174" s="37">
        <v>97.699999999999989</v>
      </c>
      <c r="BE174" s="37"/>
      <c r="BF174" s="37">
        <f t="shared" si="64"/>
        <v>293.10000000000002</v>
      </c>
      <c r="BG174" s="11"/>
      <c r="BH174" s="37">
        <f t="shared" si="65"/>
        <v>293.10000000000002</v>
      </c>
      <c r="BI174" s="37"/>
      <c r="BJ174" s="37">
        <f t="shared" si="66"/>
        <v>293.10000000000002</v>
      </c>
      <c r="BK174" s="37"/>
      <c r="BL174" s="37">
        <f t="shared" si="67"/>
        <v>293.10000000000002</v>
      </c>
      <c r="BM174" s="9"/>
      <c r="BN174" s="9"/>
      <c r="BO174" s="9"/>
      <c r="BP174" s="9"/>
      <c r="BQ174" s="9"/>
      <c r="BR174" s="9"/>
      <c r="BS174" s="9"/>
      <c r="BT174" s="9"/>
      <c r="BU174" s="9"/>
      <c r="BV174" s="10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10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10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10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10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10"/>
      <c r="HG174" s="9"/>
      <c r="HH174" s="9"/>
    </row>
    <row r="175" spans="1:216" s="2" customFormat="1" ht="16.95" customHeight="1">
      <c r="A175" s="14" t="s">
        <v>172</v>
      </c>
      <c r="B175" s="37">
        <v>116710</v>
      </c>
      <c r="C175" s="37">
        <v>119245.7</v>
      </c>
      <c r="D175" s="4">
        <f t="shared" ref="D175:D238" si="69">IF(E175=0,0,IF(B175=0,1,IF(C175&lt;0,0,IF(C175/B175&gt;1.2,IF((C175/B175-1.2)*0.1+1.2&gt;1.3,1.3,(C175/B175-1.2)*0.1+1.2),C175/B175))))</f>
        <v>1.0217265015851256</v>
      </c>
      <c r="E175" s="11">
        <v>10</v>
      </c>
      <c r="F175" s="5" t="s">
        <v>370</v>
      </c>
      <c r="G175" s="5" t="s">
        <v>370</v>
      </c>
      <c r="H175" s="5" t="s">
        <v>370</v>
      </c>
      <c r="I175" s="5" t="s">
        <v>370</v>
      </c>
      <c r="J175" s="5" t="s">
        <v>370</v>
      </c>
      <c r="K175" s="5" t="s">
        <v>370</v>
      </c>
      <c r="L175" s="5" t="s">
        <v>370</v>
      </c>
      <c r="M175" s="5" t="s">
        <v>370</v>
      </c>
      <c r="N175" s="37">
        <v>4666.8999999999996</v>
      </c>
      <c r="O175" s="37">
        <v>5393</v>
      </c>
      <c r="P175" s="4">
        <f t="shared" ref="P175:P238" si="70">IF(Q175=0,0,IF(N175=0,1,IF(O175&lt;0,0,IF(O175/N175&gt;1.2,IF((O175/N175-1.2)*0.1+1.2&gt;1.3,1.3,(O175/N175-1.2)*0.1+1.2),O175/N175))))</f>
        <v>1.1555850778889627</v>
      </c>
      <c r="Q175" s="11">
        <v>20</v>
      </c>
      <c r="R175" s="37">
        <v>56</v>
      </c>
      <c r="S175" s="37">
        <v>235</v>
      </c>
      <c r="T175" s="4">
        <f t="shared" ref="T175:T238" si="71">IF(U175=0,0,IF(R175=0,1,IF(S175&lt;0,0,IF(S175/R175&gt;1.2,IF((S175/R175-1.2)*0.1+1.2&gt;1.3,1.3,(S175/R175-1.2)*0.1+1.2),S175/R175))))</f>
        <v>1.3</v>
      </c>
      <c r="U175" s="11">
        <v>25</v>
      </c>
      <c r="V175" s="37">
        <v>15</v>
      </c>
      <c r="W175" s="37">
        <v>8.8000000000000007</v>
      </c>
      <c r="X175" s="4">
        <f t="shared" ref="X175:X238" si="72">IF(Y175=0,0,IF(V175=0,1,IF(W175&lt;0,0,IF(W175/V175&gt;1.2,IF((W175/V175-1.2)*0.1+1.2&gt;1.3,1.3,(W175/V175-1.2)*0.1+1.2),W175/V175))))</f>
        <v>0.58666666666666667</v>
      </c>
      <c r="Y175" s="11">
        <v>25</v>
      </c>
      <c r="Z175" s="77" t="s">
        <v>435</v>
      </c>
      <c r="AA175" s="77" t="s">
        <v>435</v>
      </c>
      <c r="AB175" s="77" t="s">
        <v>435</v>
      </c>
      <c r="AC175" s="77" t="s">
        <v>435</v>
      </c>
      <c r="AD175" s="5" t="s">
        <v>370</v>
      </c>
      <c r="AE175" s="5" t="s">
        <v>370</v>
      </c>
      <c r="AF175" s="5" t="s">
        <v>370</v>
      </c>
      <c r="AG175" s="5" t="s">
        <v>370</v>
      </c>
      <c r="AH175" s="51">
        <v>211</v>
      </c>
      <c r="AI175" s="51">
        <v>259</v>
      </c>
      <c r="AJ175" s="4">
        <f t="shared" ref="AJ175:AJ238" si="73">IF(AK175=0,0,IF(AH175=0,1,IF(AI175&lt;0,0,IF(AI175/AH175&gt;1.2,IF((AI175/AH175-1.2)*0.1+1.2&gt;1.3,1.3,(AI175/AH175-1.2)*0.1+1.2),AI175/AH175))))</f>
        <v>1.2027488151658767</v>
      </c>
      <c r="AK175" s="11">
        <v>20</v>
      </c>
      <c r="AL175" s="5" t="s">
        <v>370</v>
      </c>
      <c r="AM175" s="5" t="s">
        <v>370</v>
      </c>
      <c r="AN175" s="5" t="s">
        <v>370</v>
      </c>
      <c r="AO175" s="5" t="s">
        <v>370</v>
      </c>
      <c r="AP175" s="5" t="s">
        <v>370</v>
      </c>
      <c r="AQ175" s="5" t="s">
        <v>370</v>
      </c>
      <c r="AR175" s="5" t="s">
        <v>370</v>
      </c>
      <c r="AS175" s="5" t="s">
        <v>370</v>
      </c>
      <c r="AT175" s="50">
        <f t="shared" si="68"/>
        <v>1.045506095436147</v>
      </c>
      <c r="AU175" s="51">
        <v>2923</v>
      </c>
      <c r="AV175" s="37">
        <f t="shared" ref="AV175:AV238" si="74">AU175/11*6</f>
        <v>1594.3636363636365</v>
      </c>
      <c r="AW175" s="37">
        <f t="shared" ref="AW175:AW238" si="75">ROUND(AT175*AV175,1)</f>
        <v>1666.9</v>
      </c>
      <c r="AX175" s="37">
        <f t="shared" ref="AX175:AX238" si="76">AW175-AV175</f>
        <v>72.536363636363603</v>
      </c>
      <c r="AY175" s="37">
        <v>337.6</v>
      </c>
      <c r="AZ175" s="37">
        <v>345.4</v>
      </c>
      <c r="BA175" s="37">
        <v>337.8</v>
      </c>
      <c r="BB175" s="37">
        <v>200.4</v>
      </c>
      <c r="BC175" s="37">
        <v>215</v>
      </c>
      <c r="BD175" s="37"/>
      <c r="BE175" s="37"/>
      <c r="BF175" s="37">
        <f t="shared" ref="BF175:BF238" si="77">ROUND(AW175-SUM(AY175:BE175),1)</f>
        <v>230.7</v>
      </c>
      <c r="BG175" s="11"/>
      <c r="BH175" s="37">
        <f t="shared" ref="BH175:BH238" si="78">IF(OR(BF175&lt;0,BG175="+"),0,BF175)</f>
        <v>230.7</v>
      </c>
      <c r="BI175" s="37"/>
      <c r="BJ175" s="37">
        <f t="shared" ref="BJ175:BJ238" si="79">BH175+BI175</f>
        <v>230.7</v>
      </c>
      <c r="BK175" s="37"/>
      <c r="BL175" s="37">
        <f t="shared" ref="BL175:BL238" si="80">IF((BJ175-BK175)&gt;0,ROUND(BJ175-BK175,1),0)</f>
        <v>230.7</v>
      </c>
      <c r="BM175" s="9"/>
      <c r="BN175" s="9"/>
      <c r="BO175" s="9"/>
      <c r="BP175" s="9"/>
      <c r="BQ175" s="9"/>
      <c r="BR175" s="9"/>
      <c r="BS175" s="9"/>
      <c r="BT175" s="9"/>
      <c r="BU175" s="9"/>
      <c r="BV175" s="10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10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10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10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10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10"/>
      <c r="HG175" s="9"/>
      <c r="HH175" s="9"/>
    </row>
    <row r="176" spans="1:216" s="2" customFormat="1" ht="16.95" customHeight="1">
      <c r="A176" s="14" t="s">
        <v>173</v>
      </c>
      <c r="B176" s="37">
        <v>0</v>
      </c>
      <c r="C176" s="37">
        <v>0</v>
      </c>
      <c r="D176" s="4">
        <f t="shared" si="69"/>
        <v>0</v>
      </c>
      <c r="E176" s="11">
        <v>0</v>
      </c>
      <c r="F176" s="5" t="s">
        <v>370</v>
      </c>
      <c r="G176" s="5" t="s">
        <v>370</v>
      </c>
      <c r="H176" s="5" t="s">
        <v>370</v>
      </c>
      <c r="I176" s="5" t="s">
        <v>370</v>
      </c>
      <c r="J176" s="5" t="s">
        <v>370</v>
      </c>
      <c r="K176" s="5" t="s">
        <v>370</v>
      </c>
      <c r="L176" s="5" t="s">
        <v>370</v>
      </c>
      <c r="M176" s="5" t="s">
        <v>370</v>
      </c>
      <c r="N176" s="37">
        <v>236.5</v>
      </c>
      <c r="O176" s="37">
        <v>383.6</v>
      </c>
      <c r="P176" s="4">
        <f t="shared" si="70"/>
        <v>1.242198731501057</v>
      </c>
      <c r="Q176" s="11">
        <v>20</v>
      </c>
      <c r="R176" s="37">
        <v>0</v>
      </c>
      <c r="S176" s="37">
        <v>0</v>
      </c>
      <c r="T176" s="4">
        <f t="shared" si="71"/>
        <v>1</v>
      </c>
      <c r="U176" s="11">
        <v>20</v>
      </c>
      <c r="V176" s="37">
        <v>0.9</v>
      </c>
      <c r="W176" s="37">
        <v>1.9</v>
      </c>
      <c r="X176" s="4">
        <f t="shared" si="72"/>
        <v>1.2911111111111111</v>
      </c>
      <c r="Y176" s="11">
        <v>30</v>
      </c>
      <c r="Z176" s="77" t="s">
        <v>435</v>
      </c>
      <c r="AA176" s="77" t="s">
        <v>435</v>
      </c>
      <c r="AB176" s="77" t="s">
        <v>435</v>
      </c>
      <c r="AC176" s="77" t="s">
        <v>435</v>
      </c>
      <c r="AD176" s="5" t="s">
        <v>370</v>
      </c>
      <c r="AE176" s="5" t="s">
        <v>370</v>
      </c>
      <c r="AF176" s="5" t="s">
        <v>370</v>
      </c>
      <c r="AG176" s="5" t="s">
        <v>370</v>
      </c>
      <c r="AH176" s="51">
        <v>64</v>
      </c>
      <c r="AI176" s="51">
        <v>53</v>
      </c>
      <c r="AJ176" s="4">
        <f t="shared" si="73"/>
        <v>0.828125</v>
      </c>
      <c r="AK176" s="11">
        <v>20</v>
      </c>
      <c r="AL176" s="5" t="s">
        <v>370</v>
      </c>
      <c r="AM176" s="5" t="s">
        <v>370</v>
      </c>
      <c r="AN176" s="5" t="s">
        <v>370</v>
      </c>
      <c r="AO176" s="5" t="s">
        <v>370</v>
      </c>
      <c r="AP176" s="5" t="s">
        <v>370</v>
      </c>
      <c r="AQ176" s="5" t="s">
        <v>370</v>
      </c>
      <c r="AR176" s="5" t="s">
        <v>370</v>
      </c>
      <c r="AS176" s="5" t="s">
        <v>370</v>
      </c>
      <c r="AT176" s="50">
        <f t="shared" ref="AT176:AT239" si="81">(D176*E176+P176*Q176+T176*U176+X176*Y176+AJ176*AK176)/(E176+Q176+U176+Y176+AK176)</f>
        <v>1.1126645329261609</v>
      </c>
      <c r="AU176" s="51">
        <v>855</v>
      </c>
      <c r="AV176" s="37">
        <f t="shared" si="74"/>
        <v>466.36363636363637</v>
      </c>
      <c r="AW176" s="37">
        <f t="shared" si="75"/>
        <v>518.9</v>
      </c>
      <c r="AX176" s="37">
        <f t="shared" si="76"/>
        <v>52.536363636363603</v>
      </c>
      <c r="AY176" s="37">
        <v>46.1</v>
      </c>
      <c r="AZ176" s="37">
        <v>96.2</v>
      </c>
      <c r="BA176" s="37">
        <v>73.3</v>
      </c>
      <c r="BB176" s="37">
        <v>85.4</v>
      </c>
      <c r="BC176" s="37">
        <v>66.2</v>
      </c>
      <c r="BD176" s="37">
        <v>6.5</v>
      </c>
      <c r="BE176" s="37"/>
      <c r="BF176" s="37">
        <f t="shared" si="77"/>
        <v>145.19999999999999</v>
      </c>
      <c r="BG176" s="11"/>
      <c r="BH176" s="37">
        <f t="shared" si="78"/>
        <v>145.19999999999999</v>
      </c>
      <c r="BI176" s="37"/>
      <c r="BJ176" s="37">
        <f t="shared" si="79"/>
        <v>145.19999999999999</v>
      </c>
      <c r="BK176" s="37"/>
      <c r="BL176" s="37">
        <f t="shared" si="80"/>
        <v>145.19999999999999</v>
      </c>
      <c r="BM176" s="9"/>
      <c r="BN176" s="9"/>
      <c r="BO176" s="9"/>
      <c r="BP176" s="9"/>
      <c r="BQ176" s="9"/>
      <c r="BR176" s="9"/>
      <c r="BS176" s="9"/>
      <c r="BT176" s="9"/>
      <c r="BU176" s="9"/>
      <c r="BV176" s="10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10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10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10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10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10"/>
      <c r="HG176" s="9"/>
      <c r="HH176" s="9"/>
    </row>
    <row r="177" spans="1:216" s="2" customFormat="1" ht="16.95" customHeight="1">
      <c r="A177" s="14" t="s">
        <v>174</v>
      </c>
      <c r="B177" s="37">
        <v>0</v>
      </c>
      <c r="C177" s="37">
        <v>0</v>
      </c>
      <c r="D177" s="4">
        <f t="shared" si="69"/>
        <v>0</v>
      </c>
      <c r="E177" s="11">
        <v>0</v>
      </c>
      <c r="F177" s="5" t="s">
        <v>370</v>
      </c>
      <c r="G177" s="5" t="s">
        <v>370</v>
      </c>
      <c r="H177" s="5" t="s">
        <v>370</v>
      </c>
      <c r="I177" s="5" t="s">
        <v>370</v>
      </c>
      <c r="J177" s="5" t="s">
        <v>370</v>
      </c>
      <c r="K177" s="5" t="s">
        <v>370</v>
      </c>
      <c r="L177" s="5" t="s">
        <v>370</v>
      </c>
      <c r="M177" s="5" t="s">
        <v>370</v>
      </c>
      <c r="N177" s="37">
        <v>299.10000000000002</v>
      </c>
      <c r="O177" s="37">
        <v>138.4</v>
      </c>
      <c r="P177" s="4">
        <f t="shared" si="70"/>
        <v>0.46272149782681377</v>
      </c>
      <c r="Q177" s="11">
        <v>20</v>
      </c>
      <c r="R177" s="37">
        <v>0</v>
      </c>
      <c r="S177" s="37">
        <v>2.7</v>
      </c>
      <c r="T177" s="4">
        <f t="shared" si="71"/>
        <v>1</v>
      </c>
      <c r="U177" s="11">
        <v>25</v>
      </c>
      <c r="V177" s="37">
        <v>3.7</v>
      </c>
      <c r="W177" s="37">
        <v>1.8</v>
      </c>
      <c r="X177" s="4">
        <f t="shared" si="72"/>
        <v>0.48648648648648646</v>
      </c>
      <c r="Y177" s="11">
        <v>25</v>
      </c>
      <c r="Z177" s="77" t="s">
        <v>435</v>
      </c>
      <c r="AA177" s="77" t="s">
        <v>435</v>
      </c>
      <c r="AB177" s="77" t="s">
        <v>435</v>
      </c>
      <c r="AC177" s="77" t="s">
        <v>435</v>
      </c>
      <c r="AD177" s="5" t="s">
        <v>370</v>
      </c>
      <c r="AE177" s="5" t="s">
        <v>370</v>
      </c>
      <c r="AF177" s="5" t="s">
        <v>370</v>
      </c>
      <c r="AG177" s="5" t="s">
        <v>370</v>
      </c>
      <c r="AH177" s="51">
        <v>72</v>
      </c>
      <c r="AI177" s="51">
        <v>56</v>
      </c>
      <c r="AJ177" s="4">
        <f t="shared" si="73"/>
        <v>0.77777777777777779</v>
      </c>
      <c r="AK177" s="11">
        <v>20</v>
      </c>
      <c r="AL177" s="5" t="s">
        <v>370</v>
      </c>
      <c r="AM177" s="5" t="s">
        <v>370</v>
      </c>
      <c r="AN177" s="5" t="s">
        <v>370</v>
      </c>
      <c r="AO177" s="5" t="s">
        <v>370</v>
      </c>
      <c r="AP177" s="5" t="s">
        <v>370</v>
      </c>
      <c r="AQ177" s="5" t="s">
        <v>370</v>
      </c>
      <c r="AR177" s="5" t="s">
        <v>370</v>
      </c>
      <c r="AS177" s="5" t="s">
        <v>370</v>
      </c>
      <c r="AT177" s="50">
        <f t="shared" si="81"/>
        <v>0.68857941860282224</v>
      </c>
      <c r="AU177" s="51">
        <v>776</v>
      </c>
      <c r="AV177" s="37">
        <f t="shared" si="74"/>
        <v>423.27272727272725</v>
      </c>
      <c r="AW177" s="37">
        <f t="shared" si="75"/>
        <v>291.5</v>
      </c>
      <c r="AX177" s="37">
        <f t="shared" si="76"/>
        <v>-131.77272727272725</v>
      </c>
      <c r="AY177" s="37">
        <v>48.3</v>
      </c>
      <c r="AZ177" s="37">
        <v>84.1</v>
      </c>
      <c r="BA177" s="37">
        <v>34.9</v>
      </c>
      <c r="BB177" s="37">
        <v>61.7</v>
      </c>
      <c r="BC177" s="37">
        <v>37.9</v>
      </c>
      <c r="BD177" s="37"/>
      <c r="BE177" s="37"/>
      <c r="BF177" s="37">
        <f t="shared" si="77"/>
        <v>24.6</v>
      </c>
      <c r="BG177" s="11"/>
      <c r="BH177" s="37">
        <f t="shared" si="78"/>
        <v>24.6</v>
      </c>
      <c r="BI177" s="37"/>
      <c r="BJ177" s="37">
        <f t="shared" si="79"/>
        <v>24.6</v>
      </c>
      <c r="BK177" s="37"/>
      <c r="BL177" s="37">
        <f t="shared" si="80"/>
        <v>24.6</v>
      </c>
      <c r="BM177" s="9"/>
      <c r="BN177" s="9"/>
      <c r="BO177" s="9"/>
      <c r="BP177" s="9"/>
      <c r="BQ177" s="9"/>
      <c r="BR177" s="9"/>
      <c r="BS177" s="9"/>
      <c r="BT177" s="9"/>
      <c r="BU177" s="9"/>
      <c r="BV177" s="10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10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10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10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10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10"/>
      <c r="HG177" s="9"/>
      <c r="HH177" s="9"/>
    </row>
    <row r="178" spans="1:216" s="2" customFormat="1" ht="16.95" customHeight="1">
      <c r="A178" s="14" t="s">
        <v>175</v>
      </c>
      <c r="B178" s="37">
        <v>0</v>
      </c>
      <c r="C178" s="37">
        <v>0</v>
      </c>
      <c r="D178" s="4">
        <f t="shared" si="69"/>
        <v>0</v>
      </c>
      <c r="E178" s="11">
        <v>0</v>
      </c>
      <c r="F178" s="5" t="s">
        <v>370</v>
      </c>
      <c r="G178" s="5" t="s">
        <v>370</v>
      </c>
      <c r="H178" s="5" t="s">
        <v>370</v>
      </c>
      <c r="I178" s="5" t="s">
        <v>370</v>
      </c>
      <c r="J178" s="5" t="s">
        <v>370</v>
      </c>
      <c r="K178" s="5" t="s">
        <v>370</v>
      </c>
      <c r="L178" s="5" t="s">
        <v>370</v>
      </c>
      <c r="M178" s="5" t="s">
        <v>370</v>
      </c>
      <c r="N178" s="37">
        <v>256.8</v>
      </c>
      <c r="O178" s="37">
        <v>242.3</v>
      </c>
      <c r="P178" s="4">
        <f t="shared" si="70"/>
        <v>0.94353582554517135</v>
      </c>
      <c r="Q178" s="11">
        <v>20</v>
      </c>
      <c r="R178" s="37">
        <v>0</v>
      </c>
      <c r="S178" s="37">
        <v>0</v>
      </c>
      <c r="T178" s="4">
        <f t="shared" si="71"/>
        <v>1</v>
      </c>
      <c r="U178" s="11">
        <v>20</v>
      </c>
      <c r="V178" s="37">
        <v>1.8</v>
      </c>
      <c r="W178" s="37">
        <v>0.1</v>
      </c>
      <c r="X178" s="4">
        <f t="shared" si="72"/>
        <v>5.5555555555555559E-2</v>
      </c>
      <c r="Y178" s="11">
        <v>30</v>
      </c>
      <c r="Z178" s="77" t="s">
        <v>435</v>
      </c>
      <c r="AA178" s="77" t="s">
        <v>435</v>
      </c>
      <c r="AB178" s="77" t="s">
        <v>435</v>
      </c>
      <c r="AC178" s="77" t="s">
        <v>435</v>
      </c>
      <c r="AD178" s="5" t="s">
        <v>370</v>
      </c>
      <c r="AE178" s="5" t="s">
        <v>370</v>
      </c>
      <c r="AF178" s="5" t="s">
        <v>370</v>
      </c>
      <c r="AG178" s="5" t="s">
        <v>370</v>
      </c>
      <c r="AH178" s="51">
        <v>55</v>
      </c>
      <c r="AI178" s="51">
        <v>60</v>
      </c>
      <c r="AJ178" s="4">
        <f t="shared" si="73"/>
        <v>1.0909090909090908</v>
      </c>
      <c r="AK178" s="11">
        <v>20</v>
      </c>
      <c r="AL178" s="5" t="s">
        <v>370</v>
      </c>
      <c r="AM178" s="5" t="s">
        <v>370</v>
      </c>
      <c r="AN178" s="5" t="s">
        <v>370</v>
      </c>
      <c r="AO178" s="5" t="s">
        <v>370</v>
      </c>
      <c r="AP178" s="5" t="s">
        <v>370</v>
      </c>
      <c r="AQ178" s="5" t="s">
        <v>370</v>
      </c>
      <c r="AR178" s="5" t="s">
        <v>370</v>
      </c>
      <c r="AS178" s="5" t="s">
        <v>370</v>
      </c>
      <c r="AT178" s="50">
        <f t="shared" si="81"/>
        <v>0.69283961106391001</v>
      </c>
      <c r="AU178" s="51">
        <v>886</v>
      </c>
      <c r="AV178" s="37">
        <f t="shared" si="74"/>
        <v>483.27272727272725</v>
      </c>
      <c r="AW178" s="37">
        <f t="shared" si="75"/>
        <v>334.8</v>
      </c>
      <c r="AX178" s="37">
        <f t="shared" si="76"/>
        <v>-148.47272727272724</v>
      </c>
      <c r="AY178" s="37">
        <v>33.1</v>
      </c>
      <c r="AZ178" s="37">
        <v>73.900000000000006</v>
      </c>
      <c r="BA178" s="37">
        <v>37.700000000000003</v>
      </c>
      <c r="BB178" s="37">
        <v>38.799999999999997</v>
      </c>
      <c r="BC178" s="37">
        <v>77.5</v>
      </c>
      <c r="BD178" s="37"/>
      <c r="BE178" s="37"/>
      <c r="BF178" s="37">
        <f t="shared" si="77"/>
        <v>73.8</v>
      </c>
      <c r="BG178" s="11"/>
      <c r="BH178" s="37">
        <f t="shared" si="78"/>
        <v>73.8</v>
      </c>
      <c r="BI178" s="37"/>
      <c r="BJ178" s="37">
        <f t="shared" si="79"/>
        <v>73.8</v>
      </c>
      <c r="BK178" s="37"/>
      <c r="BL178" s="37">
        <f t="shared" si="80"/>
        <v>73.8</v>
      </c>
      <c r="BM178" s="9"/>
      <c r="BN178" s="9"/>
      <c r="BO178" s="9"/>
      <c r="BP178" s="9"/>
      <c r="BQ178" s="9"/>
      <c r="BR178" s="9"/>
      <c r="BS178" s="9"/>
      <c r="BT178" s="9"/>
      <c r="BU178" s="9"/>
      <c r="BV178" s="10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10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10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10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10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10"/>
      <c r="HG178" s="9"/>
      <c r="HH178" s="9"/>
    </row>
    <row r="179" spans="1:216" s="2" customFormat="1" ht="16.95" customHeight="1">
      <c r="A179" s="14" t="s">
        <v>176</v>
      </c>
      <c r="B179" s="37">
        <v>0</v>
      </c>
      <c r="C179" s="37">
        <v>0</v>
      </c>
      <c r="D179" s="4">
        <f t="shared" si="69"/>
        <v>0</v>
      </c>
      <c r="E179" s="11">
        <v>0</v>
      </c>
      <c r="F179" s="5" t="s">
        <v>370</v>
      </c>
      <c r="G179" s="5" t="s">
        <v>370</v>
      </c>
      <c r="H179" s="5" t="s">
        <v>370</v>
      </c>
      <c r="I179" s="5" t="s">
        <v>370</v>
      </c>
      <c r="J179" s="5" t="s">
        <v>370</v>
      </c>
      <c r="K179" s="5" t="s">
        <v>370</v>
      </c>
      <c r="L179" s="5" t="s">
        <v>370</v>
      </c>
      <c r="M179" s="5" t="s">
        <v>370</v>
      </c>
      <c r="N179" s="37">
        <v>482.9</v>
      </c>
      <c r="O179" s="37">
        <v>382.3</v>
      </c>
      <c r="P179" s="4">
        <f t="shared" si="70"/>
        <v>0.79167529509215162</v>
      </c>
      <c r="Q179" s="11">
        <v>20</v>
      </c>
      <c r="R179" s="37">
        <v>112</v>
      </c>
      <c r="S179" s="37">
        <v>253.3</v>
      </c>
      <c r="T179" s="4">
        <f t="shared" si="71"/>
        <v>1.3</v>
      </c>
      <c r="U179" s="11">
        <v>35</v>
      </c>
      <c r="V179" s="37">
        <v>3.7</v>
      </c>
      <c r="W179" s="37">
        <v>2.1</v>
      </c>
      <c r="X179" s="4">
        <f t="shared" si="72"/>
        <v>0.56756756756756754</v>
      </c>
      <c r="Y179" s="11">
        <v>15</v>
      </c>
      <c r="Z179" s="77" t="s">
        <v>435</v>
      </c>
      <c r="AA179" s="77" t="s">
        <v>435</v>
      </c>
      <c r="AB179" s="77" t="s">
        <v>435</v>
      </c>
      <c r="AC179" s="77" t="s">
        <v>435</v>
      </c>
      <c r="AD179" s="5" t="s">
        <v>370</v>
      </c>
      <c r="AE179" s="5" t="s">
        <v>370</v>
      </c>
      <c r="AF179" s="5" t="s">
        <v>370</v>
      </c>
      <c r="AG179" s="5" t="s">
        <v>370</v>
      </c>
      <c r="AH179" s="51">
        <v>344</v>
      </c>
      <c r="AI179" s="51">
        <v>298</v>
      </c>
      <c r="AJ179" s="4">
        <f t="shared" si="73"/>
        <v>0.86627906976744184</v>
      </c>
      <c r="AK179" s="11">
        <v>20</v>
      </c>
      <c r="AL179" s="5" t="s">
        <v>370</v>
      </c>
      <c r="AM179" s="5" t="s">
        <v>370</v>
      </c>
      <c r="AN179" s="5" t="s">
        <v>370</v>
      </c>
      <c r="AO179" s="5" t="s">
        <v>370</v>
      </c>
      <c r="AP179" s="5" t="s">
        <v>370</v>
      </c>
      <c r="AQ179" s="5" t="s">
        <v>370</v>
      </c>
      <c r="AR179" s="5" t="s">
        <v>370</v>
      </c>
      <c r="AS179" s="5" t="s">
        <v>370</v>
      </c>
      <c r="AT179" s="50">
        <f t="shared" si="81"/>
        <v>0.96858445345228195</v>
      </c>
      <c r="AU179" s="51">
        <v>898</v>
      </c>
      <c r="AV179" s="37">
        <f t="shared" si="74"/>
        <v>489.81818181818187</v>
      </c>
      <c r="AW179" s="37">
        <f t="shared" si="75"/>
        <v>474.4</v>
      </c>
      <c r="AX179" s="37">
        <f t="shared" si="76"/>
        <v>-15.418181818181893</v>
      </c>
      <c r="AY179" s="37">
        <v>64.599999999999994</v>
      </c>
      <c r="AZ179" s="37">
        <v>49</v>
      </c>
      <c r="BA179" s="37">
        <v>109.9</v>
      </c>
      <c r="BB179" s="37">
        <v>47.8</v>
      </c>
      <c r="BC179" s="37">
        <v>60.3</v>
      </c>
      <c r="BD179" s="37">
        <v>55.099999999999994</v>
      </c>
      <c r="BE179" s="37"/>
      <c r="BF179" s="37">
        <f t="shared" si="77"/>
        <v>87.7</v>
      </c>
      <c r="BG179" s="11"/>
      <c r="BH179" s="37">
        <f t="shared" si="78"/>
        <v>87.7</v>
      </c>
      <c r="BI179" s="37"/>
      <c r="BJ179" s="37">
        <f t="shared" si="79"/>
        <v>87.7</v>
      </c>
      <c r="BK179" s="37"/>
      <c r="BL179" s="37">
        <f t="shared" si="80"/>
        <v>87.7</v>
      </c>
      <c r="BM179" s="9"/>
      <c r="BN179" s="9"/>
      <c r="BO179" s="9"/>
      <c r="BP179" s="9"/>
      <c r="BQ179" s="9"/>
      <c r="BR179" s="9"/>
      <c r="BS179" s="9"/>
      <c r="BT179" s="9"/>
      <c r="BU179" s="9"/>
      <c r="BV179" s="10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10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10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10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10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10"/>
      <c r="HG179" s="9"/>
      <c r="HH179" s="9"/>
    </row>
    <row r="180" spans="1:216" s="2" customFormat="1" ht="16.95" customHeight="1">
      <c r="A180" s="14" t="s">
        <v>177</v>
      </c>
      <c r="B180" s="37">
        <v>0</v>
      </c>
      <c r="C180" s="37">
        <v>0</v>
      </c>
      <c r="D180" s="4">
        <f t="shared" si="69"/>
        <v>0</v>
      </c>
      <c r="E180" s="11">
        <v>0</v>
      </c>
      <c r="F180" s="5" t="s">
        <v>370</v>
      </c>
      <c r="G180" s="5" t="s">
        <v>370</v>
      </c>
      <c r="H180" s="5" t="s">
        <v>370</v>
      </c>
      <c r="I180" s="5" t="s">
        <v>370</v>
      </c>
      <c r="J180" s="5" t="s">
        <v>370</v>
      </c>
      <c r="K180" s="5" t="s">
        <v>370</v>
      </c>
      <c r="L180" s="5" t="s">
        <v>370</v>
      </c>
      <c r="M180" s="5" t="s">
        <v>370</v>
      </c>
      <c r="N180" s="37">
        <v>105.6</v>
      </c>
      <c r="O180" s="37">
        <v>49.8</v>
      </c>
      <c r="P180" s="4">
        <f t="shared" si="70"/>
        <v>0.47159090909090912</v>
      </c>
      <c r="Q180" s="11">
        <v>20</v>
      </c>
      <c r="R180" s="37">
        <v>0</v>
      </c>
      <c r="S180" s="37">
        <v>0</v>
      </c>
      <c r="T180" s="4">
        <f t="shared" si="71"/>
        <v>1</v>
      </c>
      <c r="U180" s="11">
        <v>20</v>
      </c>
      <c r="V180" s="37">
        <v>1.2</v>
      </c>
      <c r="W180" s="37">
        <v>1.2</v>
      </c>
      <c r="X180" s="4">
        <f t="shared" si="72"/>
        <v>1</v>
      </c>
      <c r="Y180" s="11">
        <v>30</v>
      </c>
      <c r="Z180" s="77" t="s">
        <v>435</v>
      </c>
      <c r="AA180" s="77" t="s">
        <v>435</v>
      </c>
      <c r="AB180" s="77" t="s">
        <v>435</v>
      </c>
      <c r="AC180" s="77" t="s">
        <v>435</v>
      </c>
      <c r="AD180" s="5" t="s">
        <v>370</v>
      </c>
      <c r="AE180" s="5" t="s">
        <v>370</v>
      </c>
      <c r="AF180" s="5" t="s">
        <v>370</v>
      </c>
      <c r="AG180" s="5" t="s">
        <v>370</v>
      </c>
      <c r="AH180" s="51">
        <v>49</v>
      </c>
      <c r="AI180" s="51">
        <v>30</v>
      </c>
      <c r="AJ180" s="4">
        <f t="shared" si="73"/>
        <v>0.61224489795918369</v>
      </c>
      <c r="AK180" s="11">
        <v>20</v>
      </c>
      <c r="AL180" s="5" t="s">
        <v>370</v>
      </c>
      <c r="AM180" s="5" t="s">
        <v>370</v>
      </c>
      <c r="AN180" s="5" t="s">
        <v>370</v>
      </c>
      <c r="AO180" s="5" t="s">
        <v>370</v>
      </c>
      <c r="AP180" s="5" t="s">
        <v>370</v>
      </c>
      <c r="AQ180" s="5" t="s">
        <v>370</v>
      </c>
      <c r="AR180" s="5" t="s">
        <v>370</v>
      </c>
      <c r="AS180" s="5" t="s">
        <v>370</v>
      </c>
      <c r="AT180" s="50">
        <f t="shared" si="81"/>
        <v>0.79640795712224288</v>
      </c>
      <c r="AU180" s="51">
        <v>442</v>
      </c>
      <c r="AV180" s="37">
        <f t="shared" si="74"/>
        <v>241.09090909090907</v>
      </c>
      <c r="AW180" s="37">
        <f t="shared" si="75"/>
        <v>192</v>
      </c>
      <c r="AX180" s="37">
        <f t="shared" si="76"/>
        <v>-49.090909090909065</v>
      </c>
      <c r="AY180" s="37">
        <v>16.8</v>
      </c>
      <c r="AZ180" s="37">
        <v>36.4</v>
      </c>
      <c r="BA180" s="37">
        <v>26.7</v>
      </c>
      <c r="BB180" s="37">
        <v>26.4</v>
      </c>
      <c r="BC180" s="37">
        <v>32</v>
      </c>
      <c r="BD180" s="37"/>
      <c r="BE180" s="37"/>
      <c r="BF180" s="37">
        <f t="shared" si="77"/>
        <v>53.7</v>
      </c>
      <c r="BG180" s="11"/>
      <c r="BH180" s="37">
        <f t="shared" si="78"/>
        <v>53.7</v>
      </c>
      <c r="BI180" s="37"/>
      <c r="BJ180" s="37">
        <f t="shared" si="79"/>
        <v>53.7</v>
      </c>
      <c r="BK180" s="37"/>
      <c r="BL180" s="37">
        <f t="shared" si="80"/>
        <v>53.7</v>
      </c>
      <c r="BM180" s="9"/>
      <c r="BN180" s="9"/>
      <c r="BO180" s="9"/>
      <c r="BP180" s="9"/>
      <c r="BQ180" s="9"/>
      <c r="BR180" s="9"/>
      <c r="BS180" s="9"/>
      <c r="BT180" s="9"/>
      <c r="BU180" s="9"/>
      <c r="BV180" s="10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10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10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10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10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10"/>
      <c r="HG180" s="9"/>
      <c r="HH180" s="9"/>
    </row>
    <row r="181" spans="1:216" s="2" customFormat="1" ht="16.95" customHeight="1">
      <c r="A181" s="14" t="s">
        <v>178</v>
      </c>
      <c r="B181" s="37">
        <v>0</v>
      </c>
      <c r="C181" s="37">
        <v>0</v>
      </c>
      <c r="D181" s="4">
        <f t="shared" si="69"/>
        <v>0</v>
      </c>
      <c r="E181" s="11">
        <v>0</v>
      </c>
      <c r="F181" s="5" t="s">
        <v>370</v>
      </c>
      <c r="G181" s="5" t="s">
        <v>370</v>
      </c>
      <c r="H181" s="5" t="s">
        <v>370</v>
      </c>
      <c r="I181" s="5" t="s">
        <v>370</v>
      </c>
      <c r="J181" s="5" t="s">
        <v>370</v>
      </c>
      <c r="K181" s="5" t="s">
        <v>370</v>
      </c>
      <c r="L181" s="5" t="s">
        <v>370</v>
      </c>
      <c r="M181" s="5" t="s">
        <v>370</v>
      </c>
      <c r="N181" s="37">
        <v>222.6</v>
      </c>
      <c r="O181" s="37">
        <v>41.5</v>
      </c>
      <c r="P181" s="4">
        <f t="shared" si="70"/>
        <v>0.18643306379155436</v>
      </c>
      <c r="Q181" s="11">
        <v>20</v>
      </c>
      <c r="R181" s="37">
        <v>0</v>
      </c>
      <c r="S181" s="37">
        <v>0</v>
      </c>
      <c r="T181" s="4">
        <f t="shared" si="71"/>
        <v>1</v>
      </c>
      <c r="U181" s="11">
        <v>20</v>
      </c>
      <c r="V181" s="37">
        <v>0</v>
      </c>
      <c r="W181" s="37">
        <v>0</v>
      </c>
      <c r="X181" s="4">
        <f t="shared" si="72"/>
        <v>1</v>
      </c>
      <c r="Y181" s="11">
        <v>30</v>
      </c>
      <c r="Z181" s="77" t="s">
        <v>435</v>
      </c>
      <c r="AA181" s="77" t="s">
        <v>435</v>
      </c>
      <c r="AB181" s="77" t="s">
        <v>435</v>
      </c>
      <c r="AC181" s="77" t="s">
        <v>435</v>
      </c>
      <c r="AD181" s="5" t="s">
        <v>370</v>
      </c>
      <c r="AE181" s="5" t="s">
        <v>370</v>
      </c>
      <c r="AF181" s="5" t="s">
        <v>370</v>
      </c>
      <c r="AG181" s="5" t="s">
        <v>370</v>
      </c>
      <c r="AH181" s="51">
        <v>10</v>
      </c>
      <c r="AI181" s="51">
        <v>14</v>
      </c>
      <c r="AJ181" s="4">
        <f t="shared" si="73"/>
        <v>1.22</v>
      </c>
      <c r="AK181" s="11">
        <v>20</v>
      </c>
      <c r="AL181" s="5" t="s">
        <v>370</v>
      </c>
      <c r="AM181" s="5" t="s">
        <v>370</v>
      </c>
      <c r="AN181" s="5" t="s">
        <v>370</v>
      </c>
      <c r="AO181" s="5" t="s">
        <v>370</v>
      </c>
      <c r="AP181" s="5" t="s">
        <v>370</v>
      </c>
      <c r="AQ181" s="5" t="s">
        <v>370</v>
      </c>
      <c r="AR181" s="5" t="s">
        <v>370</v>
      </c>
      <c r="AS181" s="5" t="s">
        <v>370</v>
      </c>
      <c r="AT181" s="50">
        <f t="shared" si="81"/>
        <v>0.86809623639812328</v>
      </c>
      <c r="AU181" s="51">
        <v>13</v>
      </c>
      <c r="AV181" s="37">
        <f t="shared" si="74"/>
        <v>7.0909090909090917</v>
      </c>
      <c r="AW181" s="37">
        <f t="shared" si="75"/>
        <v>6.2</v>
      </c>
      <c r="AX181" s="37">
        <f t="shared" si="76"/>
        <v>-0.89090909090909154</v>
      </c>
      <c r="AY181" s="37">
        <v>0.9</v>
      </c>
      <c r="AZ181" s="37">
        <v>0.9</v>
      </c>
      <c r="BA181" s="37">
        <v>1.4</v>
      </c>
      <c r="BB181" s="37">
        <v>0.9</v>
      </c>
      <c r="BC181" s="37">
        <v>0.9</v>
      </c>
      <c r="BD181" s="37"/>
      <c r="BE181" s="37"/>
      <c r="BF181" s="37">
        <f t="shared" si="77"/>
        <v>1.2</v>
      </c>
      <c r="BG181" s="11"/>
      <c r="BH181" s="37">
        <f t="shared" si="78"/>
        <v>1.2</v>
      </c>
      <c r="BI181" s="37"/>
      <c r="BJ181" s="37">
        <f t="shared" si="79"/>
        <v>1.2</v>
      </c>
      <c r="BK181" s="37"/>
      <c r="BL181" s="37">
        <f t="shared" si="80"/>
        <v>1.2</v>
      </c>
      <c r="BM181" s="9"/>
      <c r="BN181" s="9"/>
      <c r="BO181" s="9"/>
      <c r="BP181" s="9"/>
      <c r="BQ181" s="9"/>
      <c r="BR181" s="9"/>
      <c r="BS181" s="9"/>
      <c r="BT181" s="9"/>
      <c r="BU181" s="9"/>
      <c r="BV181" s="10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10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10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10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10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10"/>
      <c r="HG181" s="9"/>
      <c r="HH181" s="9"/>
    </row>
    <row r="182" spans="1:216" s="2" customFormat="1" ht="16.95" customHeight="1">
      <c r="A182" s="14" t="s">
        <v>179</v>
      </c>
      <c r="B182" s="37">
        <v>0</v>
      </c>
      <c r="C182" s="37">
        <v>0</v>
      </c>
      <c r="D182" s="4">
        <f t="shared" si="69"/>
        <v>0</v>
      </c>
      <c r="E182" s="11">
        <v>0</v>
      </c>
      <c r="F182" s="5" t="s">
        <v>370</v>
      </c>
      <c r="G182" s="5" t="s">
        <v>370</v>
      </c>
      <c r="H182" s="5" t="s">
        <v>370</v>
      </c>
      <c r="I182" s="5" t="s">
        <v>370</v>
      </c>
      <c r="J182" s="5" t="s">
        <v>370</v>
      </c>
      <c r="K182" s="5" t="s">
        <v>370</v>
      </c>
      <c r="L182" s="5" t="s">
        <v>370</v>
      </c>
      <c r="M182" s="5" t="s">
        <v>370</v>
      </c>
      <c r="N182" s="37">
        <v>1243.8</v>
      </c>
      <c r="O182" s="37">
        <v>617.70000000000005</v>
      </c>
      <c r="P182" s="4">
        <f t="shared" si="70"/>
        <v>0.49662325132657992</v>
      </c>
      <c r="Q182" s="11">
        <v>20</v>
      </c>
      <c r="R182" s="37">
        <v>0</v>
      </c>
      <c r="S182" s="37">
        <v>0</v>
      </c>
      <c r="T182" s="4">
        <f t="shared" si="71"/>
        <v>1</v>
      </c>
      <c r="U182" s="11">
        <v>20</v>
      </c>
      <c r="V182" s="37">
        <v>1.7</v>
      </c>
      <c r="W182" s="37">
        <v>2.4</v>
      </c>
      <c r="X182" s="4">
        <f t="shared" si="72"/>
        <v>1.2211764705882353</v>
      </c>
      <c r="Y182" s="11">
        <v>30</v>
      </c>
      <c r="Z182" s="77" t="s">
        <v>435</v>
      </c>
      <c r="AA182" s="77" t="s">
        <v>435</v>
      </c>
      <c r="AB182" s="77" t="s">
        <v>435</v>
      </c>
      <c r="AC182" s="77" t="s">
        <v>435</v>
      </c>
      <c r="AD182" s="5" t="s">
        <v>370</v>
      </c>
      <c r="AE182" s="5" t="s">
        <v>370</v>
      </c>
      <c r="AF182" s="5" t="s">
        <v>370</v>
      </c>
      <c r="AG182" s="5" t="s">
        <v>370</v>
      </c>
      <c r="AH182" s="51">
        <v>98</v>
      </c>
      <c r="AI182" s="51">
        <v>69</v>
      </c>
      <c r="AJ182" s="4">
        <f t="shared" si="73"/>
        <v>0.70408163265306123</v>
      </c>
      <c r="AK182" s="11">
        <v>20</v>
      </c>
      <c r="AL182" s="5" t="s">
        <v>370</v>
      </c>
      <c r="AM182" s="5" t="s">
        <v>370</v>
      </c>
      <c r="AN182" s="5" t="s">
        <v>370</v>
      </c>
      <c r="AO182" s="5" t="s">
        <v>370</v>
      </c>
      <c r="AP182" s="5" t="s">
        <v>370</v>
      </c>
      <c r="AQ182" s="5" t="s">
        <v>370</v>
      </c>
      <c r="AR182" s="5" t="s">
        <v>370</v>
      </c>
      <c r="AS182" s="5" t="s">
        <v>370</v>
      </c>
      <c r="AT182" s="50">
        <f t="shared" si="81"/>
        <v>0.89610435330266525</v>
      </c>
      <c r="AU182" s="51">
        <v>762</v>
      </c>
      <c r="AV182" s="37">
        <f t="shared" si="74"/>
        <v>415.63636363636363</v>
      </c>
      <c r="AW182" s="37">
        <f t="shared" si="75"/>
        <v>372.5</v>
      </c>
      <c r="AX182" s="37">
        <f t="shared" si="76"/>
        <v>-43.136363636363626</v>
      </c>
      <c r="AY182" s="37">
        <v>33</v>
      </c>
      <c r="AZ182" s="37">
        <v>72.7</v>
      </c>
      <c r="BA182" s="37">
        <v>108.8</v>
      </c>
      <c r="BB182" s="37">
        <v>22.2</v>
      </c>
      <c r="BC182" s="37">
        <v>58.2</v>
      </c>
      <c r="BD182" s="37">
        <v>21.6</v>
      </c>
      <c r="BE182" s="37"/>
      <c r="BF182" s="37">
        <f t="shared" si="77"/>
        <v>56</v>
      </c>
      <c r="BG182" s="11"/>
      <c r="BH182" s="37">
        <f t="shared" si="78"/>
        <v>56</v>
      </c>
      <c r="BI182" s="37"/>
      <c r="BJ182" s="37">
        <f t="shared" si="79"/>
        <v>56</v>
      </c>
      <c r="BK182" s="37"/>
      <c r="BL182" s="37">
        <f t="shared" si="80"/>
        <v>56</v>
      </c>
      <c r="BM182" s="9"/>
      <c r="BN182" s="9"/>
      <c r="BO182" s="9"/>
      <c r="BP182" s="9"/>
      <c r="BQ182" s="9"/>
      <c r="BR182" s="9"/>
      <c r="BS182" s="9"/>
      <c r="BT182" s="9"/>
      <c r="BU182" s="9"/>
      <c r="BV182" s="10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10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10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10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10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10"/>
      <c r="HG182" s="9"/>
      <c r="HH182" s="9"/>
    </row>
    <row r="183" spans="1:216" s="2" customFormat="1" ht="16.95" customHeight="1">
      <c r="A183" s="14" t="s">
        <v>180</v>
      </c>
      <c r="B183" s="37">
        <v>0</v>
      </c>
      <c r="C183" s="37">
        <v>0</v>
      </c>
      <c r="D183" s="4">
        <f t="shared" si="69"/>
        <v>0</v>
      </c>
      <c r="E183" s="11">
        <v>0</v>
      </c>
      <c r="F183" s="5" t="s">
        <v>370</v>
      </c>
      <c r="G183" s="5" t="s">
        <v>370</v>
      </c>
      <c r="H183" s="5" t="s">
        <v>370</v>
      </c>
      <c r="I183" s="5" t="s">
        <v>370</v>
      </c>
      <c r="J183" s="5" t="s">
        <v>370</v>
      </c>
      <c r="K183" s="5" t="s">
        <v>370</v>
      </c>
      <c r="L183" s="5" t="s">
        <v>370</v>
      </c>
      <c r="M183" s="5" t="s">
        <v>370</v>
      </c>
      <c r="N183" s="37">
        <v>552</v>
      </c>
      <c r="O183" s="37">
        <v>344.5</v>
      </c>
      <c r="P183" s="4">
        <f t="shared" si="70"/>
        <v>0.62409420289855078</v>
      </c>
      <c r="Q183" s="11">
        <v>20</v>
      </c>
      <c r="R183" s="37">
        <v>787</v>
      </c>
      <c r="S183" s="37">
        <v>397.8</v>
      </c>
      <c r="T183" s="4">
        <f t="shared" si="71"/>
        <v>0.50546378653113089</v>
      </c>
      <c r="U183" s="11">
        <v>25</v>
      </c>
      <c r="V183" s="37">
        <v>7.3</v>
      </c>
      <c r="W183" s="37">
        <v>29.6</v>
      </c>
      <c r="X183" s="4">
        <f t="shared" si="72"/>
        <v>1.3</v>
      </c>
      <c r="Y183" s="11">
        <v>25</v>
      </c>
      <c r="Z183" s="77" t="s">
        <v>435</v>
      </c>
      <c r="AA183" s="77" t="s">
        <v>435</v>
      </c>
      <c r="AB183" s="77" t="s">
        <v>435</v>
      </c>
      <c r="AC183" s="77" t="s">
        <v>435</v>
      </c>
      <c r="AD183" s="5" t="s">
        <v>370</v>
      </c>
      <c r="AE183" s="5" t="s">
        <v>370</v>
      </c>
      <c r="AF183" s="5" t="s">
        <v>370</v>
      </c>
      <c r="AG183" s="5" t="s">
        <v>370</v>
      </c>
      <c r="AH183" s="51">
        <v>159</v>
      </c>
      <c r="AI183" s="51">
        <v>180</v>
      </c>
      <c r="AJ183" s="4">
        <f t="shared" si="73"/>
        <v>1.1320754716981132</v>
      </c>
      <c r="AK183" s="11">
        <v>20</v>
      </c>
      <c r="AL183" s="5" t="s">
        <v>370</v>
      </c>
      <c r="AM183" s="5" t="s">
        <v>370</v>
      </c>
      <c r="AN183" s="5" t="s">
        <v>370</v>
      </c>
      <c r="AO183" s="5" t="s">
        <v>370</v>
      </c>
      <c r="AP183" s="5" t="s">
        <v>370</v>
      </c>
      <c r="AQ183" s="5" t="s">
        <v>370</v>
      </c>
      <c r="AR183" s="5" t="s">
        <v>370</v>
      </c>
      <c r="AS183" s="5" t="s">
        <v>370</v>
      </c>
      <c r="AT183" s="50">
        <f t="shared" si="81"/>
        <v>0.89177764616901711</v>
      </c>
      <c r="AU183" s="51">
        <v>1676</v>
      </c>
      <c r="AV183" s="37">
        <f t="shared" si="74"/>
        <v>914.18181818181824</v>
      </c>
      <c r="AW183" s="37">
        <f t="shared" si="75"/>
        <v>815.2</v>
      </c>
      <c r="AX183" s="37">
        <f t="shared" si="76"/>
        <v>-98.981818181818198</v>
      </c>
      <c r="AY183" s="37">
        <v>188.4</v>
      </c>
      <c r="AZ183" s="37">
        <v>187.7</v>
      </c>
      <c r="BA183" s="37">
        <v>186.9</v>
      </c>
      <c r="BB183" s="37">
        <v>104</v>
      </c>
      <c r="BC183" s="37">
        <v>102</v>
      </c>
      <c r="BD183" s="37"/>
      <c r="BE183" s="37"/>
      <c r="BF183" s="37">
        <f t="shared" si="77"/>
        <v>46.2</v>
      </c>
      <c r="BG183" s="11"/>
      <c r="BH183" s="37">
        <f t="shared" si="78"/>
        <v>46.2</v>
      </c>
      <c r="BI183" s="37"/>
      <c r="BJ183" s="37">
        <f t="shared" si="79"/>
        <v>46.2</v>
      </c>
      <c r="BK183" s="37"/>
      <c r="BL183" s="37">
        <f t="shared" si="80"/>
        <v>46.2</v>
      </c>
      <c r="BM183" s="9"/>
      <c r="BN183" s="9"/>
      <c r="BO183" s="9"/>
      <c r="BP183" s="9"/>
      <c r="BQ183" s="9"/>
      <c r="BR183" s="9"/>
      <c r="BS183" s="9"/>
      <c r="BT183" s="9"/>
      <c r="BU183" s="9"/>
      <c r="BV183" s="10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10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10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10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10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10"/>
      <c r="HG183" s="9"/>
      <c r="HH183" s="9"/>
    </row>
    <row r="184" spans="1:216" s="2" customFormat="1" ht="16.95" customHeight="1">
      <c r="A184" s="14" t="s">
        <v>181</v>
      </c>
      <c r="B184" s="37">
        <v>0</v>
      </c>
      <c r="C184" s="37">
        <v>0</v>
      </c>
      <c r="D184" s="4">
        <f t="shared" si="69"/>
        <v>0</v>
      </c>
      <c r="E184" s="11">
        <v>0</v>
      </c>
      <c r="F184" s="5" t="s">
        <v>370</v>
      </c>
      <c r="G184" s="5" t="s">
        <v>370</v>
      </c>
      <c r="H184" s="5" t="s">
        <v>370</v>
      </c>
      <c r="I184" s="5" t="s">
        <v>370</v>
      </c>
      <c r="J184" s="5" t="s">
        <v>370</v>
      </c>
      <c r="K184" s="5" t="s">
        <v>370</v>
      </c>
      <c r="L184" s="5" t="s">
        <v>370</v>
      </c>
      <c r="M184" s="5" t="s">
        <v>370</v>
      </c>
      <c r="N184" s="37">
        <v>658.2</v>
      </c>
      <c r="O184" s="37">
        <v>270</v>
      </c>
      <c r="P184" s="4">
        <f t="shared" si="70"/>
        <v>0.4102096627164995</v>
      </c>
      <c r="Q184" s="11">
        <v>20</v>
      </c>
      <c r="R184" s="37">
        <v>0</v>
      </c>
      <c r="S184" s="37">
        <v>18.2</v>
      </c>
      <c r="T184" s="4">
        <f t="shared" si="71"/>
        <v>1</v>
      </c>
      <c r="U184" s="11">
        <v>20</v>
      </c>
      <c r="V184" s="37">
        <v>3.4</v>
      </c>
      <c r="W184" s="37">
        <v>1.9</v>
      </c>
      <c r="X184" s="4">
        <f t="shared" si="72"/>
        <v>0.55882352941176472</v>
      </c>
      <c r="Y184" s="11">
        <v>30</v>
      </c>
      <c r="Z184" s="77" t="s">
        <v>435</v>
      </c>
      <c r="AA184" s="77" t="s">
        <v>435</v>
      </c>
      <c r="AB184" s="77" t="s">
        <v>435</v>
      </c>
      <c r="AC184" s="77" t="s">
        <v>435</v>
      </c>
      <c r="AD184" s="5" t="s">
        <v>370</v>
      </c>
      <c r="AE184" s="5" t="s">
        <v>370</v>
      </c>
      <c r="AF184" s="5" t="s">
        <v>370</v>
      </c>
      <c r="AG184" s="5" t="s">
        <v>370</v>
      </c>
      <c r="AH184" s="51">
        <v>69</v>
      </c>
      <c r="AI184" s="51">
        <v>92</v>
      </c>
      <c r="AJ184" s="4">
        <f t="shared" si="73"/>
        <v>1.2133333333333334</v>
      </c>
      <c r="AK184" s="11">
        <v>20</v>
      </c>
      <c r="AL184" s="5" t="s">
        <v>370</v>
      </c>
      <c r="AM184" s="5" t="s">
        <v>370</v>
      </c>
      <c r="AN184" s="5" t="s">
        <v>370</v>
      </c>
      <c r="AO184" s="5" t="s">
        <v>370</v>
      </c>
      <c r="AP184" s="5" t="s">
        <v>370</v>
      </c>
      <c r="AQ184" s="5" t="s">
        <v>370</v>
      </c>
      <c r="AR184" s="5" t="s">
        <v>370</v>
      </c>
      <c r="AS184" s="5" t="s">
        <v>370</v>
      </c>
      <c r="AT184" s="50">
        <f t="shared" si="81"/>
        <v>0.7692840644816622</v>
      </c>
      <c r="AU184" s="51">
        <v>1092</v>
      </c>
      <c r="AV184" s="37">
        <f t="shared" si="74"/>
        <v>595.63636363636363</v>
      </c>
      <c r="AW184" s="37">
        <f t="shared" si="75"/>
        <v>458.2</v>
      </c>
      <c r="AX184" s="37">
        <f t="shared" si="76"/>
        <v>-137.43636363636364</v>
      </c>
      <c r="AY184" s="37">
        <v>46.5</v>
      </c>
      <c r="AZ184" s="37">
        <v>75.400000000000006</v>
      </c>
      <c r="BA184" s="37">
        <v>97.1</v>
      </c>
      <c r="BB184" s="37">
        <v>53.3</v>
      </c>
      <c r="BC184" s="37">
        <v>51.5</v>
      </c>
      <c r="BD184" s="37">
        <v>6.6</v>
      </c>
      <c r="BE184" s="37"/>
      <c r="BF184" s="37">
        <f t="shared" si="77"/>
        <v>127.8</v>
      </c>
      <c r="BG184" s="11"/>
      <c r="BH184" s="37">
        <f t="shared" si="78"/>
        <v>127.8</v>
      </c>
      <c r="BI184" s="37"/>
      <c r="BJ184" s="37">
        <f t="shared" si="79"/>
        <v>127.8</v>
      </c>
      <c r="BK184" s="37"/>
      <c r="BL184" s="37">
        <f t="shared" si="80"/>
        <v>127.8</v>
      </c>
      <c r="BM184" s="9"/>
      <c r="BN184" s="9"/>
      <c r="BO184" s="9"/>
      <c r="BP184" s="9"/>
      <c r="BQ184" s="9"/>
      <c r="BR184" s="9"/>
      <c r="BS184" s="9"/>
      <c r="BT184" s="9"/>
      <c r="BU184" s="9"/>
      <c r="BV184" s="10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10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10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10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10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10"/>
      <c r="HG184" s="9"/>
      <c r="HH184" s="9"/>
    </row>
    <row r="185" spans="1:216" s="2" customFormat="1" ht="16.95" customHeight="1">
      <c r="A185" s="18" t="s">
        <v>182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9"/>
      <c r="BN185" s="9"/>
      <c r="BO185" s="9"/>
      <c r="BP185" s="9"/>
      <c r="BQ185" s="9"/>
      <c r="BR185" s="9"/>
      <c r="BS185" s="9"/>
      <c r="BT185" s="9"/>
      <c r="BU185" s="9"/>
      <c r="BV185" s="10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10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10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10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10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10"/>
      <c r="HG185" s="9"/>
      <c r="HH185" s="9"/>
    </row>
    <row r="186" spans="1:216" s="2" customFormat="1" ht="16.95" customHeight="1">
      <c r="A186" s="14" t="s">
        <v>183</v>
      </c>
      <c r="B186" s="37">
        <v>0</v>
      </c>
      <c r="C186" s="37">
        <v>0</v>
      </c>
      <c r="D186" s="4">
        <f t="shared" si="69"/>
        <v>0</v>
      </c>
      <c r="E186" s="11">
        <v>0</v>
      </c>
      <c r="F186" s="5" t="s">
        <v>370</v>
      </c>
      <c r="G186" s="5" t="s">
        <v>370</v>
      </c>
      <c r="H186" s="5" t="s">
        <v>370</v>
      </c>
      <c r="I186" s="5" t="s">
        <v>370</v>
      </c>
      <c r="J186" s="5" t="s">
        <v>370</v>
      </c>
      <c r="K186" s="5" t="s">
        <v>370</v>
      </c>
      <c r="L186" s="5" t="s">
        <v>370</v>
      </c>
      <c r="M186" s="5" t="s">
        <v>370</v>
      </c>
      <c r="N186" s="37">
        <v>250</v>
      </c>
      <c r="O186" s="37">
        <v>56.7</v>
      </c>
      <c r="P186" s="4">
        <f t="shared" si="70"/>
        <v>0.2268</v>
      </c>
      <c r="Q186" s="11">
        <v>20</v>
      </c>
      <c r="R186" s="37">
        <v>92</v>
      </c>
      <c r="S186" s="37">
        <v>141.19999999999999</v>
      </c>
      <c r="T186" s="4">
        <f t="shared" si="71"/>
        <v>1.2334782608695651</v>
      </c>
      <c r="U186" s="11">
        <v>25</v>
      </c>
      <c r="V186" s="37">
        <v>4.2</v>
      </c>
      <c r="W186" s="37">
        <v>5</v>
      </c>
      <c r="X186" s="4">
        <f t="shared" si="72"/>
        <v>1.1904761904761905</v>
      </c>
      <c r="Y186" s="11">
        <v>25</v>
      </c>
      <c r="Z186" s="77" t="s">
        <v>435</v>
      </c>
      <c r="AA186" s="77" t="s">
        <v>435</v>
      </c>
      <c r="AB186" s="77" t="s">
        <v>435</v>
      </c>
      <c r="AC186" s="77" t="s">
        <v>435</v>
      </c>
      <c r="AD186" s="5" t="s">
        <v>370</v>
      </c>
      <c r="AE186" s="5" t="s">
        <v>370</v>
      </c>
      <c r="AF186" s="5" t="s">
        <v>370</v>
      </c>
      <c r="AG186" s="5" t="s">
        <v>370</v>
      </c>
      <c r="AH186" s="51">
        <v>140</v>
      </c>
      <c r="AI186" s="51">
        <v>145</v>
      </c>
      <c r="AJ186" s="4">
        <f t="shared" si="73"/>
        <v>1.0357142857142858</v>
      </c>
      <c r="AK186" s="11">
        <v>20</v>
      </c>
      <c r="AL186" s="5" t="s">
        <v>370</v>
      </c>
      <c r="AM186" s="5" t="s">
        <v>370</v>
      </c>
      <c r="AN186" s="5" t="s">
        <v>370</v>
      </c>
      <c r="AO186" s="5" t="s">
        <v>370</v>
      </c>
      <c r="AP186" s="5" t="s">
        <v>370</v>
      </c>
      <c r="AQ186" s="5" t="s">
        <v>370</v>
      </c>
      <c r="AR186" s="5" t="s">
        <v>370</v>
      </c>
      <c r="AS186" s="5" t="s">
        <v>370</v>
      </c>
      <c r="AT186" s="50">
        <f t="shared" si="81"/>
        <v>0.95387941108810681</v>
      </c>
      <c r="AU186" s="51">
        <v>1678</v>
      </c>
      <c r="AV186" s="37">
        <f t="shared" si="74"/>
        <v>915.27272727272725</v>
      </c>
      <c r="AW186" s="37">
        <f t="shared" si="75"/>
        <v>873.1</v>
      </c>
      <c r="AX186" s="37">
        <f t="shared" si="76"/>
        <v>-42.172727272727229</v>
      </c>
      <c r="AY186" s="37">
        <v>118.7</v>
      </c>
      <c r="AZ186" s="37">
        <v>132.1</v>
      </c>
      <c r="BA186" s="37">
        <v>182.6</v>
      </c>
      <c r="BB186" s="37">
        <v>168.9</v>
      </c>
      <c r="BC186" s="37">
        <v>136.4</v>
      </c>
      <c r="BD186" s="37">
        <v>2.7</v>
      </c>
      <c r="BE186" s="37"/>
      <c r="BF186" s="37">
        <f t="shared" si="77"/>
        <v>131.69999999999999</v>
      </c>
      <c r="BG186" s="11"/>
      <c r="BH186" s="37">
        <f t="shared" si="78"/>
        <v>131.69999999999999</v>
      </c>
      <c r="BI186" s="37"/>
      <c r="BJ186" s="37">
        <f t="shared" si="79"/>
        <v>131.69999999999999</v>
      </c>
      <c r="BK186" s="37"/>
      <c r="BL186" s="37">
        <f t="shared" si="80"/>
        <v>131.69999999999999</v>
      </c>
      <c r="BM186" s="9"/>
      <c r="BN186" s="9"/>
      <c r="BO186" s="9"/>
      <c r="BP186" s="9"/>
      <c r="BQ186" s="9"/>
      <c r="BR186" s="9"/>
      <c r="BS186" s="9"/>
      <c r="BT186" s="9"/>
      <c r="BU186" s="9"/>
      <c r="BV186" s="10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10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10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10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10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10"/>
      <c r="HG186" s="9"/>
      <c r="HH186" s="9"/>
    </row>
    <row r="187" spans="1:216" s="2" customFormat="1" ht="16.95" customHeight="1">
      <c r="A187" s="14" t="s">
        <v>184</v>
      </c>
      <c r="B187" s="37">
        <v>0</v>
      </c>
      <c r="C187" s="37">
        <v>0</v>
      </c>
      <c r="D187" s="4">
        <f t="shared" si="69"/>
        <v>0</v>
      </c>
      <c r="E187" s="11">
        <v>0</v>
      </c>
      <c r="F187" s="5" t="s">
        <v>370</v>
      </c>
      <c r="G187" s="5" t="s">
        <v>370</v>
      </c>
      <c r="H187" s="5" t="s">
        <v>370</v>
      </c>
      <c r="I187" s="5" t="s">
        <v>370</v>
      </c>
      <c r="J187" s="5" t="s">
        <v>370</v>
      </c>
      <c r="K187" s="5" t="s">
        <v>370</v>
      </c>
      <c r="L187" s="5" t="s">
        <v>370</v>
      </c>
      <c r="M187" s="5" t="s">
        <v>370</v>
      </c>
      <c r="N187" s="37">
        <v>981.5</v>
      </c>
      <c r="O187" s="37">
        <v>595.4</v>
      </c>
      <c r="P187" s="4">
        <f t="shared" si="70"/>
        <v>0.6066225165562914</v>
      </c>
      <c r="Q187" s="11">
        <v>20</v>
      </c>
      <c r="R187" s="37">
        <v>58</v>
      </c>
      <c r="S187" s="37">
        <v>62.6</v>
      </c>
      <c r="T187" s="4">
        <f t="shared" si="71"/>
        <v>1.0793103448275863</v>
      </c>
      <c r="U187" s="11">
        <v>20</v>
      </c>
      <c r="V187" s="37">
        <v>6</v>
      </c>
      <c r="W187" s="37">
        <v>6.6</v>
      </c>
      <c r="X187" s="4">
        <f t="shared" si="72"/>
        <v>1.0999999999999999</v>
      </c>
      <c r="Y187" s="11">
        <v>30</v>
      </c>
      <c r="Z187" s="77" t="s">
        <v>435</v>
      </c>
      <c r="AA187" s="77" t="s">
        <v>435</v>
      </c>
      <c r="AB187" s="77" t="s">
        <v>435</v>
      </c>
      <c r="AC187" s="77" t="s">
        <v>435</v>
      </c>
      <c r="AD187" s="5" t="s">
        <v>370</v>
      </c>
      <c r="AE187" s="5" t="s">
        <v>370</v>
      </c>
      <c r="AF187" s="5" t="s">
        <v>370</v>
      </c>
      <c r="AG187" s="5" t="s">
        <v>370</v>
      </c>
      <c r="AH187" s="51">
        <v>95</v>
      </c>
      <c r="AI187" s="51">
        <v>101</v>
      </c>
      <c r="AJ187" s="4">
        <f t="shared" si="73"/>
        <v>1.0631578947368421</v>
      </c>
      <c r="AK187" s="11">
        <v>20</v>
      </c>
      <c r="AL187" s="5" t="s">
        <v>370</v>
      </c>
      <c r="AM187" s="5" t="s">
        <v>370</v>
      </c>
      <c r="AN187" s="5" t="s">
        <v>370</v>
      </c>
      <c r="AO187" s="5" t="s">
        <v>370</v>
      </c>
      <c r="AP187" s="5" t="s">
        <v>370</v>
      </c>
      <c r="AQ187" s="5" t="s">
        <v>370</v>
      </c>
      <c r="AR187" s="5" t="s">
        <v>370</v>
      </c>
      <c r="AS187" s="5" t="s">
        <v>370</v>
      </c>
      <c r="AT187" s="50">
        <f t="shared" si="81"/>
        <v>0.97757572358238209</v>
      </c>
      <c r="AU187" s="51">
        <v>1552</v>
      </c>
      <c r="AV187" s="37">
        <f t="shared" si="74"/>
        <v>846.5454545454545</v>
      </c>
      <c r="AW187" s="37">
        <f t="shared" si="75"/>
        <v>827.6</v>
      </c>
      <c r="AX187" s="37">
        <f t="shared" si="76"/>
        <v>-18.945454545454481</v>
      </c>
      <c r="AY187" s="37">
        <v>169.7</v>
      </c>
      <c r="AZ187" s="37">
        <v>151.30000000000001</v>
      </c>
      <c r="BA187" s="37">
        <v>132.5</v>
      </c>
      <c r="BB187" s="37">
        <v>111.6</v>
      </c>
      <c r="BC187" s="37">
        <v>126.9</v>
      </c>
      <c r="BD187" s="37"/>
      <c r="BE187" s="37"/>
      <c r="BF187" s="37">
        <f t="shared" si="77"/>
        <v>135.6</v>
      </c>
      <c r="BG187" s="11"/>
      <c r="BH187" s="37">
        <f t="shared" si="78"/>
        <v>135.6</v>
      </c>
      <c r="BI187" s="37"/>
      <c r="BJ187" s="37">
        <f t="shared" si="79"/>
        <v>135.6</v>
      </c>
      <c r="BK187" s="37"/>
      <c r="BL187" s="37">
        <f t="shared" si="80"/>
        <v>135.6</v>
      </c>
      <c r="BM187" s="9"/>
      <c r="BN187" s="9"/>
      <c r="BO187" s="9"/>
      <c r="BP187" s="9"/>
      <c r="BQ187" s="9"/>
      <c r="BR187" s="9"/>
      <c r="BS187" s="9"/>
      <c r="BT187" s="9"/>
      <c r="BU187" s="9"/>
      <c r="BV187" s="10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10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10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10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10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10"/>
      <c r="HG187" s="9"/>
      <c r="HH187" s="9"/>
    </row>
    <row r="188" spans="1:216" s="2" customFormat="1" ht="16.95" customHeight="1">
      <c r="A188" s="14" t="s">
        <v>185</v>
      </c>
      <c r="B188" s="37">
        <v>0</v>
      </c>
      <c r="C188" s="37">
        <v>0</v>
      </c>
      <c r="D188" s="4">
        <f t="shared" si="69"/>
        <v>0</v>
      </c>
      <c r="E188" s="11">
        <v>0</v>
      </c>
      <c r="F188" s="5" t="s">
        <v>370</v>
      </c>
      <c r="G188" s="5" t="s">
        <v>370</v>
      </c>
      <c r="H188" s="5" t="s">
        <v>370</v>
      </c>
      <c r="I188" s="5" t="s">
        <v>370</v>
      </c>
      <c r="J188" s="5" t="s">
        <v>370</v>
      </c>
      <c r="K188" s="5" t="s">
        <v>370</v>
      </c>
      <c r="L188" s="5" t="s">
        <v>370</v>
      </c>
      <c r="M188" s="5" t="s">
        <v>370</v>
      </c>
      <c r="N188" s="37">
        <v>478.2</v>
      </c>
      <c r="O188" s="37">
        <v>165.7</v>
      </c>
      <c r="P188" s="4">
        <f t="shared" si="70"/>
        <v>0.3465077373483898</v>
      </c>
      <c r="Q188" s="11">
        <v>20</v>
      </c>
      <c r="R188" s="37">
        <v>375</v>
      </c>
      <c r="S188" s="37">
        <v>353.4</v>
      </c>
      <c r="T188" s="4">
        <f t="shared" si="71"/>
        <v>0.9423999999999999</v>
      </c>
      <c r="U188" s="11">
        <v>30</v>
      </c>
      <c r="V188" s="37">
        <v>9</v>
      </c>
      <c r="W188" s="37">
        <v>9.6</v>
      </c>
      <c r="X188" s="4">
        <f t="shared" si="72"/>
        <v>1.0666666666666667</v>
      </c>
      <c r="Y188" s="11">
        <v>20</v>
      </c>
      <c r="Z188" s="77" t="s">
        <v>435</v>
      </c>
      <c r="AA188" s="77" t="s">
        <v>435</v>
      </c>
      <c r="AB188" s="77" t="s">
        <v>435</v>
      </c>
      <c r="AC188" s="77" t="s">
        <v>435</v>
      </c>
      <c r="AD188" s="5" t="s">
        <v>370</v>
      </c>
      <c r="AE188" s="5" t="s">
        <v>370</v>
      </c>
      <c r="AF188" s="5" t="s">
        <v>370</v>
      </c>
      <c r="AG188" s="5" t="s">
        <v>370</v>
      </c>
      <c r="AH188" s="51">
        <v>415</v>
      </c>
      <c r="AI188" s="51">
        <v>432</v>
      </c>
      <c r="AJ188" s="4">
        <f t="shared" si="73"/>
        <v>1.0409638554216867</v>
      </c>
      <c r="AK188" s="11">
        <v>20</v>
      </c>
      <c r="AL188" s="5" t="s">
        <v>370</v>
      </c>
      <c r="AM188" s="5" t="s">
        <v>370</v>
      </c>
      <c r="AN188" s="5" t="s">
        <v>370</v>
      </c>
      <c r="AO188" s="5" t="s">
        <v>370</v>
      </c>
      <c r="AP188" s="5" t="s">
        <v>370</v>
      </c>
      <c r="AQ188" s="5" t="s">
        <v>370</v>
      </c>
      <c r="AR188" s="5" t="s">
        <v>370</v>
      </c>
      <c r="AS188" s="5" t="s">
        <v>370</v>
      </c>
      <c r="AT188" s="50">
        <f t="shared" si="81"/>
        <v>0.85949739098594291</v>
      </c>
      <c r="AU188" s="51">
        <v>2909</v>
      </c>
      <c r="AV188" s="37">
        <f t="shared" si="74"/>
        <v>1586.7272727272725</v>
      </c>
      <c r="AW188" s="37">
        <f t="shared" si="75"/>
        <v>1363.8</v>
      </c>
      <c r="AX188" s="37">
        <f t="shared" si="76"/>
        <v>-222.92727272727257</v>
      </c>
      <c r="AY188" s="37">
        <v>156.19999999999999</v>
      </c>
      <c r="AZ188" s="37">
        <v>172.6</v>
      </c>
      <c r="BA188" s="37">
        <v>209.8</v>
      </c>
      <c r="BB188" s="37">
        <v>214</v>
      </c>
      <c r="BC188" s="37">
        <v>240.9</v>
      </c>
      <c r="BD188" s="37">
        <v>31.5</v>
      </c>
      <c r="BE188" s="37"/>
      <c r="BF188" s="37">
        <f t="shared" si="77"/>
        <v>338.8</v>
      </c>
      <c r="BG188" s="11"/>
      <c r="BH188" s="37">
        <f t="shared" si="78"/>
        <v>338.8</v>
      </c>
      <c r="BI188" s="37"/>
      <c r="BJ188" s="37">
        <f t="shared" si="79"/>
        <v>338.8</v>
      </c>
      <c r="BK188" s="37"/>
      <c r="BL188" s="37">
        <f t="shared" si="80"/>
        <v>338.8</v>
      </c>
      <c r="BM188" s="9"/>
      <c r="BN188" s="9"/>
      <c r="BO188" s="9"/>
      <c r="BP188" s="9"/>
      <c r="BQ188" s="9"/>
      <c r="BR188" s="9"/>
      <c r="BS188" s="9"/>
      <c r="BT188" s="9"/>
      <c r="BU188" s="9"/>
      <c r="BV188" s="10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10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10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10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10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10"/>
      <c r="HG188" s="9"/>
      <c r="HH188" s="9"/>
    </row>
    <row r="189" spans="1:216" s="2" customFormat="1" ht="16.95" customHeight="1">
      <c r="A189" s="14" t="s">
        <v>186</v>
      </c>
      <c r="B189" s="37">
        <v>1024877</v>
      </c>
      <c r="C189" s="37">
        <v>976580</v>
      </c>
      <c r="D189" s="4">
        <f t="shared" si="69"/>
        <v>0.95287532064823388</v>
      </c>
      <c r="E189" s="11">
        <v>10</v>
      </c>
      <c r="F189" s="5" t="s">
        <v>370</v>
      </c>
      <c r="G189" s="5" t="s">
        <v>370</v>
      </c>
      <c r="H189" s="5" t="s">
        <v>370</v>
      </c>
      <c r="I189" s="5" t="s">
        <v>370</v>
      </c>
      <c r="J189" s="5" t="s">
        <v>370</v>
      </c>
      <c r="K189" s="5" t="s">
        <v>370</v>
      </c>
      <c r="L189" s="5" t="s">
        <v>370</v>
      </c>
      <c r="M189" s="5" t="s">
        <v>370</v>
      </c>
      <c r="N189" s="37">
        <v>6716.7</v>
      </c>
      <c r="O189" s="37">
        <v>7918.9</v>
      </c>
      <c r="P189" s="4">
        <f t="shared" si="70"/>
        <v>1.1789867047806215</v>
      </c>
      <c r="Q189" s="11">
        <v>20</v>
      </c>
      <c r="R189" s="37">
        <v>29</v>
      </c>
      <c r="S189" s="37">
        <v>30.7</v>
      </c>
      <c r="T189" s="4">
        <f t="shared" si="71"/>
        <v>1.0586206896551724</v>
      </c>
      <c r="U189" s="11">
        <v>10</v>
      </c>
      <c r="V189" s="37">
        <v>26</v>
      </c>
      <c r="W189" s="37">
        <v>56.8</v>
      </c>
      <c r="X189" s="4">
        <f t="shared" si="72"/>
        <v>1.2984615384615383</v>
      </c>
      <c r="Y189" s="11">
        <v>40</v>
      </c>
      <c r="Z189" s="77" t="s">
        <v>435</v>
      </c>
      <c r="AA189" s="77" t="s">
        <v>435</v>
      </c>
      <c r="AB189" s="77" t="s">
        <v>435</v>
      </c>
      <c r="AC189" s="77" t="s">
        <v>435</v>
      </c>
      <c r="AD189" s="5" t="s">
        <v>370</v>
      </c>
      <c r="AE189" s="5" t="s">
        <v>370</v>
      </c>
      <c r="AF189" s="5" t="s">
        <v>370</v>
      </c>
      <c r="AG189" s="5" t="s">
        <v>370</v>
      </c>
      <c r="AH189" s="51">
        <v>55</v>
      </c>
      <c r="AI189" s="51">
        <v>55</v>
      </c>
      <c r="AJ189" s="4">
        <f t="shared" si="73"/>
        <v>1</v>
      </c>
      <c r="AK189" s="11">
        <v>20</v>
      </c>
      <c r="AL189" s="5" t="s">
        <v>370</v>
      </c>
      <c r="AM189" s="5" t="s">
        <v>370</v>
      </c>
      <c r="AN189" s="5" t="s">
        <v>370</v>
      </c>
      <c r="AO189" s="5" t="s">
        <v>370</v>
      </c>
      <c r="AP189" s="5" t="s">
        <v>370</v>
      </c>
      <c r="AQ189" s="5" t="s">
        <v>370</v>
      </c>
      <c r="AR189" s="5" t="s">
        <v>370</v>
      </c>
      <c r="AS189" s="5" t="s">
        <v>370</v>
      </c>
      <c r="AT189" s="50">
        <f t="shared" si="81"/>
        <v>1.1563315573710802</v>
      </c>
      <c r="AU189" s="51">
        <v>4579</v>
      </c>
      <c r="AV189" s="37">
        <f t="shared" si="74"/>
        <v>2497.6363636363635</v>
      </c>
      <c r="AW189" s="37">
        <f t="shared" si="75"/>
        <v>2888.1</v>
      </c>
      <c r="AX189" s="37">
        <f t="shared" si="76"/>
        <v>390.4636363636364</v>
      </c>
      <c r="AY189" s="37">
        <v>520.4</v>
      </c>
      <c r="AZ189" s="37">
        <v>519.70000000000005</v>
      </c>
      <c r="BA189" s="37">
        <v>471.7</v>
      </c>
      <c r="BB189" s="37">
        <v>461.7</v>
      </c>
      <c r="BC189" s="37">
        <v>444</v>
      </c>
      <c r="BD189" s="37">
        <v>17.5</v>
      </c>
      <c r="BE189" s="37"/>
      <c r="BF189" s="37">
        <f t="shared" si="77"/>
        <v>453.1</v>
      </c>
      <c r="BG189" s="11"/>
      <c r="BH189" s="37">
        <f t="shared" si="78"/>
        <v>453.1</v>
      </c>
      <c r="BI189" s="37"/>
      <c r="BJ189" s="37">
        <f t="shared" si="79"/>
        <v>453.1</v>
      </c>
      <c r="BK189" s="37"/>
      <c r="BL189" s="37">
        <f t="shared" si="80"/>
        <v>453.1</v>
      </c>
      <c r="BM189" s="9"/>
      <c r="BN189" s="9"/>
      <c r="BO189" s="9"/>
      <c r="BP189" s="9"/>
      <c r="BQ189" s="9"/>
      <c r="BR189" s="9"/>
      <c r="BS189" s="9"/>
      <c r="BT189" s="9"/>
      <c r="BU189" s="9"/>
      <c r="BV189" s="10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10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10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10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10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10"/>
      <c r="HG189" s="9"/>
      <c r="HH189" s="9"/>
    </row>
    <row r="190" spans="1:216" s="2" customFormat="1" ht="16.95" customHeight="1">
      <c r="A190" s="14" t="s">
        <v>187</v>
      </c>
      <c r="B190" s="37">
        <v>0</v>
      </c>
      <c r="C190" s="37">
        <v>0</v>
      </c>
      <c r="D190" s="4">
        <f t="shared" si="69"/>
        <v>0</v>
      </c>
      <c r="E190" s="11">
        <v>0</v>
      </c>
      <c r="F190" s="5" t="s">
        <v>370</v>
      </c>
      <c r="G190" s="5" t="s">
        <v>370</v>
      </c>
      <c r="H190" s="5" t="s">
        <v>370</v>
      </c>
      <c r="I190" s="5" t="s">
        <v>370</v>
      </c>
      <c r="J190" s="5" t="s">
        <v>370</v>
      </c>
      <c r="K190" s="5" t="s">
        <v>370</v>
      </c>
      <c r="L190" s="5" t="s">
        <v>370</v>
      </c>
      <c r="M190" s="5" t="s">
        <v>370</v>
      </c>
      <c r="N190" s="37">
        <v>1168.7</v>
      </c>
      <c r="O190" s="37">
        <v>551.4</v>
      </c>
      <c r="P190" s="4">
        <f t="shared" si="70"/>
        <v>0.47180628048258744</v>
      </c>
      <c r="Q190" s="11">
        <v>20</v>
      </c>
      <c r="R190" s="37">
        <v>1220</v>
      </c>
      <c r="S190" s="37">
        <v>1505.8</v>
      </c>
      <c r="T190" s="4">
        <f t="shared" si="71"/>
        <v>1.2034262295081968</v>
      </c>
      <c r="U190" s="11">
        <v>35</v>
      </c>
      <c r="V190" s="37">
        <v>50</v>
      </c>
      <c r="W190" s="37">
        <v>105.6</v>
      </c>
      <c r="X190" s="4">
        <f t="shared" si="72"/>
        <v>1.2911999999999999</v>
      </c>
      <c r="Y190" s="11">
        <v>15</v>
      </c>
      <c r="Z190" s="77" t="s">
        <v>435</v>
      </c>
      <c r="AA190" s="77" t="s">
        <v>435</v>
      </c>
      <c r="AB190" s="77" t="s">
        <v>435</v>
      </c>
      <c r="AC190" s="77" t="s">
        <v>435</v>
      </c>
      <c r="AD190" s="5" t="s">
        <v>370</v>
      </c>
      <c r="AE190" s="5" t="s">
        <v>370</v>
      </c>
      <c r="AF190" s="5" t="s">
        <v>370</v>
      </c>
      <c r="AG190" s="5" t="s">
        <v>370</v>
      </c>
      <c r="AH190" s="51">
        <v>1030</v>
      </c>
      <c r="AI190" s="51">
        <v>765</v>
      </c>
      <c r="AJ190" s="4">
        <f t="shared" si="73"/>
        <v>0.74271844660194175</v>
      </c>
      <c r="AK190" s="11">
        <v>20</v>
      </c>
      <c r="AL190" s="5" t="s">
        <v>370</v>
      </c>
      <c r="AM190" s="5" t="s">
        <v>370</v>
      </c>
      <c r="AN190" s="5" t="s">
        <v>370</v>
      </c>
      <c r="AO190" s="5" t="s">
        <v>370</v>
      </c>
      <c r="AP190" s="5" t="s">
        <v>370</v>
      </c>
      <c r="AQ190" s="5" t="s">
        <v>370</v>
      </c>
      <c r="AR190" s="5" t="s">
        <v>370</v>
      </c>
      <c r="AS190" s="5" t="s">
        <v>370</v>
      </c>
      <c r="AT190" s="50">
        <f t="shared" si="81"/>
        <v>0.95309347304974967</v>
      </c>
      <c r="AU190" s="51">
        <v>147</v>
      </c>
      <c r="AV190" s="37">
        <f t="shared" si="74"/>
        <v>80.181818181818187</v>
      </c>
      <c r="AW190" s="37">
        <f t="shared" si="75"/>
        <v>76.400000000000006</v>
      </c>
      <c r="AX190" s="37">
        <f t="shared" si="76"/>
        <v>-3.7818181818181813</v>
      </c>
      <c r="AY190" s="37">
        <v>14.1</v>
      </c>
      <c r="AZ190" s="37">
        <v>10.7</v>
      </c>
      <c r="BA190" s="37">
        <v>14.9</v>
      </c>
      <c r="BB190" s="37">
        <v>11.5</v>
      </c>
      <c r="BC190" s="37">
        <v>12.2</v>
      </c>
      <c r="BD190" s="37"/>
      <c r="BE190" s="37"/>
      <c r="BF190" s="37">
        <f t="shared" si="77"/>
        <v>13</v>
      </c>
      <c r="BG190" s="11"/>
      <c r="BH190" s="37">
        <f t="shared" si="78"/>
        <v>13</v>
      </c>
      <c r="BI190" s="37"/>
      <c r="BJ190" s="37">
        <f t="shared" si="79"/>
        <v>13</v>
      </c>
      <c r="BK190" s="37"/>
      <c r="BL190" s="37">
        <f t="shared" si="80"/>
        <v>13</v>
      </c>
      <c r="BM190" s="9"/>
      <c r="BN190" s="9"/>
      <c r="BO190" s="9"/>
      <c r="BP190" s="9"/>
      <c r="BQ190" s="9"/>
      <c r="BR190" s="9"/>
      <c r="BS190" s="9"/>
      <c r="BT190" s="9"/>
      <c r="BU190" s="9"/>
      <c r="BV190" s="10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10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10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10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10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10"/>
      <c r="HG190" s="9"/>
      <c r="HH190" s="9"/>
    </row>
    <row r="191" spans="1:216" s="2" customFormat="1" ht="16.95" customHeight="1">
      <c r="A191" s="14" t="s">
        <v>188</v>
      </c>
      <c r="B191" s="37">
        <v>0</v>
      </c>
      <c r="C191" s="37">
        <v>0</v>
      </c>
      <c r="D191" s="4">
        <f t="shared" si="69"/>
        <v>0</v>
      </c>
      <c r="E191" s="11">
        <v>0</v>
      </c>
      <c r="F191" s="5" t="s">
        <v>370</v>
      </c>
      <c r="G191" s="5" t="s">
        <v>370</v>
      </c>
      <c r="H191" s="5" t="s">
        <v>370</v>
      </c>
      <c r="I191" s="5" t="s">
        <v>370</v>
      </c>
      <c r="J191" s="5" t="s">
        <v>370</v>
      </c>
      <c r="K191" s="5" t="s">
        <v>370</v>
      </c>
      <c r="L191" s="5" t="s">
        <v>370</v>
      </c>
      <c r="M191" s="5" t="s">
        <v>370</v>
      </c>
      <c r="N191" s="37">
        <v>785.3</v>
      </c>
      <c r="O191" s="37">
        <v>583.5</v>
      </c>
      <c r="P191" s="4">
        <f t="shared" si="70"/>
        <v>0.74302814211129509</v>
      </c>
      <c r="Q191" s="11">
        <v>20</v>
      </c>
      <c r="R191" s="37">
        <v>300</v>
      </c>
      <c r="S191" s="37">
        <v>370.4</v>
      </c>
      <c r="T191" s="4">
        <f t="shared" si="71"/>
        <v>1.2034666666666667</v>
      </c>
      <c r="U191" s="11">
        <v>25</v>
      </c>
      <c r="V191" s="37">
        <v>11</v>
      </c>
      <c r="W191" s="37">
        <v>11.4</v>
      </c>
      <c r="X191" s="4">
        <f t="shared" si="72"/>
        <v>1.0363636363636364</v>
      </c>
      <c r="Y191" s="11">
        <v>25</v>
      </c>
      <c r="Z191" s="77" t="s">
        <v>435</v>
      </c>
      <c r="AA191" s="77" t="s">
        <v>435</v>
      </c>
      <c r="AB191" s="77" t="s">
        <v>435</v>
      </c>
      <c r="AC191" s="77" t="s">
        <v>435</v>
      </c>
      <c r="AD191" s="5" t="s">
        <v>370</v>
      </c>
      <c r="AE191" s="5" t="s">
        <v>370</v>
      </c>
      <c r="AF191" s="5" t="s">
        <v>370</v>
      </c>
      <c r="AG191" s="5" t="s">
        <v>370</v>
      </c>
      <c r="AH191" s="51">
        <v>305</v>
      </c>
      <c r="AI191" s="51">
        <v>305</v>
      </c>
      <c r="AJ191" s="4">
        <f t="shared" si="73"/>
        <v>1</v>
      </c>
      <c r="AK191" s="11">
        <v>20</v>
      </c>
      <c r="AL191" s="5" t="s">
        <v>370</v>
      </c>
      <c r="AM191" s="5" t="s">
        <v>370</v>
      </c>
      <c r="AN191" s="5" t="s">
        <v>370</v>
      </c>
      <c r="AO191" s="5" t="s">
        <v>370</v>
      </c>
      <c r="AP191" s="5" t="s">
        <v>370</v>
      </c>
      <c r="AQ191" s="5" t="s">
        <v>370</v>
      </c>
      <c r="AR191" s="5" t="s">
        <v>370</v>
      </c>
      <c r="AS191" s="5" t="s">
        <v>370</v>
      </c>
      <c r="AT191" s="50">
        <f t="shared" si="81"/>
        <v>1.0095146713109275</v>
      </c>
      <c r="AU191" s="51">
        <v>324</v>
      </c>
      <c r="AV191" s="37">
        <f t="shared" si="74"/>
        <v>176.72727272727272</v>
      </c>
      <c r="AW191" s="37">
        <f t="shared" si="75"/>
        <v>178.4</v>
      </c>
      <c r="AX191" s="37">
        <f t="shared" si="76"/>
        <v>1.6727272727272862</v>
      </c>
      <c r="AY191" s="37">
        <v>24.9</v>
      </c>
      <c r="AZ191" s="37">
        <v>30.7</v>
      </c>
      <c r="BA191" s="37">
        <v>24.8</v>
      </c>
      <c r="BB191" s="37">
        <v>23</v>
      </c>
      <c r="BC191" s="37">
        <v>24.5</v>
      </c>
      <c r="BD191" s="37"/>
      <c r="BE191" s="37"/>
      <c r="BF191" s="37">
        <f t="shared" si="77"/>
        <v>50.5</v>
      </c>
      <c r="BG191" s="11"/>
      <c r="BH191" s="37">
        <f t="shared" si="78"/>
        <v>50.5</v>
      </c>
      <c r="BI191" s="37"/>
      <c r="BJ191" s="37">
        <f t="shared" si="79"/>
        <v>50.5</v>
      </c>
      <c r="BK191" s="37"/>
      <c r="BL191" s="37">
        <f t="shared" si="80"/>
        <v>50.5</v>
      </c>
      <c r="BM191" s="9"/>
      <c r="BN191" s="9"/>
      <c r="BO191" s="9"/>
      <c r="BP191" s="9"/>
      <c r="BQ191" s="9"/>
      <c r="BR191" s="9"/>
      <c r="BS191" s="9"/>
      <c r="BT191" s="9"/>
      <c r="BU191" s="9"/>
      <c r="BV191" s="10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10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10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10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10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10"/>
      <c r="HG191" s="9"/>
      <c r="HH191" s="9"/>
    </row>
    <row r="192" spans="1:216" s="2" customFormat="1" ht="16.95" customHeight="1">
      <c r="A192" s="14" t="s">
        <v>189</v>
      </c>
      <c r="B192" s="37">
        <v>0</v>
      </c>
      <c r="C192" s="37">
        <v>0</v>
      </c>
      <c r="D192" s="4">
        <f t="shared" si="69"/>
        <v>0</v>
      </c>
      <c r="E192" s="11">
        <v>0</v>
      </c>
      <c r="F192" s="5" t="s">
        <v>370</v>
      </c>
      <c r="G192" s="5" t="s">
        <v>370</v>
      </c>
      <c r="H192" s="5" t="s">
        <v>370</v>
      </c>
      <c r="I192" s="5" t="s">
        <v>370</v>
      </c>
      <c r="J192" s="5" t="s">
        <v>370</v>
      </c>
      <c r="K192" s="5" t="s">
        <v>370</v>
      </c>
      <c r="L192" s="5" t="s">
        <v>370</v>
      </c>
      <c r="M192" s="5" t="s">
        <v>370</v>
      </c>
      <c r="N192" s="37">
        <v>1099.9000000000001</v>
      </c>
      <c r="O192" s="37">
        <v>332.6</v>
      </c>
      <c r="P192" s="4">
        <f t="shared" si="70"/>
        <v>0.30239112646604238</v>
      </c>
      <c r="Q192" s="11">
        <v>20</v>
      </c>
      <c r="R192" s="37">
        <v>365</v>
      </c>
      <c r="S192" s="37">
        <v>486</v>
      </c>
      <c r="T192" s="4">
        <f t="shared" si="71"/>
        <v>1.2131506849315068</v>
      </c>
      <c r="U192" s="11">
        <v>25</v>
      </c>
      <c r="V192" s="37">
        <v>10.5</v>
      </c>
      <c r="W192" s="37">
        <v>11.9</v>
      </c>
      <c r="X192" s="4">
        <f t="shared" si="72"/>
        <v>1.1333333333333333</v>
      </c>
      <c r="Y192" s="11">
        <v>25</v>
      </c>
      <c r="Z192" s="77" t="s">
        <v>435</v>
      </c>
      <c r="AA192" s="77" t="s">
        <v>435</v>
      </c>
      <c r="AB192" s="77" t="s">
        <v>435</v>
      </c>
      <c r="AC192" s="77" t="s">
        <v>435</v>
      </c>
      <c r="AD192" s="5" t="s">
        <v>370</v>
      </c>
      <c r="AE192" s="5" t="s">
        <v>370</v>
      </c>
      <c r="AF192" s="5" t="s">
        <v>370</v>
      </c>
      <c r="AG192" s="5" t="s">
        <v>370</v>
      </c>
      <c r="AH192" s="51">
        <v>400</v>
      </c>
      <c r="AI192" s="51">
        <v>394</v>
      </c>
      <c r="AJ192" s="4">
        <f t="shared" si="73"/>
        <v>0.98499999999999999</v>
      </c>
      <c r="AK192" s="11">
        <v>20</v>
      </c>
      <c r="AL192" s="5" t="s">
        <v>370</v>
      </c>
      <c r="AM192" s="5" t="s">
        <v>370</v>
      </c>
      <c r="AN192" s="5" t="s">
        <v>370</v>
      </c>
      <c r="AO192" s="5" t="s">
        <v>370</v>
      </c>
      <c r="AP192" s="5" t="s">
        <v>370</v>
      </c>
      <c r="AQ192" s="5" t="s">
        <v>370</v>
      </c>
      <c r="AR192" s="5" t="s">
        <v>370</v>
      </c>
      <c r="AS192" s="5" t="s">
        <v>370</v>
      </c>
      <c r="AT192" s="50">
        <f t="shared" si="81"/>
        <v>0.93788803317713165</v>
      </c>
      <c r="AU192" s="51">
        <v>2507</v>
      </c>
      <c r="AV192" s="37">
        <f t="shared" si="74"/>
        <v>1367.4545454545455</v>
      </c>
      <c r="AW192" s="37">
        <f t="shared" si="75"/>
        <v>1282.5</v>
      </c>
      <c r="AX192" s="37">
        <f t="shared" si="76"/>
        <v>-84.954545454545496</v>
      </c>
      <c r="AY192" s="37">
        <v>204.9</v>
      </c>
      <c r="AZ192" s="37">
        <v>241.8</v>
      </c>
      <c r="BA192" s="37">
        <v>252.5</v>
      </c>
      <c r="BB192" s="37">
        <v>221.1</v>
      </c>
      <c r="BC192" s="37">
        <v>199.2</v>
      </c>
      <c r="BD192" s="37">
        <v>2.7</v>
      </c>
      <c r="BE192" s="37"/>
      <c r="BF192" s="37">
        <f t="shared" si="77"/>
        <v>160.30000000000001</v>
      </c>
      <c r="BG192" s="11"/>
      <c r="BH192" s="37">
        <f t="shared" si="78"/>
        <v>160.30000000000001</v>
      </c>
      <c r="BI192" s="37"/>
      <c r="BJ192" s="37">
        <f t="shared" si="79"/>
        <v>160.30000000000001</v>
      </c>
      <c r="BK192" s="37"/>
      <c r="BL192" s="37">
        <f t="shared" si="80"/>
        <v>160.30000000000001</v>
      </c>
      <c r="BM192" s="9"/>
      <c r="BN192" s="9"/>
      <c r="BO192" s="9"/>
      <c r="BP192" s="9"/>
      <c r="BQ192" s="9"/>
      <c r="BR192" s="9"/>
      <c r="BS192" s="9"/>
      <c r="BT192" s="9"/>
      <c r="BU192" s="9"/>
      <c r="BV192" s="10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10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10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10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10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10"/>
      <c r="HG192" s="9"/>
      <c r="HH192" s="9"/>
    </row>
    <row r="193" spans="1:216" s="2" customFormat="1" ht="16.95" customHeight="1">
      <c r="A193" s="14" t="s">
        <v>190</v>
      </c>
      <c r="B193" s="37">
        <v>82183</v>
      </c>
      <c r="C193" s="37">
        <v>82353</v>
      </c>
      <c r="D193" s="4">
        <f t="shared" si="69"/>
        <v>1.002068554323887</v>
      </c>
      <c r="E193" s="11">
        <v>10</v>
      </c>
      <c r="F193" s="5" t="s">
        <v>370</v>
      </c>
      <c r="G193" s="5" t="s">
        <v>370</v>
      </c>
      <c r="H193" s="5" t="s">
        <v>370</v>
      </c>
      <c r="I193" s="5" t="s">
        <v>370</v>
      </c>
      <c r="J193" s="5" t="s">
        <v>370</v>
      </c>
      <c r="K193" s="5" t="s">
        <v>370</v>
      </c>
      <c r="L193" s="5" t="s">
        <v>370</v>
      </c>
      <c r="M193" s="5" t="s">
        <v>370</v>
      </c>
      <c r="N193" s="37">
        <v>1195.3</v>
      </c>
      <c r="O193" s="37">
        <v>5805.2</v>
      </c>
      <c r="P193" s="4">
        <f t="shared" si="70"/>
        <v>1.3</v>
      </c>
      <c r="Q193" s="11">
        <v>20</v>
      </c>
      <c r="R193" s="37">
        <v>2000</v>
      </c>
      <c r="S193" s="37">
        <v>2023.9</v>
      </c>
      <c r="T193" s="4">
        <f t="shared" si="71"/>
        <v>1.0119500000000001</v>
      </c>
      <c r="U193" s="11">
        <v>35</v>
      </c>
      <c r="V193" s="37">
        <v>115</v>
      </c>
      <c r="W193" s="37">
        <v>121.2</v>
      </c>
      <c r="X193" s="4">
        <f t="shared" si="72"/>
        <v>1.0539130434782609</v>
      </c>
      <c r="Y193" s="11">
        <v>15</v>
      </c>
      <c r="Z193" s="77" t="s">
        <v>435</v>
      </c>
      <c r="AA193" s="77" t="s">
        <v>435</v>
      </c>
      <c r="AB193" s="77" t="s">
        <v>435</v>
      </c>
      <c r="AC193" s="77" t="s">
        <v>435</v>
      </c>
      <c r="AD193" s="5" t="s">
        <v>370</v>
      </c>
      <c r="AE193" s="5" t="s">
        <v>370</v>
      </c>
      <c r="AF193" s="5" t="s">
        <v>370</v>
      </c>
      <c r="AG193" s="5" t="s">
        <v>370</v>
      </c>
      <c r="AH193" s="51">
        <v>760</v>
      </c>
      <c r="AI193" s="51">
        <v>765</v>
      </c>
      <c r="AJ193" s="4">
        <f t="shared" si="73"/>
        <v>1.006578947368421</v>
      </c>
      <c r="AK193" s="11">
        <v>20</v>
      </c>
      <c r="AL193" s="5" t="s">
        <v>370</v>
      </c>
      <c r="AM193" s="5" t="s">
        <v>370</v>
      </c>
      <c r="AN193" s="5" t="s">
        <v>370</v>
      </c>
      <c r="AO193" s="5" t="s">
        <v>370</v>
      </c>
      <c r="AP193" s="5" t="s">
        <v>370</v>
      </c>
      <c r="AQ193" s="5" t="s">
        <v>370</v>
      </c>
      <c r="AR193" s="5" t="s">
        <v>370</v>
      </c>
      <c r="AS193" s="5" t="s">
        <v>370</v>
      </c>
      <c r="AT193" s="50">
        <f t="shared" si="81"/>
        <v>1.073792101427812</v>
      </c>
      <c r="AU193" s="51">
        <v>2522</v>
      </c>
      <c r="AV193" s="37">
        <f t="shared" si="74"/>
        <v>1375.6363636363637</v>
      </c>
      <c r="AW193" s="37">
        <f t="shared" si="75"/>
        <v>1477.1</v>
      </c>
      <c r="AX193" s="37">
        <f t="shared" si="76"/>
        <v>101.46363636363617</v>
      </c>
      <c r="AY193" s="37">
        <v>226.9</v>
      </c>
      <c r="AZ193" s="37">
        <v>217.8</v>
      </c>
      <c r="BA193" s="37">
        <v>425.3</v>
      </c>
      <c r="BB193" s="37">
        <v>249.6</v>
      </c>
      <c r="BC193" s="37">
        <v>242.8</v>
      </c>
      <c r="BD193" s="37"/>
      <c r="BE193" s="37"/>
      <c r="BF193" s="37">
        <f t="shared" si="77"/>
        <v>114.7</v>
      </c>
      <c r="BG193" s="11"/>
      <c r="BH193" s="37">
        <f t="shared" si="78"/>
        <v>114.7</v>
      </c>
      <c r="BI193" s="37"/>
      <c r="BJ193" s="37">
        <f t="shared" si="79"/>
        <v>114.7</v>
      </c>
      <c r="BK193" s="37"/>
      <c r="BL193" s="37">
        <f t="shared" si="80"/>
        <v>114.7</v>
      </c>
      <c r="BM193" s="9"/>
      <c r="BN193" s="9"/>
      <c r="BO193" s="9"/>
      <c r="BP193" s="9"/>
      <c r="BQ193" s="9"/>
      <c r="BR193" s="9"/>
      <c r="BS193" s="9"/>
      <c r="BT193" s="9"/>
      <c r="BU193" s="9"/>
      <c r="BV193" s="10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10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10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10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10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10"/>
      <c r="HG193" s="9"/>
      <c r="HH193" s="9"/>
    </row>
    <row r="194" spans="1:216" s="2" customFormat="1" ht="16.95" customHeight="1">
      <c r="A194" s="14" t="s">
        <v>191</v>
      </c>
      <c r="B194" s="37">
        <v>0</v>
      </c>
      <c r="C194" s="37">
        <v>0</v>
      </c>
      <c r="D194" s="4">
        <f t="shared" si="69"/>
        <v>0</v>
      </c>
      <c r="E194" s="11">
        <v>0</v>
      </c>
      <c r="F194" s="5" t="s">
        <v>370</v>
      </c>
      <c r="G194" s="5" t="s">
        <v>370</v>
      </c>
      <c r="H194" s="5" t="s">
        <v>370</v>
      </c>
      <c r="I194" s="5" t="s">
        <v>370</v>
      </c>
      <c r="J194" s="5" t="s">
        <v>370</v>
      </c>
      <c r="K194" s="5" t="s">
        <v>370</v>
      </c>
      <c r="L194" s="5" t="s">
        <v>370</v>
      </c>
      <c r="M194" s="5" t="s">
        <v>370</v>
      </c>
      <c r="N194" s="37">
        <v>1066.9000000000001</v>
      </c>
      <c r="O194" s="37">
        <v>273.39999999999998</v>
      </c>
      <c r="P194" s="4">
        <f t="shared" si="70"/>
        <v>0.2562564439028962</v>
      </c>
      <c r="Q194" s="11">
        <v>20</v>
      </c>
      <c r="R194" s="37">
        <v>652</v>
      </c>
      <c r="S194" s="37">
        <v>784.8</v>
      </c>
      <c r="T194" s="4">
        <f t="shared" si="71"/>
        <v>1.2003680981595091</v>
      </c>
      <c r="U194" s="11">
        <v>30</v>
      </c>
      <c r="V194" s="37">
        <v>41</v>
      </c>
      <c r="W194" s="37">
        <v>43.4</v>
      </c>
      <c r="X194" s="4">
        <f t="shared" si="72"/>
        <v>1.0585365853658537</v>
      </c>
      <c r="Y194" s="11">
        <v>20</v>
      </c>
      <c r="Z194" s="77" t="s">
        <v>435</v>
      </c>
      <c r="AA194" s="77" t="s">
        <v>435</v>
      </c>
      <c r="AB194" s="77" t="s">
        <v>435</v>
      </c>
      <c r="AC194" s="77" t="s">
        <v>435</v>
      </c>
      <c r="AD194" s="5" t="s">
        <v>370</v>
      </c>
      <c r="AE194" s="5" t="s">
        <v>370</v>
      </c>
      <c r="AF194" s="5" t="s">
        <v>370</v>
      </c>
      <c r="AG194" s="5" t="s">
        <v>370</v>
      </c>
      <c r="AH194" s="51">
        <v>635</v>
      </c>
      <c r="AI194" s="51">
        <v>691</v>
      </c>
      <c r="AJ194" s="4">
        <f t="shared" si="73"/>
        <v>1.0881889763779529</v>
      </c>
      <c r="AK194" s="11">
        <v>20</v>
      </c>
      <c r="AL194" s="5" t="s">
        <v>370</v>
      </c>
      <c r="AM194" s="5" t="s">
        <v>370</v>
      </c>
      <c r="AN194" s="5" t="s">
        <v>370</v>
      </c>
      <c r="AO194" s="5" t="s">
        <v>370</v>
      </c>
      <c r="AP194" s="5" t="s">
        <v>370</v>
      </c>
      <c r="AQ194" s="5" t="s">
        <v>370</v>
      </c>
      <c r="AR194" s="5" t="s">
        <v>370</v>
      </c>
      <c r="AS194" s="5" t="s">
        <v>370</v>
      </c>
      <c r="AT194" s="50">
        <f t="shared" si="81"/>
        <v>0.93411870064132585</v>
      </c>
      <c r="AU194" s="51">
        <v>2268</v>
      </c>
      <c r="AV194" s="37">
        <f t="shared" si="74"/>
        <v>1237.090909090909</v>
      </c>
      <c r="AW194" s="37">
        <f t="shared" si="75"/>
        <v>1155.5999999999999</v>
      </c>
      <c r="AX194" s="37">
        <f t="shared" si="76"/>
        <v>-81.490909090909099</v>
      </c>
      <c r="AY194" s="37">
        <v>144</v>
      </c>
      <c r="AZ194" s="37">
        <v>143.4</v>
      </c>
      <c r="BA194" s="37">
        <v>205.8</v>
      </c>
      <c r="BB194" s="37">
        <v>183.3</v>
      </c>
      <c r="BC194" s="37">
        <v>175.2</v>
      </c>
      <c r="BD194" s="37"/>
      <c r="BE194" s="37"/>
      <c r="BF194" s="37">
        <f t="shared" si="77"/>
        <v>303.89999999999998</v>
      </c>
      <c r="BG194" s="11"/>
      <c r="BH194" s="37">
        <f t="shared" si="78"/>
        <v>303.89999999999998</v>
      </c>
      <c r="BI194" s="37"/>
      <c r="BJ194" s="37">
        <f t="shared" si="79"/>
        <v>303.89999999999998</v>
      </c>
      <c r="BK194" s="37"/>
      <c r="BL194" s="37">
        <f t="shared" si="80"/>
        <v>303.89999999999998</v>
      </c>
      <c r="BM194" s="9"/>
      <c r="BN194" s="9"/>
      <c r="BO194" s="9"/>
      <c r="BP194" s="9"/>
      <c r="BQ194" s="9"/>
      <c r="BR194" s="9"/>
      <c r="BS194" s="9"/>
      <c r="BT194" s="9"/>
      <c r="BU194" s="9"/>
      <c r="BV194" s="10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10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10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10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10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10"/>
      <c r="HG194" s="9"/>
      <c r="HH194" s="9"/>
    </row>
    <row r="195" spans="1:216" s="2" customFormat="1" ht="16.95" customHeight="1">
      <c r="A195" s="14" t="s">
        <v>192</v>
      </c>
      <c r="B195" s="37">
        <v>0</v>
      </c>
      <c r="C195" s="37">
        <v>0</v>
      </c>
      <c r="D195" s="4">
        <f t="shared" si="69"/>
        <v>0</v>
      </c>
      <c r="E195" s="11">
        <v>0</v>
      </c>
      <c r="F195" s="5" t="s">
        <v>370</v>
      </c>
      <c r="G195" s="5" t="s">
        <v>370</v>
      </c>
      <c r="H195" s="5" t="s">
        <v>370</v>
      </c>
      <c r="I195" s="5" t="s">
        <v>370</v>
      </c>
      <c r="J195" s="5" t="s">
        <v>370</v>
      </c>
      <c r="K195" s="5" t="s">
        <v>370</v>
      </c>
      <c r="L195" s="5" t="s">
        <v>370</v>
      </c>
      <c r="M195" s="5" t="s">
        <v>370</v>
      </c>
      <c r="N195" s="37">
        <v>279.3</v>
      </c>
      <c r="O195" s="37">
        <v>195.2</v>
      </c>
      <c r="P195" s="4">
        <f t="shared" si="70"/>
        <v>0.69889008234872885</v>
      </c>
      <c r="Q195" s="11">
        <v>20</v>
      </c>
      <c r="R195" s="37">
        <v>875</v>
      </c>
      <c r="S195" s="37">
        <v>957.1</v>
      </c>
      <c r="T195" s="4">
        <f t="shared" si="71"/>
        <v>1.0938285714285714</v>
      </c>
      <c r="U195" s="11">
        <v>30</v>
      </c>
      <c r="V195" s="37">
        <v>53</v>
      </c>
      <c r="W195" s="37">
        <v>55.1</v>
      </c>
      <c r="X195" s="4">
        <f t="shared" si="72"/>
        <v>1.0396226415094341</v>
      </c>
      <c r="Y195" s="11">
        <v>20</v>
      </c>
      <c r="Z195" s="77" t="s">
        <v>435</v>
      </c>
      <c r="AA195" s="77" t="s">
        <v>435</v>
      </c>
      <c r="AB195" s="77" t="s">
        <v>435</v>
      </c>
      <c r="AC195" s="77" t="s">
        <v>435</v>
      </c>
      <c r="AD195" s="5" t="s">
        <v>370</v>
      </c>
      <c r="AE195" s="5" t="s">
        <v>370</v>
      </c>
      <c r="AF195" s="5" t="s">
        <v>370</v>
      </c>
      <c r="AG195" s="5" t="s">
        <v>370</v>
      </c>
      <c r="AH195" s="51">
        <v>470</v>
      </c>
      <c r="AI195" s="51">
        <v>470</v>
      </c>
      <c r="AJ195" s="4">
        <f t="shared" si="73"/>
        <v>1</v>
      </c>
      <c r="AK195" s="11">
        <v>20</v>
      </c>
      <c r="AL195" s="5" t="s">
        <v>370</v>
      </c>
      <c r="AM195" s="5" t="s">
        <v>370</v>
      </c>
      <c r="AN195" s="5" t="s">
        <v>370</v>
      </c>
      <c r="AO195" s="5" t="s">
        <v>370</v>
      </c>
      <c r="AP195" s="5" t="s">
        <v>370</v>
      </c>
      <c r="AQ195" s="5" t="s">
        <v>370</v>
      </c>
      <c r="AR195" s="5" t="s">
        <v>370</v>
      </c>
      <c r="AS195" s="5" t="s">
        <v>370</v>
      </c>
      <c r="AT195" s="50">
        <f t="shared" si="81"/>
        <v>0.97316790688911559</v>
      </c>
      <c r="AU195" s="51">
        <v>2108</v>
      </c>
      <c r="AV195" s="37">
        <f t="shared" si="74"/>
        <v>1149.8181818181818</v>
      </c>
      <c r="AW195" s="37">
        <f t="shared" si="75"/>
        <v>1119</v>
      </c>
      <c r="AX195" s="37">
        <f t="shared" si="76"/>
        <v>-30.818181818181756</v>
      </c>
      <c r="AY195" s="37">
        <v>155.9</v>
      </c>
      <c r="AZ195" s="37">
        <v>174.6</v>
      </c>
      <c r="BA195" s="37">
        <v>157.5</v>
      </c>
      <c r="BB195" s="37">
        <v>203.7</v>
      </c>
      <c r="BC195" s="37">
        <v>215.3</v>
      </c>
      <c r="BD195" s="37">
        <v>14.6</v>
      </c>
      <c r="BE195" s="37"/>
      <c r="BF195" s="37">
        <f t="shared" si="77"/>
        <v>197.4</v>
      </c>
      <c r="BG195" s="11"/>
      <c r="BH195" s="37">
        <f t="shared" si="78"/>
        <v>197.4</v>
      </c>
      <c r="BI195" s="37"/>
      <c r="BJ195" s="37">
        <f t="shared" si="79"/>
        <v>197.4</v>
      </c>
      <c r="BK195" s="37"/>
      <c r="BL195" s="37">
        <f t="shared" si="80"/>
        <v>197.4</v>
      </c>
      <c r="BM195" s="9"/>
      <c r="BN195" s="9"/>
      <c r="BO195" s="9"/>
      <c r="BP195" s="9"/>
      <c r="BQ195" s="9"/>
      <c r="BR195" s="9"/>
      <c r="BS195" s="9"/>
      <c r="BT195" s="9"/>
      <c r="BU195" s="9"/>
      <c r="BV195" s="10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10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10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10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10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10"/>
      <c r="HG195" s="9"/>
      <c r="HH195" s="9"/>
    </row>
    <row r="196" spans="1:216" s="2" customFormat="1" ht="16.95" customHeight="1">
      <c r="A196" s="14" t="s">
        <v>193</v>
      </c>
      <c r="B196" s="37">
        <v>0</v>
      </c>
      <c r="C196" s="37">
        <v>0</v>
      </c>
      <c r="D196" s="4">
        <f t="shared" si="69"/>
        <v>0</v>
      </c>
      <c r="E196" s="11">
        <v>0</v>
      </c>
      <c r="F196" s="5" t="s">
        <v>370</v>
      </c>
      <c r="G196" s="5" t="s">
        <v>370</v>
      </c>
      <c r="H196" s="5" t="s">
        <v>370</v>
      </c>
      <c r="I196" s="5" t="s">
        <v>370</v>
      </c>
      <c r="J196" s="5" t="s">
        <v>370</v>
      </c>
      <c r="K196" s="5" t="s">
        <v>370</v>
      </c>
      <c r="L196" s="5" t="s">
        <v>370</v>
      </c>
      <c r="M196" s="5" t="s">
        <v>370</v>
      </c>
      <c r="N196" s="37">
        <v>677.3</v>
      </c>
      <c r="O196" s="37">
        <v>265.60000000000002</v>
      </c>
      <c r="P196" s="4">
        <f t="shared" si="70"/>
        <v>0.39214528274029242</v>
      </c>
      <c r="Q196" s="11">
        <v>20</v>
      </c>
      <c r="R196" s="37">
        <v>149</v>
      </c>
      <c r="S196" s="37">
        <v>162.1</v>
      </c>
      <c r="T196" s="4">
        <f t="shared" si="71"/>
        <v>1.0879194630872482</v>
      </c>
      <c r="U196" s="11">
        <v>25</v>
      </c>
      <c r="V196" s="37">
        <v>23</v>
      </c>
      <c r="W196" s="37">
        <v>24.5</v>
      </c>
      <c r="X196" s="4">
        <f t="shared" si="72"/>
        <v>1.0652173913043479</v>
      </c>
      <c r="Y196" s="11">
        <v>25</v>
      </c>
      <c r="Z196" s="77" t="s">
        <v>435</v>
      </c>
      <c r="AA196" s="77" t="s">
        <v>435</v>
      </c>
      <c r="AB196" s="77" t="s">
        <v>435</v>
      </c>
      <c r="AC196" s="77" t="s">
        <v>435</v>
      </c>
      <c r="AD196" s="5" t="s">
        <v>370</v>
      </c>
      <c r="AE196" s="5" t="s">
        <v>370</v>
      </c>
      <c r="AF196" s="5" t="s">
        <v>370</v>
      </c>
      <c r="AG196" s="5" t="s">
        <v>370</v>
      </c>
      <c r="AH196" s="51">
        <v>250</v>
      </c>
      <c r="AI196" s="51">
        <v>328</v>
      </c>
      <c r="AJ196" s="4">
        <f t="shared" si="73"/>
        <v>1.2112000000000001</v>
      </c>
      <c r="AK196" s="11">
        <v>20</v>
      </c>
      <c r="AL196" s="5" t="s">
        <v>370</v>
      </c>
      <c r="AM196" s="5" t="s">
        <v>370</v>
      </c>
      <c r="AN196" s="5" t="s">
        <v>370</v>
      </c>
      <c r="AO196" s="5" t="s">
        <v>370</v>
      </c>
      <c r="AP196" s="5" t="s">
        <v>370</v>
      </c>
      <c r="AQ196" s="5" t="s">
        <v>370</v>
      </c>
      <c r="AR196" s="5" t="s">
        <v>370</v>
      </c>
      <c r="AS196" s="5" t="s">
        <v>370</v>
      </c>
      <c r="AT196" s="50">
        <f t="shared" si="81"/>
        <v>0.9543925223843972</v>
      </c>
      <c r="AU196" s="51">
        <v>472</v>
      </c>
      <c r="AV196" s="37">
        <f t="shared" si="74"/>
        <v>257.45454545454544</v>
      </c>
      <c r="AW196" s="37">
        <f t="shared" si="75"/>
        <v>245.7</v>
      </c>
      <c r="AX196" s="37">
        <f t="shared" si="76"/>
        <v>-11.75454545454545</v>
      </c>
      <c r="AY196" s="37">
        <v>51.7</v>
      </c>
      <c r="AZ196" s="37">
        <v>37</v>
      </c>
      <c r="BA196" s="37">
        <v>47.3</v>
      </c>
      <c r="BB196" s="37">
        <v>31.4</v>
      </c>
      <c r="BC196" s="37">
        <v>35.700000000000003</v>
      </c>
      <c r="BD196" s="37">
        <v>2.2000000000000002</v>
      </c>
      <c r="BE196" s="37"/>
      <c r="BF196" s="37">
        <f t="shared" si="77"/>
        <v>40.4</v>
      </c>
      <c r="BG196" s="11"/>
      <c r="BH196" s="37">
        <f t="shared" si="78"/>
        <v>40.4</v>
      </c>
      <c r="BI196" s="37"/>
      <c r="BJ196" s="37">
        <f t="shared" si="79"/>
        <v>40.4</v>
      </c>
      <c r="BK196" s="37"/>
      <c r="BL196" s="37">
        <f t="shared" si="80"/>
        <v>40.4</v>
      </c>
      <c r="BM196" s="9"/>
      <c r="BN196" s="9"/>
      <c r="BO196" s="9"/>
      <c r="BP196" s="9"/>
      <c r="BQ196" s="9"/>
      <c r="BR196" s="9"/>
      <c r="BS196" s="9"/>
      <c r="BT196" s="9"/>
      <c r="BU196" s="9"/>
      <c r="BV196" s="10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10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10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10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10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10"/>
      <c r="HG196" s="9"/>
      <c r="HH196" s="9"/>
    </row>
    <row r="197" spans="1:216" s="2" customFormat="1" ht="16.95" customHeight="1">
      <c r="A197" s="14" t="s">
        <v>194</v>
      </c>
      <c r="B197" s="37">
        <v>0</v>
      </c>
      <c r="C197" s="37">
        <v>0</v>
      </c>
      <c r="D197" s="4">
        <f t="shared" si="69"/>
        <v>0</v>
      </c>
      <c r="E197" s="11">
        <v>0</v>
      </c>
      <c r="F197" s="5" t="s">
        <v>370</v>
      </c>
      <c r="G197" s="5" t="s">
        <v>370</v>
      </c>
      <c r="H197" s="5" t="s">
        <v>370</v>
      </c>
      <c r="I197" s="5" t="s">
        <v>370</v>
      </c>
      <c r="J197" s="5" t="s">
        <v>370</v>
      </c>
      <c r="K197" s="5" t="s">
        <v>370</v>
      </c>
      <c r="L197" s="5" t="s">
        <v>370</v>
      </c>
      <c r="M197" s="5" t="s">
        <v>370</v>
      </c>
      <c r="N197" s="37">
        <v>983</v>
      </c>
      <c r="O197" s="37">
        <v>301.60000000000002</v>
      </c>
      <c r="P197" s="4">
        <f t="shared" si="70"/>
        <v>0.30681586978636827</v>
      </c>
      <c r="Q197" s="11">
        <v>20</v>
      </c>
      <c r="R197" s="37">
        <v>2470</v>
      </c>
      <c r="S197" s="37">
        <v>3230.2</v>
      </c>
      <c r="T197" s="4">
        <f t="shared" si="71"/>
        <v>1.2107773279352225</v>
      </c>
      <c r="U197" s="11">
        <v>35</v>
      </c>
      <c r="V197" s="37">
        <v>91</v>
      </c>
      <c r="W197" s="37">
        <v>93.8</v>
      </c>
      <c r="X197" s="4">
        <f t="shared" si="72"/>
        <v>1.0307692307692307</v>
      </c>
      <c r="Y197" s="11">
        <v>15</v>
      </c>
      <c r="Z197" s="77" t="s">
        <v>435</v>
      </c>
      <c r="AA197" s="77" t="s">
        <v>435</v>
      </c>
      <c r="AB197" s="77" t="s">
        <v>435</v>
      </c>
      <c r="AC197" s="77" t="s">
        <v>435</v>
      </c>
      <c r="AD197" s="5" t="s">
        <v>370</v>
      </c>
      <c r="AE197" s="5" t="s">
        <v>370</v>
      </c>
      <c r="AF197" s="5" t="s">
        <v>370</v>
      </c>
      <c r="AG197" s="5" t="s">
        <v>370</v>
      </c>
      <c r="AH197" s="51">
        <v>1390</v>
      </c>
      <c r="AI197" s="51">
        <v>1389</v>
      </c>
      <c r="AJ197" s="4">
        <f t="shared" si="73"/>
        <v>0.99928057553956839</v>
      </c>
      <c r="AK197" s="11">
        <v>20</v>
      </c>
      <c r="AL197" s="5" t="s">
        <v>370</v>
      </c>
      <c r="AM197" s="5" t="s">
        <v>370</v>
      </c>
      <c r="AN197" s="5" t="s">
        <v>370</v>
      </c>
      <c r="AO197" s="5" t="s">
        <v>370</v>
      </c>
      <c r="AP197" s="5" t="s">
        <v>370</v>
      </c>
      <c r="AQ197" s="5" t="s">
        <v>370</v>
      </c>
      <c r="AR197" s="5" t="s">
        <v>370</v>
      </c>
      <c r="AS197" s="5" t="s">
        <v>370</v>
      </c>
      <c r="AT197" s="50">
        <f t="shared" si="81"/>
        <v>0.93289637606433318</v>
      </c>
      <c r="AU197" s="51">
        <v>620</v>
      </c>
      <c r="AV197" s="37">
        <f t="shared" si="74"/>
        <v>338.18181818181819</v>
      </c>
      <c r="AW197" s="37">
        <f t="shared" si="75"/>
        <v>315.5</v>
      </c>
      <c r="AX197" s="37">
        <f t="shared" si="76"/>
        <v>-22.681818181818187</v>
      </c>
      <c r="AY197" s="37">
        <v>47.5</v>
      </c>
      <c r="AZ197" s="37">
        <v>45.2</v>
      </c>
      <c r="BA197" s="37">
        <v>79.8</v>
      </c>
      <c r="BB197" s="37">
        <v>49.5</v>
      </c>
      <c r="BC197" s="37">
        <v>43.5</v>
      </c>
      <c r="BD197" s="37"/>
      <c r="BE197" s="37"/>
      <c r="BF197" s="37">
        <f t="shared" si="77"/>
        <v>50</v>
      </c>
      <c r="BG197" s="11"/>
      <c r="BH197" s="37">
        <f t="shared" si="78"/>
        <v>50</v>
      </c>
      <c r="BI197" s="37"/>
      <c r="BJ197" s="37">
        <f t="shared" si="79"/>
        <v>50</v>
      </c>
      <c r="BK197" s="37"/>
      <c r="BL197" s="37">
        <f t="shared" si="80"/>
        <v>50</v>
      </c>
      <c r="BM197" s="9"/>
      <c r="BN197" s="9"/>
      <c r="BO197" s="9"/>
      <c r="BP197" s="9"/>
      <c r="BQ197" s="9"/>
      <c r="BR197" s="9"/>
      <c r="BS197" s="9"/>
      <c r="BT197" s="9"/>
      <c r="BU197" s="9"/>
      <c r="BV197" s="10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10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10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10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10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10"/>
      <c r="HG197" s="9"/>
      <c r="HH197" s="9"/>
    </row>
    <row r="198" spans="1:216" s="2" customFormat="1" ht="16.95" customHeight="1">
      <c r="A198" s="14" t="s">
        <v>195</v>
      </c>
      <c r="B198" s="37">
        <v>0</v>
      </c>
      <c r="C198" s="37">
        <v>0</v>
      </c>
      <c r="D198" s="4">
        <f t="shared" si="69"/>
        <v>0</v>
      </c>
      <c r="E198" s="11">
        <v>0</v>
      </c>
      <c r="F198" s="5" t="s">
        <v>370</v>
      </c>
      <c r="G198" s="5" t="s">
        <v>370</v>
      </c>
      <c r="H198" s="5" t="s">
        <v>370</v>
      </c>
      <c r="I198" s="5" t="s">
        <v>370</v>
      </c>
      <c r="J198" s="5" t="s">
        <v>370</v>
      </c>
      <c r="K198" s="5" t="s">
        <v>370</v>
      </c>
      <c r="L198" s="5" t="s">
        <v>370</v>
      </c>
      <c r="M198" s="5" t="s">
        <v>370</v>
      </c>
      <c r="N198" s="37">
        <v>704.1</v>
      </c>
      <c r="O198" s="37">
        <v>377.2</v>
      </c>
      <c r="P198" s="4">
        <f t="shared" si="70"/>
        <v>0.53571935804573212</v>
      </c>
      <c r="Q198" s="11">
        <v>20</v>
      </c>
      <c r="R198" s="37">
        <v>390</v>
      </c>
      <c r="S198" s="37">
        <v>484.8</v>
      </c>
      <c r="T198" s="4">
        <f t="shared" si="71"/>
        <v>1.2043076923076923</v>
      </c>
      <c r="U198" s="11">
        <v>25</v>
      </c>
      <c r="V198" s="37">
        <v>23</v>
      </c>
      <c r="W198" s="37">
        <v>51.6</v>
      </c>
      <c r="X198" s="4">
        <f t="shared" si="72"/>
        <v>1.3</v>
      </c>
      <c r="Y198" s="11">
        <v>25</v>
      </c>
      <c r="Z198" s="77" t="s">
        <v>435</v>
      </c>
      <c r="AA198" s="77" t="s">
        <v>435</v>
      </c>
      <c r="AB198" s="77" t="s">
        <v>435</v>
      </c>
      <c r="AC198" s="77" t="s">
        <v>435</v>
      </c>
      <c r="AD198" s="5" t="s">
        <v>370</v>
      </c>
      <c r="AE198" s="5" t="s">
        <v>370</v>
      </c>
      <c r="AF198" s="5" t="s">
        <v>370</v>
      </c>
      <c r="AG198" s="5" t="s">
        <v>370</v>
      </c>
      <c r="AH198" s="51">
        <v>390</v>
      </c>
      <c r="AI198" s="51">
        <v>536</v>
      </c>
      <c r="AJ198" s="4">
        <f t="shared" si="73"/>
        <v>1.2174358974358974</v>
      </c>
      <c r="AK198" s="11">
        <v>20</v>
      </c>
      <c r="AL198" s="5" t="s">
        <v>370</v>
      </c>
      <c r="AM198" s="5" t="s">
        <v>370</v>
      </c>
      <c r="AN198" s="5" t="s">
        <v>370</v>
      </c>
      <c r="AO198" s="5" t="s">
        <v>370</v>
      </c>
      <c r="AP198" s="5" t="s">
        <v>370</v>
      </c>
      <c r="AQ198" s="5" t="s">
        <v>370</v>
      </c>
      <c r="AR198" s="5" t="s">
        <v>370</v>
      </c>
      <c r="AS198" s="5" t="s">
        <v>370</v>
      </c>
      <c r="AT198" s="50">
        <f t="shared" si="81"/>
        <v>1.0852310824147211</v>
      </c>
      <c r="AU198" s="51">
        <v>1595</v>
      </c>
      <c r="AV198" s="37">
        <f t="shared" si="74"/>
        <v>870</v>
      </c>
      <c r="AW198" s="37">
        <f t="shared" si="75"/>
        <v>944.2</v>
      </c>
      <c r="AX198" s="37">
        <f t="shared" si="76"/>
        <v>74.200000000000045</v>
      </c>
      <c r="AY198" s="37">
        <v>179.9</v>
      </c>
      <c r="AZ198" s="37">
        <v>158.6</v>
      </c>
      <c r="BA198" s="37">
        <v>194.1</v>
      </c>
      <c r="BB198" s="37">
        <v>126.6</v>
      </c>
      <c r="BC198" s="37">
        <v>128.5</v>
      </c>
      <c r="BD198" s="37"/>
      <c r="BE198" s="37"/>
      <c r="BF198" s="37">
        <f t="shared" si="77"/>
        <v>156.5</v>
      </c>
      <c r="BG198" s="11"/>
      <c r="BH198" s="37">
        <f t="shared" si="78"/>
        <v>156.5</v>
      </c>
      <c r="BI198" s="37"/>
      <c r="BJ198" s="37">
        <f t="shared" si="79"/>
        <v>156.5</v>
      </c>
      <c r="BK198" s="37"/>
      <c r="BL198" s="37">
        <f t="shared" si="80"/>
        <v>156.5</v>
      </c>
      <c r="BM198" s="9"/>
      <c r="BN198" s="9"/>
      <c r="BO198" s="9"/>
      <c r="BP198" s="9"/>
      <c r="BQ198" s="9"/>
      <c r="BR198" s="9"/>
      <c r="BS198" s="9"/>
      <c r="BT198" s="9"/>
      <c r="BU198" s="9"/>
      <c r="BV198" s="10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10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10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10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10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10"/>
      <c r="HG198" s="9"/>
      <c r="HH198" s="9"/>
    </row>
    <row r="199" spans="1:216" s="2" customFormat="1" ht="16.95" customHeight="1">
      <c r="A199" s="18" t="s">
        <v>196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9"/>
      <c r="BN199" s="9"/>
      <c r="BO199" s="9"/>
      <c r="BP199" s="9"/>
      <c r="BQ199" s="9"/>
      <c r="BR199" s="9"/>
      <c r="BS199" s="9"/>
      <c r="BT199" s="9"/>
      <c r="BU199" s="9"/>
      <c r="BV199" s="10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10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10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10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10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10"/>
      <c r="HG199" s="9"/>
      <c r="HH199" s="9"/>
    </row>
    <row r="200" spans="1:216" s="2" customFormat="1" ht="16.95" customHeight="1">
      <c r="A200" s="14" t="s">
        <v>197</v>
      </c>
      <c r="B200" s="37">
        <v>0</v>
      </c>
      <c r="C200" s="37">
        <v>0</v>
      </c>
      <c r="D200" s="4">
        <f t="shared" si="69"/>
        <v>0</v>
      </c>
      <c r="E200" s="11">
        <v>0</v>
      </c>
      <c r="F200" s="5" t="s">
        <v>370</v>
      </c>
      <c r="G200" s="5" t="s">
        <v>370</v>
      </c>
      <c r="H200" s="5" t="s">
        <v>370</v>
      </c>
      <c r="I200" s="5" t="s">
        <v>370</v>
      </c>
      <c r="J200" s="5" t="s">
        <v>370</v>
      </c>
      <c r="K200" s="5" t="s">
        <v>370</v>
      </c>
      <c r="L200" s="5" t="s">
        <v>370</v>
      </c>
      <c r="M200" s="5" t="s">
        <v>370</v>
      </c>
      <c r="N200" s="37">
        <v>290.60000000000002</v>
      </c>
      <c r="O200" s="37">
        <v>594.79999999999995</v>
      </c>
      <c r="P200" s="4">
        <f t="shared" si="70"/>
        <v>1.2846799724707501</v>
      </c>
      <c r="Q200" s="11">
        <v>20</v>
      </c>
      <c r="R200" s="37">
        <v>77.7</v>
      </c>
      <c r="S200" s="37">
        <v>131.6</v>
      </c>
      <c r="T200" s="4">
        <f t="shared" si="71"/>
        <v>1.2493693693693693</v>
      </c>
      <c r="U200" s="11">
        <v>35</v>
      </c>
      <c r="V200" s="37">
        <v>7.6</v>
      </c>
      <c r="W200" s="37">
        <v>6.2</v>
      </c>
      <c r="X200" s="4">
        <f t="shared" si="72"/>
        <v>0.81578947368421062</v>
      </c>
      <c r="Y200" s="11">
        <v>15</v>
      </c>
      <c r="Z200" s="77" t="s">
        <v>435</v>
      </c>
      <c r="AA200" s="77" t="s">
        <v>435</v>
      </c>
      <c r="AB200" s="77" t="s">
        <v>435</v>
      </c>
      <c r="AC200" s="77" t="s">
        <v>435</v>
      </c>
      <c r="AD200" s="5" t="s">
        <v>370</v>
      </c>
      <c r="AE200" s="5" t="s">
        <v>370</v>
      </c>
      <c r="AF200" s="5" t="s">
        <v>370</v>
      </c>
      <c r="AG200" s="5" t="s">
        <v>370</v>
      </c>
      <c r="AH200" s="51">
        <v>287</v>
      </c>
      <c r="AI200" s="51">
        <v>290</v>
      </c>
      <c r="AJ200" s="4">
        <f t="shared" si="73"/>
        <v>1.0104529616724738</v>
      </c>
      <c r="AK200" s="11">
        <v>20</v>
      </c>
      <c r="AL200" s="5" t="s">
        <v>370</v>
      </c>
      <c r="AM200" s="5" t="s">
        <v>370</v>
      </c>
      <c r="AN200" s="5" t="s">
        <v>370</v>
      </c>
      <c r="AO200" s="5" t="s">
        <v>370</v>
      </c>
      <c r="AP200" s="5" t="s">
        <v>370</v>
      </c>
      <c r="AQ200" s="5" t="s">
        <v>370</v>
      </c>
      <c r="AR200" s="5" t="s">
        <v>370</v>
      </c>
      <c r="AS200" s="5" t="s">
        <v>370</v>
      </c>
      <c r="AT200" s="50">
        <f t="shared" si="81"/>
        <v>1.131860319067284</v>
      </c>
      <c r="AU200" s="51">
        <v>1830</v>
      </c>
      <c r="AV200" s="37">
        <f t="shared" si="74"/>
        <v>998.18181818181824</v>
      </c>
      <c r="AW200" s="37">
        <f t="shared" si="75"/>
        <v>1129.8</v>
      </c>
      <c r="AX200" s="37">
        <f t="shared" si="76"/>
        <v>131.61818181818171</v>
      </c>
      <c r="AY200" s="37">
        <v>202.2</v>
      </c>
      <c r="AZ200" s="37">
        <v>216.3</v>
      </c>
      <c r="BA200" s="37">
        <v>199</v>
      </c>
      <c r="BB200" s="37">
        <v>179</v>
      </c>
      <c r="BC200" s="37">
        <v>174.8</v>
      </c>
      <c r="BD200" s="37">
        <v>10.7</v>
      </c>
      <c r="BE200" s="37"/>
      <c r="BF200" s="37">
        <f t="shared" si="77"/>
        <v>147.80000000000001</v>
      </c>
      <c r="BG200" s="11"/>
      <c r="BH200" s="37">
        <f t="shared" si="78"/>
        <v>147.80000000000001</v>
      </c>
      <c r="BI200" s="37"/>
      <c r="BJ200" s="37">
        <f t="shared" si="79"/>
        <v>147.80000000000001</v>
      </c>
      <c r="BK200" s="37"/>
      <c r="BL200" s="37">
        <f t="shared" si="80"/>
        <v>147.80000000000001</v>
      </c>
      <c r="BM200" s="9"/>
      <c r="BN200" s="9"/>
      <c r="BO200" s="9"/>
      <c r="BP200" s="9"/>
      <c r="BQ200" s="9"/>
      <c r="BR200" s="9"/>
      <c r="BS200" s="9"/>
      <c r="BT200" s="9"/>
      <c r="BU200" s="9"/>
      <c r="BV200" s="10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10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10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10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10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10"/>
      <c r="HG200" s="9"/>
      <c r="HH200" s="9"/>
    </row>
    <row r="201" spans="1:216" s="2" customFormat="1" ht="16.95" customHeight="1">
      <c r="A201" s="14" t="s">
        <v>198</v>
      </c>
      <c r="B201" s="37">
        <v>0</v>
      </c>
      <c r="C201" s="37">
        <v>0</v>
      </c>
      <c r="D201" s="4">
        <f t="shared" si="69"/>
        <v>0</v>
      </c>
      <c r="E201" s="11">
        <v>0</v>
      </c>
      <c r="F201" s="5" t="s">
        <v>370</v>
      </c>
      <c r="G201" s="5" t="s">
        <v>370</v>
      </c>
      <c r="H201" s="5" t="s">
        <v>370</v>
      </c>
      <c r="I201" s="5" t="s">
        <v>370</v>
      </c>
      <c r="J201" s="5" t="s">
        <v>370</v>
      </c>
      <c r="K201" s="5" t="s">
        <v>370</v>
      </c>
      <c r="L201" s="5" t="s">
        <v>370</v>
      </c>
      <c r="M201" s="5" t="s">
        <v>370</v>
      </c>
      <c r="N201" s="37">
        <v>272</v>
      </c>
      <c r="O201" s="37">
        <v>265.2</v>
      </c>
      <c r="P201" s="4">
        <f t="shared" si="70"/>
        <v>0.97499999999999998</v>
      </c>
      <c r="Q201" s="11">
        <v>20</v>
      </c>
      <c r="R201" s="37">
        <v>0</v>
      </c>
      <c r="S201" s="37">
        <v>0</v>
      </c>
      <c r="T201" s="4">
        <f t="shared" si="71"/>
        <v>1</v>
      </c>
      <c r="U201" s="11">
        <v>30</v>
      </c>
      <c r="V201" s="37">
        <v>0.4</v>
      </c>
      <c r="W201" s="37">
        <v>0.9</v>
      </c>
      <c r="X201" s="4">
        <f t="shared" si="72"/>
        <v>1.3</v>
      </c>
      <c r="Y201" s="11">
        <v>20</v>
      </c>
      <c r="Z201" s="77" t="s">
        <v>435</v>
      </c>
      <c r="AA201" s="77" t="s">
        <v>435</v>
      </c>
      <c r="AB201" s="77" t="s">
        <v>435</v>
      </c>
      <c r="AC201" s="77" t="s">
        <v>435</v>
      </c>
      <c r="AD201" s="5" t="s">
        <v>370</v>
      </c>
      <c r="AE201" s="5" t="s">
        <v>370</v>
      </c>
      <c r="AF201" s="5" t="s">
        <v>370</v>
      </c>
      <c r="AG201" s="5" t="s">
        <v>370</v>
      </c>
      <c r="AH201" s="51">
        <v>50</v>
      </c>
      <c r="AI201" s="51">
        <v>45</v>
      </c>
      <c r="AJ201" s="4">
        <f t="shared" si="73"/>
        <v>0.9</v>
      </c>
      <c r="AK201" s="11">
        <v>20</v>
      </c>
      <c r="AL201" s="5" t="s">
        <v>370</v>
      </c>
      <c r="AM201" s="5" t="s">
        <v>370</v>
      </c>
      <c r="AN201" s="5" t="s">
        <v>370</v>
      </c>
      <c r="AO201" s="5" t="s">
        <v>370</v>
      </c>
      <c r="AP201" s="5" t="s">
        <v>370</v>
      </c>
      <c r="AQ201" s="5" t="s">
        <v>370</v>
      </c>
      <c r="AR201" s="5" t="s">
        <v>370</v>
      </c>
      <c r="AS201" s="5" t="s">
        <v>370</v>
      </c>
      <c r="AT201" s="50">
        <f t="shared" si="81"/>
        <v>1.038888888888889</v>
      </c>
      <c r="AU201" s="51">
        <v>1129</v>
      </c>
      <c r="AV201" s="37">
        <f t="shared" si="74"/>
        <v>615.81818181818187</v>
      </c>
      <c r="AW201" s="37">
        <f t="shared" si="75"/>
        <v>639.79999999999995</v>
      </c>
      <c r="AX201" s="37">
        <f t="shared" si="76"/>
        <v>23.981818181818085</v>
      </c>
      <c r="AY201" s="37">
        <v>133.4</v>
      </c>
      <c r="AZ201" s="37">
        <v>99.6</v>
      </c>
      <c r="BA201" s="37">
        <v>104.4</v>
      </c>
      <c r="BB201" s="37">
        <v>58.2</v>
      </c>
      <c r="BC201" s="37">
        <v>23.5</v>
      </c>
      <c r="BD201" s="37">
        <v>153.89999999999998</v>
      </c>
      <c r="BE201" s="37"/>
      <c r="BF201" s="37">
        <f t="shared" si="77"/>
        <v>66.8</v>
      </c>
      <c r="BG201" s="11"/>
      <c r="BH201" s="37">
        <f t="shared" si="78"/>
        <v>66.8</v>
      </c>
      <c r="BI201" s="37"/>
      <c r="BJ201" s="37">
        <f t="shared" si="79"/>
        <v>66.8</v>
      </c>
      <c r="BK201" s="37">
        <f>MIN(BJ201,6.7)</f>
        <v>6.7</v>
      </c>
      <c r="BL201" s="37">
        <f t="shared" si="80"/>
        <v>60.1</v>
      </c>
      <c r="BM201" s="9"/>
      <c r="BN201" s="9"/>
      <c r="BO201" s="9"/>
      <c r="BP201" s="9"/>
      <c r="BQ201" s="9"/>
      <c r="BR201" s="9"/>
      <c r="BS201" s="9"/>
      <c r="BT201" s="9"/>
      <c r="BU201" s="9"/>
      <c r="BV201" s="10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10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10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10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10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10"/>
      <c r="HG201" s="9"/>
      <c r="HH201" s="9"/>
    </row>
    <row r="202" spans="1:216" s="2" customFormat="1" ht="16.95" customHeight="1">
      <c r="A202" s="14" t="s">
        <v>199</v>
      </c>
      <c r="B202" s="37">
        <v>0</v>
      </c>
      <c r="C202" s="37">
        <v>0</v>
      </c>
      <c r="D202" s="4">
        <f t="shared" si="69"/>
        <v>0</v>
      </c>
      <c r="E202" s="11">
        <v>0</v>
      </c>
      <c r="F202" s="5" t="s">
        <v>370</v>
      </c>
      <c r="G202" s="5" t="s">
        <v>370</v>
      </c>
      <c r="H202" s="5" t="s">
        <v>370</v>
      </c>
      <c r="I202" s="5" t="s">
        <v>370</v>
      </c>
      <c r="J202" s="5" t="s">
        <v>370</v>
      </c>
      <c r="K202" s="5" t="s">
        <v>370</v>
      </c>
      <c r="L202" s="5" t="s">
        <v>370</v>
      </c>
      <c r="M202" s="5" t="s">
        <v>370</v>
      </c>
      <c r="N202" s="37">
        <v>705.1</v>
      </c>
      <c r="O202" s="37">
        <v>986.2</v>
      </c>
      <c r="P202" s="4">
        <f t="shared" si="70"/>
        <v>1.2198666855765139</v>
      </c>
      <c r="Q202" s="11">
        <v>20</v>
      </c>
      <c r="R202" s="37">
        <v>383.2</v>
      </c>
      <c r="S202" s="37">
        <v>385.3</v>
      </c>
      <c r="T202" s="4">
        <f t="shared" si="71"/>
        <v>1.0054801670146138</v>
      </c>
      <c r="U202" s="11">
        <v>30</v>
      </c>
      <c r="V202" s="37">
        <v>43.8</v>
      </c>
      <c r="W202" s="37">
        <v>47.6</v>
      </c>
      <c r="X202" s="4">
        <f t="shared" si="72"/>
        <v>1.08675799086758</v>
      </c>
      <c r="Y202" s="11">
        <v>20</v>
      </c>
      <c r="Z202" s="77" t="s">
        <v>435</v>
      </c>
      <c r="AA202" s="77" t="s">
        <v>435</v>
      </c>
      <c r="AB202" s="77" t="s">
        <v>435</v>
      </c>
      <c r="AC202" s="77" t="s">
        <v>435</v>
      </c>
      <c r="AD202" s="5" t="s">
        <v>370</v>
      </c>
      <c r="AE202" s="5" t="s">
        <v>370</v>
      </c>
      <c r="AF202" s="5" t="s">
        <v>370</v>
      </c>
      <c r="AG202" s="5" t="s">
        <v>370</v>
      </c>
      <c r="AH202" s="51">
        <v>497</v>
      </c>
      <c r="AI202" s="51">
        <v>593</v>
      </c>
      <c r="AJ202" s="4">
        <f t="shared" si="73"/>
        <v>1.1931589537223339</v>
      </c>
      <c r="AK202" s="11">
        <v>20</v>
      </c>
      <c r="AL202" s="5" t="s">
        <v>370</v>
      </c>
      <c r="AM202" s="5" t="s">
        <v>370</v>
      </c>
      <c r="AN202" s="5" t="s">
        <v>370</v>
      </c>
      <c r="AO202" s="5" t="s">
        <v>370</v>
      </c>
      <c r="AP202" s="5" t="s">
        <v>370</v>
      </c>
      <c r="AQ202" s="5" t="s">
        <v>370</v>
      </c>
      <c r="AR202" s="5" t="s">
        <v>370</v>
      </c>
      <c r="AS202" s="5" t="s">
        <v>370</v>
      </c>
      <c r="AT202" s="50">
        <f t="shared" si="81"/>
        <v>1.1128897512640774</v>
      </c>
      <c r="AU202" s="51">
        <v>2985</v>
      </c>
      <c r="AV202" s="37">
        <f t="shared" si="74"/>
        <v>1628.1818181818182</v>
      </c>
      <c r="AW202" s="37">
        <f t="shared" si="75"/>
        <v>1812</v>
      </c>
      <c r="AX202" s="37">
        <f t="shared" si="76"/>
        <v>183.81818181818176</v>
      </c>
      <c r="AY202" s="37">
        <v>258.8</v>
      </c>
      <c r="AZ202" s="37">
        <v>352.4</v>
      </c>
      <c r="BA202" s="37">
        <v>369.3</v>
      </c>
      <c r="BB202" s="37">
        <v>280.89999999999998</v>
      </c>
      <c r="BC202" s="37">
        <v>201.8</v>
      </c>
      <c r="BD202" s="37"/>
      <c r="BE202" s="37"/>
      <c r="BF202" s="37">
        <f t="shared" si="77"/>
        <v>348.8</v>
      </c>
      <c r="BG202" s="11"/>
      <c r="BH202" s="37">
        <f t="shared" si="78"/>
        <v>348.8</v>
      </c>
      <c r="BI202" s="37"/>
      <c r="BJ202" s="37">
        <f t="shared" si="79"/>
        <v>348.8</v>
      </c>
      <c r="BK202" s="37"/>
      <c r="BL202" s="37">
        <f t="shared" si="80"/>
        <v>348.8</v>
      </c>
      <c r="BM202" s="9"/>
      <c r="BN202" s="9"/>
      <c r="BO202" s="9"/>
      <c r="BP202" s="9"/>
      <c r="BQ202" s="9"/>
      <c r="BR202" s="9"/>
      <c r="BS202" s="9"/>
      <c r="BT202" s="9"/>
      <c r="BU202" s="9"/>
      <c r="BV202" s="10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10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10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10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10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10"/>
      <c r="HG202" s="9"/>
      <c r="HH202" s="9"/>
    </row>
    <row r="203" spans="1:216" s="2" customFormat="1" ht="16.95" customHeight="1">
      <c r="A203" s="14" t="s">
        <v>200</v>
      </c>
      <c r="B203" s="37">
        <v>0</v>
      </c>
      <c r="C203" s="37">
        <v>0</v>
      </c>
      <c r="D203" s="4">
        <f t="shared" si="69"/>
        <v>0</v>
      </c>
      <c r="E203" s="11">
        <v>0</v>
      </c>
      <c r="F203" s="5" t="s">
        <v>370</v>
      </c>
      <c r="G203" s="5" t="s">
        <v>370</v>
      </c>
      <c r="H203" s="5" t="s">
        <v>370</v>
      </c>
      <c r="I203" s="5" t="s">
        <v>370</v>
      </c>
      <c r="J203" s="5" t="s">
        <v>370</v>
      </c>
      <c r="K203" s="5" t="s">
        <v>370</v>
      </c>
      <c r="L203" s="5" t="s">
        <v>370</v>
      </c>
      <c r="M203" s="5" t="s">
        <v>370</v>
      </c>
      <c r="N203" s="37">
        <v>293.39999999999998</v>
      </c>
      <c r="O203" s="37">
        <v>275.89999999999998</v>
      </c>
      <c r="P203" s="4">
        <f t="shared" si="70"/>
        <v>0.94035446489434216</v>
      </c>
      <c r="Q203" s="11">
        <v>20</v>
      </c>
      <c r="R203" s="37">
        <v>0.4</v>
      </c>
      <c r="S203" s="37">
        <v>0.7</v>
      </c>
      <c r="T203" s="4">
        <f t="shared" si="71"/>
        <v>1.2549999999999999</v>
      </c>
      <c r="U203" s="11">
        <v>30</v>
      </c>
      <c r="V203" s="37">
        <v>0.9</v>
      </c>
      <c r="W203" s="37">
        <v>0.9</v>
      </c>
      <c r="X203" s="4">
        <f t="shared" si="72"/>
        <v>1</v>
      </c>
      <c r="Y203" s="11">
        <v>20</v>
      </c>
      <c r="Z203" s="77" t="s">
        <v>435</v>
      </c>
      <c r="AA203" s="77" t="s">
        <v>435</v>
      </c>
      <c r="AB203" s="77" t="s">
        <v>435</v>
      </c>
      <c r="AC203" s="77" t="s">
        <v>435</v>
      </c>
      <c r="AD203" s="5" t="s">
        <v>370</v>
      </c>
      <c r="AE203" s="5" t="s">
        <v>370</v>
      </c>
      <c r="AF203" s="5" t="s">
        <v>370</v>
      </c>
      <c r="AG203" s="5" t="s">
        <v>370</v>
      </c>
      <c r="AH203" s="51">
        <v>75</v>
      </c>
      <c r="AI203" s="51">
        <v>75</v>
      </c>
      <c r="AJ203" s="4">
        <f t="shared" si="73"/>
        <v>1</v>
      </c>
      <c r="AK203" s="11">
        <v>20</v>
      </c>
      <c r="AL203" s="5" t="s">
        <v>370</v>
      </c>
      <c r="AM203" s="5" t="s">
        <v>370</v>
      </c>
      <c r="AN203" s="5" t="s">
        <v>370</v>
      </c>
      <c r="AO203" s="5" t="s">
        <v>370</v>
      </c>
      <c r="AP203" s="5" t="s">
        <v>370</v>
      </c>
      <c r="AQ203" s="5" t="s">
        <v>370</v>
      </c>
      <c r="AR203" s="5" t="s">
        <v>370</v>
      </c>
      <c r="AS203" s="5" t="s">
        <v>370</v>
      </c>
      <c r="AT203" s="50">
        <f t="shared" si="81"/>
        <v>1.0717454366431871</v>
      </c>
      <c r="AU203" s="51">
        <v>743</v>
      </c>
      <c r="AV203" s="37">
        <f t="shared" si="74"/>
        <v>405.27272727272725</v>
      </c>
      <c r="AW203" s="37">
        <f t="shared" si="75"/>
        <v>434.3</v>
      </c>
      <c r="AX203" s="37">
        <f t="shared" si="76"/>
        <v>29.027272727272759</v>
      </c>
      <c r="AY203" s="37">
        <v>63.7</v>
      </c>
      <c r="AZ203" s="37">
        <v>82.3</v>
      </c>
      <c r="BA203" s="37">
        <v>69</v>
      </c>
      <c r="BB203" s="37">
        <v>39.299999999999997</v>
      </c>
      <c r="BC203" s="37">
        <v>57.8</v>
      </c>
      <c r="BD203" s="37"/>
      <c r="BE203" s="37"/>
      <c r="BF203" s="37">
        <f t="shared" si="77"/>
        <v>122.2</v>
      </c>
      <c r="BG203" s="11"/>
      <c r="BH203" s="37">
        <f t="shared" si="78"/>
        <v>122.2</v>
      </c>
      <c r="BI203" s="37"/>
      <c r="BJ203" s="37">
        <f t="shared" si="79"/>
        <v>122.2</v>
      </c>
      <c r="BK203" s="37"/>
      <c r="BL203" s="37">
        <f t="shared" si="80"/>
        <v>122.2</v>
      </c>
      <c r="BM203" s="9"/>
      <c r="BN203" s="9"/>
      <c r="BO203" s="9"/>
      <c r="BP203" s="9"/>
      <c r="BQ203" s="9"/>
      <c r="BR203" s="9"/>
      <c r="BS203" s="9"/>
      <c r="BT203" s="9"/>
      <c r="BU203" s="9"/>
      <c r="BV203" s="10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10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10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10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10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10"/>
      <c r="HG203" s="9"/>
      <c r="HH203" s="9"/>
    </row>
    <row r="204" spans="1:216" s="2" customFormat="1" ht="16.95" customHeight="1">
      <c r="A204" s="14" t="s">
        <v>201</v>
      </c>
      <c r="B204" s="37">
        <v>0</v>
      </c>
      <c r="C204" s="37">
        <v>0</v>
      </c>
      <c r="D204" s="4">
        <f t="shared" si="69"/>
        <v>0</v>
      </c>
      <c r="E204" s="11">
        <v>0</v>
      </c>
      <c r="F204" s="5" t="s">
        <v>370</v>
      </c>
      <c r="G204" s="5" t="s">
        <v>370</v>
      </c>
      <c r="H204" s="5" t="s">
        <v>370</v>
      </c>
      <c r="I204" s="5" t="s">
        <v>370</v>
      </c>
      <c r="J204" s="5" t="s">
        <v>370</v>
      </c>
      <c r="K204" s="5" t="s">
        <v>370</v>
      </c>
      <c r="L204" s="5" t="s">
        <v>370</v>
      </c>
      <c r="M204" s="5" t="s">
        <v>370</v>
      </c>
      <c r="N204" s="37">
        <v>724.6</v>
      </c>
      <c r="O204" s="37">
        <v>949.6</v>
      </c>
      <c r="P204" s="4">
        <f t="shared" si="70"/>
        <v>1.2110516146839636</v>
      </c>
      <c r="Q204" s="11">
        <v>20</v>
      </c>
      <c r="R204" s="37">
        <v>19.399999999999999</v>
      </c>
      <c r="S204" s="37">
        <v>26.6</v>
      </c>
      <c r="T204" s="4">
        <f t="shared" si="71"/>
        <v>1.2171134020618557</v>
      </c>
      <c r="U204" s="11">
        <v>5</v>
      </c>
      <c r="V204" s="37">
        <v>18.899999999999999</v>
      </c>
      <c r="W204" s="37">
        <v>19.2</v>
      </c>
      <c r="X204" s="4">
        <f t="shared" si="72"/>
        <v>1.0158730158730158</v>
      </c>
      <c r="Y204" s="11">
        <v>45</v>
      </c>
      <c r="Z204" s="77" t="s">
        <v>435</v>
      </c>
      <c r="AA204" s="77" t="s">
        <v>435</v>
      </c>
      <c r="AB204" s="77" t="s">
        <v>435</v>
      </c>
      <c r="AC204" s="77" t="s">
        <v>435</v>
      </c>
      <c r="AD204" s="5" t="s">
        <v>370</v>
      </c>
      <c r="AE204" s="5" t="s">
        <v>370</v>
      </c>
      <c r="AF204" s="5" t="s">
        <v>370</v>
      </c>
      <c r="AG204" s="5" t="s">
        <v>370</v>
      </c>
      <c r="AH204" s="51">
        <v>358</v>
      </c>
      <c r="AI204" s="51">
        <v>387</v>
      </c>
      <c r="AJ204" s="4">
        <f t="shared" si="73"/>
        <v>1.0810055865921788</v>
      </c>
      <c r="AK204" s="11">
        <v>20</v>
      </c>
      <c r="AL204" s="5" t="s">
        <v>370</v>
      </c>
      <c r="AM204" s="5" t="s">
        <v>370</v>
      </c>
      <c r="AN204" s="5" t="s">
        <v>370</v>
      </c>
      <c r="AO204" s="5" t="s">
        <v>370</v>
      </c>
      <c r="AP204" s="5" t="s">
        <v>370</v>
      </c>
      <c r="AQ204" s="5" t="s">
        <v>370</v>
      </c>
      <c r="AR204" s="5" t="s">
        <v>370</v>
      </c>
      <c r="AS204" s="5" t="s">
        <v>370</v>
      </c>
      <c r="AT204" s="50">
        <f t="shared" si="81"/>
        <v>1.0848999638901982</v>
      </c>
      <c r="AU204" s="51">
        <v>1973</v>
      </c>
      <c r="AV204" s="37">
        <f t="shared" si="74"/>
        <v>1076.1818181818182</v>
      </c>
      <c r="AW204" s="37">
        <f t="shared" si="75"/>
        <v>1167.5</v>
      </c>
      <c r="AX204" s="37">
        <f t="shared" si="76"/>
        <v>91.318181818181756</v>
      </c>
      <c r="AY204" s="37">
        <v>177.6</v>
      </c>
      <c r="AZ204" s="37">
        <v>189.8</v>
      </c>
      <c r="BA204" s="37">
        <v>186.6</v>
      </c>
      <c r="BB204" s="37">
        <v>176.8</v>
      </c>
      <c r="BC204" s="37">
        <v>191.3</v>
      </c>
      <c r="BD204" s="37">
        <v>3.6</v>
      </c>
      <c r="BE204" s="37"/>
      <c r="BF204" s="37">
        <f t="shared" si="77"/>
        <v>241.8</v>
      </c>
      <c r="BG204" s="11"/>
      <c r="BH204" s="37">
        <f t="shared" si="78"/>
        <v>241.8</v>
      </c>
      <c r="BI204" s="37"/>
      <c r="BJ204" s="37">
        <f t="shared" si="79"/>
        <v>241.8</v>
      </c>
      <c r="BK204" s="37"/>
      <c r="BL204" s="37">
        <f t="shared" si="80"/>
        <v>241.8</v>
      </c>
      <c r="BM204" s="9"/>
      <c r="BN204" s="9"/>
      <c r="BO204" s="9"/>
      <c r="BP204" s="9"/>
      <c r="BQ204" s="9"/>
      <c r="BR204" s="9"/>
      <c r="BS204" s="9"/>
      <c r="BT204" s="9"/>
      <c r="BU204" s="9"/>
      <c r="BV204" s="10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10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10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10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10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10"/>
      <c r="HG204" s="9"/>
      <c r="HH204" s="9"/>
    </row>
    <row r="205" spans="1:216" s="2" customFormat="1" ht="16.95" customHeight="1">
      <c r="A205" s="14" t="s">
        <v>202</v>
      </c>
      <c r="B205" s="37">
        <v>2256</v>
      </c>
      <c r="C205" s="37">
        <v>1307.4000000000001</v>
      </c>
      <c r="D205" s="4">
        <f t="shared" si="69"/>
        <v>0.57952127659574471</v>
      </c>
      <c r="E205" s="11">
        <v>10</v>
      </c>
      <c r="F205" s="5" t="s">
        <v>370</v>
      </c>
      <c r="G205" s="5" t="s">
        <v>370</v>
      </c>
      <c r="H205" s="5" t="s">
        <v>370</v>
      </c>
      <c r="I205" s="5" t="s">
        <v>370</v>
      </c>
      <c r="J205" s="5" t="s">
        <v>370</v>
      </c>
      <c r="K205" s="5" t="s">
        <v>370</v>
      </c>
      <c r="L205" s="5" t="s">
        <v>370</v>
      </c>
      <c r="M205" s="5" t="s">
        <v>370</v>
      </c>
      <c r="N205" s="37">
        <v>646.79999999999995</v>
      </c>
      <c r="O205" s="37">
        <v>552.1</v>
      </c>
      <c r="P205" s="4">
        <f t="shared" si="70"/>
        <v>0.8535868893011751</v>
      </c>
      <c r="Q205" s="11">
        <v>20</v>
      </c>
      <c r="R205" s="37">
        <v>88.9</v>
      </c>
      <c r="S205" s="37">
        <v>98.6</v>
      </c>
      <c r="T205" s="4">
        <f t="shared" si="71"/>
        <v>1.1091113610798649</v>
      </c>
      <c r="U205" s="11">
        <v>35</v>
      </c>
      <c r="V205" s="37">
        <v>26.2</v>
      </c>
      <c r="W205" s="37">
        <v>28.9</v>
      </c>
      <c r="X205" s="4">
        <f t="shared" si="72"/>
        <v>1.1030534351145038</v>
      </c>
      <c r="Y205" s="11">
        <v>15</v>
      </c>
      <c r="Z205" s="77" t="s">
        <v>435</v>
      </c>
      <c r="AA205" s="77" t="s">
        <v>435</v>
      </c>
      <c r="AB205" s="77" t="s">
        <v>435</v>
      </c>
      <c r="AC205" s="77" t="s">
        <v>435</v>
      </c>
      <c r="AD205" s="5" t="s">
        <v>370</v>
      </c>
      <c r="AE205" s="5" t="s">
        <v>370</v>
      </c>
      <c r="AF205" s="5" t="s">
        <v>370</v>
      </c>
      <c r="AG205" s="5" t="s">
        <v>370</v>
      </c>
      <c r="AH205" s="51">
        <v>477</v>
      </c>
      <c r="AI205" s="51">
        <v>481</v>
      </c>
      <c r="AJ205" s="4">
        <f t="shared" si="73"/>
        <v>1.0083857442348008</v>
      </c>
      <c r="AK205" s="11">
        <v>20</v>
      </c>
      <c r="AL205" s="5" t="s">
        <v>370</v>
      </c>
      <c r="AM205" s="5" t="s">
        <v>370</v>
      </c>
      <c r="AN205" s="5" t="s">
        <v>370</v>
      </c>
      <c r="AO205" s="5" t="s">
        <v>370</v>
      </c>
      <c r="AP205" s="5" t="s">
        <v>370</v>
      </c>
      <c r="AQ205" s="5" t="s">
        <v>370</v>
      </c>
      <c r="AR205" s="5" t="s">
        <v>370</v>
      </c>
      <c r="AS205" s="5" t="s">
        <v>370</v>
      </c>
      <c r="AT205" s="50">
        <f t="shared" si="81"/>
        <v>0.98399364601189787</v>
      </c>
      <c r="AU205" s="51">
        <v>2618</v>
      </c>
      <c r="AV205" s="37">
        <f t="shared" si="74"/>
        <v>1428</v>
      </c>
      <c r="AW205" s="37">
        <f t="shared" si="75"/>
        <v>1405.1</v>
      </c>
      <c r="AX205" s="37">
        <f t="shared" si="76"/>
        <v>-22.900000000000091</v>
      </c>
      <c r="AY205" s="37">
        <v>259</v>
      </c>
      <c r="AZ205" s="37">
        <v>287</v>
      </c>
      <c r="BA205" s="37">
        <v>237.5</v>
      </c>
      <c r="BB205" s="37">
        <v>209.9</v>
      </c>
      <c r="BC205" s="37">
        <v>232.5</v>
      </c>
      <c r="BD205" s="37"/>
      <c r="BE205" s="37"/>
      <c r="BF205" s="37">
        <f t="shared" si="77"/>
        <v>179.2</v>
      </c>
      <c r="BG205" s="11"/>
      <c r="BH205" s="37">
        <f t="shared" si="78"/>
        <v>179.2</v>
      </c>
      <c r="BI205" s="37"/>
      <c r="BJ205" s="37">
        <f t="shared" si="79"/>
        <v>179.2</v>
      </c>
      <c r="BK205" s="37"/>
      <c r="BL205" s="37">
        <f t="shared" si="80"/>
        <v>179.2</v>
      </c>
      <c r="BM205" s="9"/>
      <c r="BN205" s="9"/>
      <c r="BO205" s="9"/>
      <c r="BP205" s="9"/>
      <c r="BQ205" s="9"/>
      <c r="BR205" s="9"/>
      <c r="BS205" s="9"/>
      <c r="BT205" s="9"/>
      <c r="BU205" s="9"/>
      <c r="BV205" s="10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10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10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10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10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10"/>
      <c r="HG205" s="9"/>
      <c r="HH205" s="9"/>
    </row>
    <row r="206" spans="1:216" s="2" customFormat="1" ht="16.95" customHeight="1">
      <c r="A206" s="14" t="s">
        <v>203</v>
      </c>
      <c r="B206" s="37">
        <v>61835</v>
      </c>
      <c r="C206" s="37">
        <v>61208.6</v>
      </c>
      <c r="D206" s="4">
        <f t="shared" si="69"/>
        <v>0.98986981482978897</v>
      </c>
      <c r="E206" s="11">
        <v>10</v>
      </c>
      <c r="F206" s="5" t="s">
        <v>370</v>
      </c>
      <c r="G206" s="5" t="s">
        <v>370</v>
      </c>
      <c r="H206" s="5" t="s">
        <v>370</v>
      </c>
      <c r="I206" s="5" t="s">
        <v>370</v>
      </c>
      <c r="J206" s="5" t="s">
        <v>370</v>
      </c>
      <c r="K206" s="5" t="s">
        <v>370</v>
      </c>
      <c r="L206" s="5" t="s">
        <v>370</v>
      </c>
      <c r="M206" s="5" t="s">
        <v>370</v>
      </c>
      <c r="N206" s="37">
        <v>5274.7</v>
      </c>
      <c r="O206" s="37">
        <v>4740.8</v>
      </c>
      <c r="P206" s="4">
        <f t="shared" si="70"/>
        <v>0.89878097332549722</v>
      </c>
      <c r="Q206" s="11">
        <v>20</v>
      </c>
      <c r="R206" s="37">
        <v>225.7</v>
      </c>
      <c r="S206" s="37">
        <v>253.4</v>
      </c>
      <c r="T206" s="4">
        <f t="shared" si="71"/>
        <v>1.1227292866637131</v>
      </c>
      <c r="U206" s="11">
        <v>30</v>
      </c>
      <c r="V206" s="37">
        <v>23.3</v>
      </c>
      <c r="W206" s="37">
        <v>19.600000000000001</v>
      </c>
      <c r="X206" s="4">
        <f t="shared" si="72"/>
        <v>0.84120171673819744</v>
      </c>
      <c r="Y206" s="11">
        <v>20</v>
      </c>
      <c r="Z206" s="77" t="s">
        <v>435</v>
      </c>
      <c r="AA206" s="77" t="s">
        <v>435</v>
      </c>
      <c r="AB206" s="77" t="s">
        <v>435</v>
      </c>
      <c r="AC206" s="77" t="s">
        <v>435</v>
      </c>
      <c r="AD206" s="5" t="s">
        <v>370</v>
      </c>
      <c r="AE206" s="5" t="s">
        <v>370</v>
      </c>
      <c r="AF206" s="5" t="s">
        <v>370</v>
      </c>
      <c r="AG206" s="5" t="s">
        <v>370</v>
      </c>
      <c r="AH206" s="51">
        <v>375</v>
      </c>
      <c r="AI206" s="51">
        <v>378</v>
      </c>
      <c r="AJ206" s="4">
        <f t="shared" si="73"/>
        <v>1.008</v>
      </c>
      <c r="AK206" s="11">
        <v>20</v>
      </c>
      <c r="AL206" s="5" t="s">
        <v>370</v>
      </c>
      <c r="AM206" s="5" t="s">
        <v>370</v>
      </c>
      <c r="AN206" s="5" t="s">
        <v>370</v>
      </c>
      <c r="AO206" s="5" t="s">
        <v>370</v>
      </c>
      <c r="AP206" s="5" t="s">
        <v>370</v>
      </c>
      <c r="AQ206" s="5" t="s">
        <v>370</v>
      </c>
      <c r="AR206" s="5" t="s">
        <v>370</v>
      </c>
      <c r="AS206" s="5" t="s">
        <v>370</v>
      </c>
      <c r="AT206" s="50">
        <f t="shared" si="81"/>
        <v>0.98540230549483165</v>
      </c>
      <c r="AU206" s="51">
        <v>3989</v>
      </c>
      <c r="AV206" s="37">
        <f t="shared" si="74"/>
        <v>2175.818181818182</v>
      </c>
      <c r="AW206" s="37">
        <f t="shared" si="75"/>
        <v>2144.1</v>
      </c>
      <c r="AX206" s="37">
        <f t="shared" si="76"/>
        <v>-31.718181818182074</v>
      </c>
      <c r="AY206" s="37">
        <v>343.7</v>
      </c>
      <c r="AZ206" s="37">
        <v>386.6</v>
      </c>
      <c r="BA206" s="37">
        <v>315.39999999999998</v>
      </c>
      <c r="BB206" s="37">
        <v>390.7</v>
      </c>
      <c r="BC206" s="37">
        <v>219.4</v>
      </c>
      <c r="BD206" s="37"/>
      <c r="BE206" s="37"/>
      <c r="BF206" s="37">
        <f t="shared" si="77"/>
        <v>488.3</v>
      </c>
      <c r="BG206" s="11"/>
      <c r="BH206" s="37">
        <f t="shared" si="78"/>
        <v>488.3</v>
      </c>
      <c r="BI206" s="37"/>
      <c r="BJ206" s="37">
        <f t="shared" si="79"/>
        <v>488.3</v>
      </c>
      <c r="BK206" s="37"/>
      <c r="BL206" s="37">
        <f t="shared" si="80"/>
        <v>488.3</v>
      </c>
      <c r="BM206" s="9"/>
      <c r="BN206" s="9"/>
      <c r="BO206" s="9"/>
      <c r="BP206" s="9"/>
      <c r="BQ206" s="9"/>
      <c r="BR206" s="9"/>
      <c r="BS206" s="9"/>
      <c r="BT206" s="9"/>
      <c r="BU206" s="9"/>
      <c r="BV206" s="10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10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10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10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10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10"/>
      <c r="HG206" s="9"/>
      <c r="HH206" s="9"/>
    </row>
    <row r="207" spans="1:216" s="2" customFormat="1" ht="16.95" customHeight="1">
      <c r="A207" s="14" t="s">
        <v>204</v>
      </c>
      <c r="B207" s="37">
        <v>0</v>
      </c>
      <c r="C207" s="37">
        <v>0</v>
      </c>
      <c r="D207" s="4">
        <f t="shared" si="69"/>
        <v>0</v>
      </c>
      <c r="E207" s="11">
        <v>0</v>
      </c>
      <c r="F207" s="5" t="s">
        <v>370</v>
      </c>
      <c r="G207" s="5" t="s">
        <v>370</v>
      </c>
      <c r="H207" s="5" t="s">
        <v>370</v>
      </c>
      <c r="I207" s="5" t="s">
        <v>370</v>
      </c>
      <c r="J207" s="5" t="s">
        <v>370</v>
      </c>
      <c r="K207" s="5" t="s">
        <v>370</v>
      </c>
      <c r="L207" s="5" t="s">
        <v>370</v>
      </c>
      <c r="M207" s="5" t="s">
        <v>370</v>
      </c>
      <c r="N207" s="37">
        <v>555.29999999999995</v>
      </c>
      <c r="O207" s="37">
        <v>234.2</v>
      </c>
      <c r="P207" s="4">
        <f t="shared" si="70"/>
        <v>0.42175400684314784</v>
      </c>
      <c r="Q207" s="11">
        <v>20</v>
      </c>
      <c r="R207" s="37">
        <v>97.5</v>
      </c>
      <c r="S207" s="37">
        <v>76.7</v>
      </c>
      <c r="T207" s="4">
        <f t="shared" si="71"/>
        <v>0.78666666666666674</v>
      </c>
      <c r="U207" s="11">
        <v>30</v>
      </c>
      <c r="V207" s="37">
        <v>12.3</v>
      </c>
      <c r="W207" s="37">
        <v>11.6</v>
      </c>
      <c r="X207" s="4">
        <f t="shared" si="72"/>
        <v>0.94308943089430886</v>
      </c>
      <c r="Y207" s="11">
        <v>20</v>
      </c>
      <c r="Z207" s="77" t="s">
        <v>435</v>
      </c>
      <c r="AA207" s="77" t="s">
        <v>435</v>
      </c>
      <c r="AB207" s="77" t="s">
        <v>435</v>
      </c>
      <c r="AC207" s="77" t="s">
        <v>435</v>
      </c>
      <c r="AD207" s="5" t="s">
        <v>370</v>
      </c>
      <c r="AE207" s="5" t="s">
        <v>370</v>
      </c>
      <c r="AF207" s="5" t="s">
        <v>370</v>
      </c>
      <c r="AG207" s="5" t="s">
        <v>370</v>
      </c>
      <c r="AH207" s="51">
        <v>224</v>
      </c>
      <c r="AI207" s="51">
        <v>260</v>
      </c>
      <c r="AJ207" s="4">
        <f t="shared" si="73"/>
        <v>1.1607142857142858</v>
      </c>
      <c r="AK207" s="11">
        <v>20</v>
      </c>
      <c r="AL207" s="5" t="s">
        <v>370</v>
      </c>
      <c r="AM207" s="5" t="s">
        <v>370</v>
      </c>
      <c r="AN207" s="5" t="s">
        <v>370</v>
      </c>
      <c r="AO207" s="5" t="s">
        <v>370</v>
      </c>
      <c r="AP207" s="5" t="s">
        <v>370</v>
      </c>
      <c r="AQ207" s="5" t="s">
        <v>370</v>
      </c>
      <c r="AR207" s="5" t="s">
        <v>370</v>
      </c>
      <c r="AS207" s="5" t="s">
        <v>370</v>
      </c>
      <c r="AT207" s="50">
        <f t="shared" si="81"/>
        <v>0.82345727187816509</v>
      </c>
      <c r="AU207" s="51">
        <v>972</v>
      </c>
      <c r="AV207" s="37">
        <f t="shared" si="74"/>
        <v>530.18181818181813</v>
      </c>
      <c r="AW207" s="37">
        <f t="shared" si="75"/>
        <v>436.6</v>
      </c>
      <c r="AX207" s="37">
        <f t="shared" si="76"/>
        <v>-93.581818181818107</v>
      </c>
      <c r="AY207" s="37">
        <v>53.2</v>
      </c>
      <c r="AZ207" s="37">
        <v>62.9</v>
      </c>
      <c r="BA207" s="37">
        <v>90.1</v>
      </c>
      <c r="BB207" s="37">
        <v>55.9</v>
      </c>
      <c r="BC207" s="37">
        <v>42.6</v>
      </c>
      <c r="BD207" s="37"/>
      <c r="BE207" s="37"/>
      <c r="BF207" s="37">
        <f t="shared" si="77"/>
        <v>131.9</v>
      </c>
      <c r="BG207" s="11"/>
      <c r="BH207" s="37">
        <f t="shared" si="78"/>
        <v>131.9</v>
      </c>
      <c r="BI207" s="37"/>
      <c r="BJ207" s="37">
        <f t="shared" si="79"/>
        <v>131.9</v>
      </c>
      <c r="BK207" s="37"/>
      <c r="BL207" s="37">
        <f t="shared" si="80"/>
        <v>131.9</v>
      </c>
      <c r="BM207" s="9"/>
      <c r="BN207" s="9"/>
      <c r="BO207" s="9"/>
      <c r="BP207" s="9"/>
      <c r="BQ207" s="9"/>
      <c r="BR207" s="9"/>
      <c r="BS207" s="9"/>
      <c r="BT207" s="9"/>
      <c r="BU207" s="9"/>
      <c r="BV207" s="10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10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10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10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10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10"/>
      <c r="HG207" s="9"/>
      <c r="HH207" s="9"/>
    </row>
    <row r="208" spans="1:216" s="2" customFormat="1" ht="16.95" customHeight="1">
      <c r="A208" s="14" t="s">
        <v>205</v>
      </c>
      <c r="B208" s="37">
        <v>0</v>
      </c>
      <c r="C208" s="37">
        <v>0</v>
      </c>
      <c r="D208" s="4">
        <f t="shared" si="69"/>
        <v>0</v>
      </c>
      <c r="E208" s="11">
        <v>0</v>
      </c>
      <c r="F208" s="5" t="s">
        <v>370</v>
      </c>
      <c r="G208" s="5" t="s">
        <v>370</v>
      </c>
      <c r="H208" s="5" t="s">
        <v>370</v>
      </c>
      <c r="I208" s="5" t="s">
        <v>370</v>
      </c>
      <c r="J208" s="5" t="s">
        <v>370</v>
      </c>
      <c r="K208" s="5" t="s">
        <v>370</v>
      </c>
      <c r="L208" s="5" t="s">
        <v>370</v>
      </c>
      <c r="M208" s="5" t="s">
        <v>370</v>
      </c>
      <c r="N208" s="37">
        <v>289.39999999999998</v>
      </c>
      <c r="O208" s="37">
        <v>164.8</v>
      </c>
      <c r="P208" s="4">
        <f t="shared" si="70"/>
        <v>0.5694540428472703</v>
      </c>
      <c r="Q208" s="11">
        <v>20</v>
      </c>
      <c r="R208" s="37">
        <v>8.1</v>
      </c>
      <c r="S208" s="37">
        <v>6</v>
      </c>
      <c r="T208" s="4">
        <f t="shared" si="71"/>
        <v>0.74074074074074081</v>
      </c>
      <c r="U208" s="11">
        <v>30</v>
      </c>
      <c r="V208" s="37">
        <v>2.4</v>
      </c>
      <c r="W208" s="37">
        <v>2.4</v>
      </c>
      <c r="X208" s="4">
        <f t="shared" si="72"/>
        <v>1</v>
      </c>
      <c r="Y208" s="11">
        <v>20</v>
      </c>
      <c r="Z208" s="77" t="s">
        <v>435</v>
      </c>
      <c r="AA208" s="77" t="s">
        <v>435</v>
      </c>
      <c r="AB208" s="77" t="s">
        <v>435</v>
      </c>
      <c r="AC208" s="77" t="s">
        <v>435</v>
      </c>
      <c r="AD208" s="5" t="s">
        <v>370</v>
      </c>
      <c r="AE208" s="5" t="s">
        <v>370</v>
      </c>
      <c r="AF208" s="5" t="s">
        <v>370</v>
      </c>
      <c r="AG208" s="5" t="s">
        <v>370</v>
      </c>
      <c r="AH208" s="51">
        <v>110</v>
      </c>
      <c r="AI208" s="51">
        <v>110</v>
      </c>
      <c r="AJ208" s="4">
        <f t="shared" si="73"/>
        <v>1</v>
      </c>
      <c r="AK208" s="11">
        <v>20</v>
      </c>
      <c r="AL208" s="5" t="s">
        <v>370</v>
      </c>
      <c r="AM208" s="5" t="s">
        <v>370</v>
      </c>
      <c r="AN208" s="5" t="s">
        <v>370</v>
      </c>
      <c r="AO208" s="5" t="s">
        <v>370</v>
      </c>
      <c r="AP208" s="5" t="s">
        <v>370</v>
      </c>
      <c r="AQ208" s="5" t="s">
        <v>370</v>
      </c>
      <c r="AR208" s="5" t="s">
        <v>370</v>
      </c>
      <c r="AS208" s="5" t="s">
        <v>370</v>
      </c>
      <c r="AT208" s="50">
        <f t="shared" si="81"/>
        <v>0.81790336754630699</v>
      </c>
      <c r="AU208" s="51">
        <v>559</v>
      </c>
      <c r="AV208" s="37">
        <f t="shared" si="74"/>
        <v>304.90909090909093</v>
      </c>
      <c r="AW208" s="37">
        <f t="shared" si="75"/>
        <v>249.4</v>
      </c>
      <c r="AX208" s="37">
        <f t="shared" si="76"/>
        <v>-55.509090909090929</v>
      </c>
      <c r="AY208" s="37">
        <v>55.7</v>
      </c>
      <c r="AZ208" s="37">
        <v>60.1</v>
      </c>
      <c r="BA208" s="37">
        <v>26.9</v>
      </c>
      <c r="BB208" s="37">
        <v>37.200000000000003</v>
      </c>
      <c r="BC208" s="37">
        <v>31.5</v>
      </c>
      <c r="BD208" s="37"/>
      <c r="BE208" s="37"/>
      <c r="BF208" s="37">
        <f t="shared" si="77"/>
        <v>38</v>
      </c>
      <c r="BG208" s="11"/>
      <c r="BH208" s="37">
        <f t="shared" si="78"/>
        <v>38</v>
      </c>
      <c r="BI208" s="37"/>
      <c r="BJ208" s="37">
        <f t="shared" si="79"/>
        <v>38</v>
      </c>
      <c r="BK208" s="37"/>
      <c r="BL208" s="37">
        <f t="shared" si="80"/>
        <v>38</v>
      </c>
      <c r="BM208" s="9"/>
      <c r="BN208" s="9"/>
      <c r="BO208" s="9"/>
      <c r="BP208" s="9"/>
      <c r="BQ208" s="9"/>
      <c r="BR208" s="9"/>
      <c r="BS208" s="9"/>
      <c r="BT208" s="9"/>
      <c r="BU208" s="9"/>
      <c r="BV208" s="10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10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10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10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10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10"/>
      <c r="HG208" s="9"/>
      <c r="HH208" s="9"/>
    </row>
    <row r="209" spans="1:216" s="2" customFormat="1" ht="16.95" customHeight="1">
      <c r="A209" s="14" t="s">
        <v>206</v>
      </c>
      <c r="B209" s="37">
        <v>0</v>
      </c>
      <c r="C209" s="37">
        <v>0</v>
      </c>
      <c r="D209" s="4">
        <f t="shared" si="69"/>
        <v>0</v>
      </c>
      <c r="E209" s="11">
        <v>0</v>
      </c>
      <c r="F209" s="5" t="s">
        <v>370</v>
      </c>
      <c r="G209" s="5" t="s">
        <v>370</v>
      </c>
      <c r="H209" s="5" t="s">
        <v>370</v>
      </c>
      <c r="I209" s="5" t="s">
        <v>370</v>
      </c>
      <c r="J209" s="5" t="s">
        <v>370</v>
      </c>
      <c r="K209" s="5" t="s">
        <v>370</v>
      </c>
      <c r="L209" s="5" t="s">
        <v>370</v>
      </c>
      <c r="M209" s="5" t="s">
        <v>370</v>
      </c>
      <c r="N209" s="37">
        <v>1135.2</v>
      </c>
      <c r="O209" s="37">
        <v>1084.5</v>
      </c>
      <c r="P209" s="4">
        <f t="shared" si="70"/>
        <v>0.95533826638477792</v>
      </c>
      <c r="Q209" s="11">
        <v>20</v>
      </c>
      <c r="R209" s="37">
        <v>650.4</v>
      </c>
      <c r="S209" s="37">
        <v>601.5</v>
      </c>
      <c r="T209" s="4">
        <f t="shared" si="71"/>
        <v>0.92481549815498154</v>
      </c>
      <c r="U209" s="11">
        <v>35</v>
      </c>
      <c r="V209" s="37">
        <v>19.100000000000001</v>
      </c>
      <c r="W209" s="37">
        <v>18.899999999999999</v>
      </c>
      <c r="X209" s="4">
        <f t="shared" si="72"/>
        <v>0.9895287958115182</v>
      </c>
      <c r="Y209" s="11">
        <v>15</v>
      </c>
      <c r="Z209" s="77" t="s">
        <v>435</v>
      </c>
      <c r="AA209" s="77" t="s">
        <v>435</v>
      </c>
      <c r="AB209" s="77" t="s">
        <v>435</v>
      </c>
      <c r="AC209" s="77" t="s">
        <v>435</v>
      </c>
      <c r="AD209" s="5" t="s">
        <v>370</v>
      </c>
      <c r="AE209" s="5" t="s">
        <v>370</v>
      </c>
      <c r="AF209" s="5" t="s">
        <v>370</v>
      </c>
      <c r="AG209" s="5" t="s">
        <v>370</v>
      </c>
      <c r="AH209" s="51">
        <v>757</v>
      </c>
      <c r="AI209" s="51">
        <v>717</v>
      </c>
      <c r="AJ209" s="4">
        <f t="shared" si="73"/>
        <v>0.94715984147952448</v>
      </c>
      <c r="AK209" s="11">
        <v>20</v>
      </c>
      <c r="AL209" s="5" t="s">
        <v>370</v>
      </c>
      <c r="AM209" s="5" t="s">
        <v>370</v>
      </c>
      <c r="AN209" s="5" t="s">
        <v>370</v>
      </c>
      <c r="AO209" s="5" t="s">
        <v>370</v>
      </c>
      <c r="AP209" s="5" t="s">
        <v>370</v>
      </c>
      <c r="AQ209" s="5" t="s">
        <v>370</v>
      </c>
      <c r="AR209" s="5" t="s">
        <v>370</v>
      </c>
      <c r="AS209" s="5" t="s">
        <v>370</v>
      </c>
      <c r="AT209" s="50">
        <f t="shared" si="81"/>
        <v>0.94734929477647978</v>
      </c>
      <c r="AU209" s="51">
        <v>2781</v>
      </c>
      <c r="AV209" s="37">
        <f t="shared" si="74"/>
        <v>1516.909090909091</v>
      </c>
      <c r="AW209" s="37">
        <f t="shared" si="75"/>
        <v>1437</v>
      </c>
      <c r="AX209" s="37">
        <f t="shared" si="76"/>
        <v>-79.909090909090992</v>
      </c>
      <c r="AY209" s="37">
        <v>303.8</v>
      </c>
      <c r="AZ209" s="37">
        <v>234.8</v>
      </c>
      <c r="BA209" s="37">
        <v>250.5</v>
      </c>
      <c r="BB209" s="37">
        <v>169.8</v>
      </c>
      <c r="BC209" s="37">
        <v>174.5</v>
      </c>
      <c r="BD209" s="37"/>
      <c r="BE209" s="37"/>
      <c r="BF209" s="37">
        <f t="shared" si="77"/>
        <v>303.60000000000002</v>
      </c>
      <c r="BG209" s="11"/>
      <c r="BH209" s="37">
        <f t="shared" si="78"/>
        <v>303.60000000000002</v>
      </c>
      <c r="BI209" s="37"/>
      <c r="BJ209" s="37">
        <f t="shared" si="79"/>
        <v>303.60000000000002</v>
      </c>
      <c r="BK209" s="37"/>
      <c r="BL209" s="37">
        <f t="shared" si="80"/>
        <v>303.60000000000002</v>
      </c>
      <c r="BM209" s="9"/>
      <c r="BN209" s="9"/>
      <c r="BO209" s="9"/>
      <c r="BP209" s="9"/>
      <c r="BQ209" s="9"/>
      <c r="BR209" s="9"/>
      <c r="BS209" s="9"/>
      <c r="BT209" s="9"/>
      <c r="BU209" s="9"/>
      <c r="BV209" s="10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10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10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10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10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10"/>
      <c r="HG209" s="9"/>
      <c r="HH209" s="9"/>
    </row>
    <row r="210" spans="1:216" s="2" customFormat="1" ht="16.95" customHeight="1">
      <c r="A210" s="14" t="s">
        <v>207</v>
      </c>
      <c r="B210" s="37">
        <v>0</v>
      </c>
      <c r="C210" s="37">
        <v>0</v>
      </c>
      <c r="D210" s="4">
        <f t="shared" si="69"/>
        <v>0</v>
      </c>
      <c r="E210" s="11">
        <v>0</v>
      </c>
      <c r="F210" s="5" t="s">
        <v>370</v>
      </c>
      <c r="G210" s="5" t="s">
        <v>370</v>
      </c>
      <c r="H210" s="5" t="s">
        <v>370</v>
      </c>
      <c r="I210" s="5" t="s">
        <v>370</v>
      </c>
      <c r="J210" s="5" t="s">
        <v>370</v>
      </c>
      <c r="K210" s="5" t="s">
        <v>370</v>
      </c>
      <c r="L210" s="5" t="s">
        <v>370</v>
      </c>
      <c r="M210" s="5" t="s">
        <v>370</v>
      </c>
      <c r="N210" s="37">
        <v>131.69999999999999</v>
      </c>
      <c r="O210" s="37">
        <v>103.3</v>
      </c>
      <c r="P210" s="4">
        <f t="shared" si="70"/>
        <v>0.78435839028094156</v>
      </c>
      <c r="Q210" s="11">
        <v>20</v>
      </c>
      <c r="R210" s="37">
        <v>36.9</v>
      </c>
      <c r="S210" s="37">
        <v>58.3</v>
      </c>
      <c r="T210" s="4">
        <f t="shared" si="71"/>
        <v>1.2379945799457994</v>
      </c>
      <c r="U210" s="11">
        <v>35</v>
      </c>
      <c r="V210" s="37">
        <v>0.6</v>
      </c>
      <c r="W210" s="37">
        <v>0</v>
      </c>
      <c r="X210" s="4">
        <f t="shared" si="72"/>
        <v>0</v>
      </c>
      <c r="Y210" s="11">
        <v>15</v>
      </c>
      <c r="Z210" s="77" t="s">
        <v>435</v>
      </c>
      <c r="AA210" s="77" t="s">
        <v>435</v>
      </c>
      <c r="AB210" s="77" t="s">
        <v>435</v>
      </c>
      <c r="AC210" s="77" t="s">
        <v>435</v>
      </c>
      <c r="AD210" s="5" t="s">
        <v>370</v>
      </c>
      <c r="AE210" s="5" t="s">
        <v>370</v>
      </c>
      <c r="AF210" s="5" t="s">
        <v>370</v>
      </c>
      <c r="AG210" s="5" t="s">
        <v>370</v>
      </c>
      <c r="AH210" s="51">
        <v>100</v>
      </c>
      <c r="AI210" s="51">
        <v>87</v>
      </c>
      <c r="AJ210" s="4">
        <f t="shared" si="73"/>
        <v>0.87</v>
      </c>
      <c r="AK210" s="11">
        <v>20</v>
      </c>
      <c r="AL210" s="5" t="s">
        <v>370</v>
      </c>
      <c r="AM210" s="5" t="s">
        <v>370</v>
      </c>
      <c r="AN210" s="5" t="s">
        <v>370</v>
      </c>
      <c r="AO210" s="5" t="s">
        <v>370</v>
      </c>
      <c r="AP210" s="5" t="s">
        <v>370</v>
      </c>
      <c r="AQ210" s="5" t="s">
        <v>370</v>
      </c>
      <c r="AR210" s="5" t="s">
        <v>370</v>
      </c>
      <c r="AS210" s="5" t="s">
        <v>370</v>
      </c>
      <c r="AT210" s="50">
        <f t="shared" si="81"/>
        <v>0.84907753448579792</v>
      </c>
      <c r="AU210" s="51">
        <v>772</v>
      </c>
      <c r="AV210" s="37">
        <f t="shared" si="74"/>
        <v>421.09090909090912</v>
      </c>
      <c r="AW210" s="37">
        <f t="shared" si="75"/>
        <v>357.5</v>
      </c>
      <c r="AX210" s="37">
        <f t="shared" si="76"/>
        <v>-63.590909090909122</v>
      </c>
      <c r="AY210" s="37">
        <v>60.5</v>
      </c>
      <c r="AZ210" s="37">
        <v>84.5</v>
      </c>
      <c r="BA210" s="37">
        <v>89.8</v>
      </c>
      <c r="BB210" s="37">
        <v>65.400000000000006</v>
      </c>
      <c r="BC210" s="37">
        <v>66.8</v>
      </c>
      <c r="BD210" s="37"/>
      <c r="BE210" s="37"/>
      <c r="BF210" s="37">
        <f t="shared" si="77"/>
        <v>-9.5</v>
      </c>
      <c r="BG210" s="11"/>
      <c r="BH210" s="37">
        <f t="shared" si="78"/>
        <v>0</v>
      </c>
      <c r="BI210" s="37"/>
      <c r="BJ210" s="37">
        <f t="shared" si="79"/>
        <v>0</v>
      </c>
      <c r="BK210" s="37"/>
      <c r="BL210" s="37">
        <f t="shared" si="80"/>
        <v>0</v>
      </c>
      <c r="BM210" s="9"/>
      <c r="BN210" s="9"/>
      <c r="BO210" s="9"/>
      <c r="BP210" s="9"/>
      <c r="BQ210" s="9"/>
      <c r="BR210" s="9"/>
      <c r="BS210" s="9"/>
      <c r="BT210" s="9"/>
      <c r="BU210" s="9"/>
      <c r="BV210" s="10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10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10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10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10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10"/>
      <c r="HG210" s="9"/>
      <c r="HH210" s="9"/>
    </row>
    <row r="211" spans="1:216" s="2" customFormat="1" ht="16.95" customHeight="1">
      <c r="A211" s="14" t="s">
        <v>208</v>
      </c>
      <c r="B211" s="37">
        <v>0</v>
      </c>
      <c r="C211" s="37">
        <v>0</v>
      </c>
      <c r="D211" s="4">
        <f t="shared" si="69"/>
        <v>0</v>
      </c>
      <c r="E211" s="11">
        <v>0</v>
      </c>
      <c r="F211" s="5" t="s">
        <v>370</v>
      </c>
      <c r="G211" s="5" t="s">
        <v>370</v>
      </c>
      <c r="H211" s="5" t="s">
        <v>370</v>
      </c>
      <c r="I211" s="5" t="s">
        <v>370</v>
      </c>
      <c r="J211" s="5" t="s">
        <v>370</v>
      </c>
      <c r="K211" s="5" t="s">
        <v>370</v>
      </c>
      <c r="L211" s="5" t="s">
        <v>370</v>
      </c>
      <c r="M211" s="5" t="s">
        <v>370</v>
      </c>
      <c r="N211" s="37">
        <v>1036.2</v>
      </c>
      <c r="O211" s="37">
        <v>359.8</v>
      </c>
      <c r="P211" s="4">
        <f t="shared" si="70"/>
        <v>0.34723026442771665</v>
      </c>
      <c r="Q211" s="11">
        <v>20</v>
      </c>
      <c r="R211" s="37">
        <v>0</v>
      </c>
      <c r="S211" s="37">
        <v>0</v>
      </c>
      <c r="T211" s="4">
        <f t="shared" si="71"/>
        <v>1</v>
      </c>
      <c r="U211" s="11">
        <v>35</v>
      </c>
      <c r="V211" s="37">
        <v>1.5</v>
      </c>
      <c r="W211" s="37">
        <v>0.5</v>
      </c>
      <c r="X211" s="4">
        <f t="shared" si="72"/>
        <v>0.33333333333333331</v>
      </c>
      <c r="Y211" s="11">
        <v>15</v>
      </c>
      <c r="Z211" s="77" t="s">
        <v>435</v>
      </c>
      <c r="AA211" s="77" t="s">
        <v>435</v>
      </c>
      <c r="AB211" s="77" t="s">
        <v>435</v>
      </c>
      <c r="AC211" s="77" t="s">
        <v>435</v>
      </c>
      <c r="AD211" s="5" t="s">
        <v>370</v>
      </c>
      <c r="AE211" s="5" t="s">
        <v>370</v>
      </c>
      <c r="AF211" s="5" t="s">
        <v>370</v>
      </c>
      <c r="AG211" s="5" t="s">
        <v>370</v>
      </c>
      <c r="AH211" s="51">
        <v>90</v>
      </c>
      <c r="AI211" s="51">
        <v>86</v>
      </c>
      <c r="AJ211" s="4">
        <f t="shared" si="73"/>
        <v>0.9555555555555556</v>
      </c>
      <c r="AK211" s="11">
        <v>20</v>
      </c>
      <c r="AL211" s="5" t="s">
        <v>370</v>
      </c>
      <c r="AM211" s="5" t="s">
        <v>370</v>
      </c>
      <c r="AN211" s="5" t="s">
        <v>370</v>
      </c>
      <c r="AO211" s="5" t="s">
        <v>370</v>
      </c>
      <c r="AP211" s="5" t="s">
        <v>370</v>
      </c>
      <c r="AQ211" s="5" t="s">
        <v>370</v>
      </c>
      <c r="AR211" s="5" t="s">
        <v>370</v>
      </c>
      <c r="AS211" s="5" t="s">
        <v>370</v>
      </c>
      <c r="AT211" s="50">
        <f t="shared" si="81"/>
        <v>0.73395240444072718</v>
      </c>
      <c r="AU211" s="51">
        <v>823</v>
      </c>
      <c r="AV211" s="37">
        <f t="shared" si="74"/>
        <v>448.90909090909088</v>
      </c>
      <c r="AW211" s="37">
        <f t="shared" si="75"/>
        <v>329.5</v>
      </c>
      <c r="AX211" s="37">
        <f t="shared" si="76"/>
        <v>-119.40909090909088</v>
      </c>
      <c r="AY211" s="37">
        <v>56.1</v>
      </c>
      <c r="AZ211" s="37">
        <v>48.6</v>
      </c>
      <c r="BA211" s="37">
        <v>7.1</v>
      </c>
      <c r="BB211" s="37">
        <v>44.3</v>
      </c>
      <c r="BC211" s="37">
        <v>63</v>
      </c>
      <c r="BD211" s="37">
        <v>61</v>
      </c>
      <c r="BE211" s="37"/>
      <c r="BF211" s="37">
        <f t="shared" si="77"/>
        <v>49.4</v>
      </c>
      <c r="BG211" s="11"/>
      <c r="BH211" s="37">
        <f t="shared" si="78"/>
        <v>49.4</v>
      </c>
      <c r="BI211" s="37"/>
      <c r="BJ211" s="37">
        <f t="shared" si="79"/>
        <v>49.4</v>
      </c>
      <c r="BK211" s="37"/>
      <c r="BL211" s="37">
        <f t="shared" si="80"/>
        <v>49.4</v>
      </c>
      <c r="BM211" s="9"/>
      <c r="BN211" s="9"/>
      <c r="BO211" s="9"/>
      <c r="BP211" s="9"/>
      <c r="BQ211" s="9"/>
      <c r="BR211" s="9"/>
      <c r="BS211" s="9"/>
      <c r="BT211" s="9"/>
      <c r="BU211" s="9"/>
      <c r="BV211" s="10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10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10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10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10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10"/>
      <c r="HG211" s="9"/>
      <c r="HH211" s="9"/>
    </row>
    <row r="212" spans="1:216" s="2" customFormat="1" ht="16.95" customHeight="1">
      <c r="A212" s="18" t="s">
        <v>209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9"/>
      <c r="BN212" s="9"/>
      <c r="BO212" s="9"/>
      <c r="BP212" s="9"/>
      <c r="BQ212" s="9"/>
      <c r="BR212" s="9"/>
      <c r="BS212" s="9"/>
      <c r="BT212" s="9"/>
      <c r="BU212" s="9"/>
      <c r="BV212" s="10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10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10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10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10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10"/>
      <c r="HG212" s="9"/>
      <c r="HH212" s="9"/>
    </row>
    <row r="213" spans="1:216" s="2" customFormat="1" ht="16.95" customHeight="1">
      <c r="A213" s="54" t="s">
        <v>210</v>
      </c>
      <c r="B213" s="37">
        <v>6652</v>
      </c>
      <c r="C213" s="37">
        <v>1112</v>
      </c>
      <c r="D213" s="4">
        <f t="shared" si="69"/>
        <v>0.1671677690920024</v>
      </c>
      <c r="E213" s="11">
        <v>10</v>
      </c>
      <c r="F213" s="5" t="s">
        <v>370</v>
      </c>
      <c r="G213" s="5" t="s">
        <v>370</v>
      </c>
      <c r="H213" s="5" t="s">
        <v>370</v>
      </c>
      <c r="I213" s="5" t="s">
        <v>370</v>
      </c>
      <c r="J213" s="5" t="s">
        <v>370</v>
      </c>
      <c r="K213" s="5" t="s">
        <v>370</v>
      </c>
      <c r="L213" s="5" t="s">
        <v>370</v>
      </c>
      <c r="M213" s="5" t="s">
        <v>370</v>
      </c>
      <c r="N213" s="37">
        <v>2314</v>
      </c>
      <c r="O213" s="37">
        <v>764.5</v>
      </c>
      <c r="P213" s="4">
        <f t="shared" si="70"/>
        <v>0.33038029386343992</v>
      </c>
      <c r="Q213" s="11">
        <v>20</v>
      </c>
      <c r="R213" s="37">
        <v>861</v>
      </c>
      <c r="S213" s="37">
        <v>698.1</v>
      </c>
      <c r="T213" s="4">
        <f t="shared" si="71"/>
        <v>0.81080139372822302</v>
      </c>
      <c r="U213" s="11">
        <v>15</v>
      </c>
      <c r="V213" s="37">
        <v>19</v>
      </c>
      <c r="W213" s="37">
        <v>31.1</v>
      </c>
      <c r="X213" s="4">
        <f t="shared" si="72"/>
        <v>1.2436842105263157</v>
      </c>
      <c r="Y213" s="11">
        <v>35</v>
      </c>
      <c r="Z213" s="77" t="s">
        <v>435</v>
      </c>
      <c r="AA213" s="77" t="s">
        <v>435</v>
      </c>
      <c r="AB213" s="77" t="s">
        <v>435</v>
      </c>
      <c r="AC213" s="77" t="s">
        <v>435</v>
      </c>
      <c r="AD213" s="5" t="s">
        <v>370</v>
      </c>
      <c r="AE213" s="5" t="s">
        <v>370</v>
      </c>
      <c r="AF213" s="5" t="s">
        <v>370</v>
      </c>
      <c r="AG213" s="5" t="s">
        <v>370</v>
      </c>
      <c r="AH213" s="51">
        <v>430</v>
      </c>
      <c r="AI213" s="51">
        <v>355</v>
      </c>
      <c r="AJ213" s="4">
        <f t="shared" si="73"/>
        <v>0.82558139534883723</v>
      </c>
      <c r="AK213" s="11">
        <v>20</v>
      </c>
      <c r="AL213" s="5" t="s">
        <v>370</v>
      </c>
      <c r="AM213" s="5" t="s">
        <v>370</v>
      </c>
      <c r="AN213" s="5" t="s">
        <v>370</v>
      </c>
      <c r="AO213" s="5" t="s">
        <v>370</v>
      </c>
      <c r="AP213" s="5" t="s">
        <v>370</v>
      </c>
      <c r="AQ213" s="5" t="s">
        <v>370</v>
      </c>
      <c r="AR213" s="5" t="s">
        <v>370</v>
      </c>
      <c r="AS213" s="5" t="s">
        <v>370</v>
      </c>
      <c r="AT213" s="50">
        <f t="shared" si="81"/>
        <v>0.80481879749509955</v>
      </c>
      <c r="AU213" s="51">
        <v>1156</v>
      </c>
      <c r="AV213" s="37">
        <f t="shared" si="74"/>
        <v>630.5454545454545</v>
      </c>
      <c r="AW213" s="37">
        <f t="shared" si="75"/>
        <v>507.5</v>
      </c>
      <c r="AX213" s="37">
        <f t="shared" si="76"/>
        <v>-123.0454545454545</v>
      </c>
      <c r="AY213" s="37">
        <v>127.1</v>
      </c>
      <c r="AZ213" s="37">
        <v>136.6</v>
      </c>
      <c r="BA213" s="37">
        <v>65.8</v>
      </c>
      <c r="BB213" s="37">
        <v>0</v>
      </c>
      <c r="BC213" s="37">
        <v>34.4</v>
      </c>
      <c r="BD213" s="37">
        <v>121.89999999999999</v>
      </c>
      <c r="BE213" s="37"/>
      <c r="BF213" s="37">
        <f t="shared" si="77"/>
        <v>21.7</v>
      </c>
      <c r="BG213" s="11"/>
      <c r="BH213" s="37">
        <f t="shared" si="78"/>
        <v>21.7</v>
      </c>
      <c r="BI213" s="37"/>
      <c r="BJ213" s="37">
        <f t="shared" si="79"/>
        <v>21.7</v>
      </c>
      <c r="BK213" s="37">
        <f>MIN(BJ213,32.4)</f>
        <v>21.7</v>
      </c>
      <c r="BL213" s="37">
        <f t="shared" si="80"/>
        <v>0</v>
      </c>
      <c r="BM213" s="9"/>
      <c r="BN213" s="9"/>
      <c r="BO213" s="9"/>
      <c r="BP213" s="9"/>
      <c r="BQ213" s="9"/>
      <c r="BR213" s="9"/>
      <c r="BS213" s="9"/>
      <c r="BT213" s="9"/>
      <c r="BU213" s="9"/>
      <c r="BV213" s="10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10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10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10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10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10"/>
      <c r="HG213" s="9"/>
      <c r="HH213" s="9"/>
    </row>
    <row r="214" spans="1:216" s="2" customFormat="1" ht="16.95" customHeight="1">
      <c r="A214" s="54" t="s">
        <v>211</v>
      </c>
      <c r="B214" s="37">
        <v>0</v>
      </c>
      <c r="C214" s="37">
        <v>0</v>
      </c>
      <c r="D214" s="4">
        <f t="shared" si="69"/>
        <v>0</v>
      </c>
      <c r="E214" s="11">
        <v>0</v>
      </c>
      <c r="F214" s="5" t="s">
        <v>370</v>
      </c>
      <c r="G214" s="5" t="s">
        <v>370</v>
      </c>
      <c r="H214" s="5" t="s">
        <v>370</v>
      </c>
      <c r="I214" s="5" t="s">
        <v>370</v>
      </c>
      <c r="J214" s="5" t="s">
        <v>370</v>
      </c>
      <c r="K214" s="5" t="s">
        <v>370</v>
      </c>
      <c r="L214" s="5" t="s">
        <v>370</v>
      </c>
      <c r="M214" s="5" t="s">
        <v>370</v>
      </c>
      <c r="N214" s="37">
        <v>707.6</v>
      </c>
      <c r="O214" s="37">
        <v>1323.6</v>
      </c>
      <c r="P214" s="4">
        <f t="shared" si="70"/>
        <v>1.2670548332391181</v>
      </c>
      <c r="Q214" s="11">
        <v>20</v>
      </c>
      <c r="R214" s="37">
        <v>32</v>
      </c>
      <c r="S214" s="37">
        <v>67.099999999999994</v>
      </c>
      <c r="T214" s="4">
        <f t="shared" si="71"/>
        <v>1.2896874999999999</v>
      </c>
      <c r="U214" s="11">
        <v>20</v>
      </c>
      <c r="V214" s="37">
        <v>2</v>
      </c>
      <c r="W214" s="37">
        <v>1.9</v>
      </c>
      <c r="X214" s="4">
        <f t="shared" si="72"/>
        <v>0.95</v>
      </c>
      <c r="Y214" s="11">
        <v>30</v>
      </c>
      <c r="Z214" s="77" t="s">
        <v>435</v>
      </c>
      <c r="AA214" s="77" t="s">
        <v>435</v>
      </c>
      <c r="AB214" s="77" t="s">
        <v>435</v>
      </c>
      <c r="AC214" s="77" t="s">
        <v>435</v>
      </c>
      <c r="AD214" s="5" t="s">
        <v>370</v>
      </c>
      <c r="AE214" s="5" t="s">
        <v>370</v>
      </c>
      <c r="AF214" s="5" t="s">
        <v>370</v>
      </c>
      <c r="AG214" s="5" t="s">
        <v>370</v>
      </c>
      <c r="AH214" s="51">
        <v>105</v>
      </c>
      <c r="AI214" s="51">
        <v>104</v>
      </c>
      <c r="AJ214" s="4">
        <f t="shared" si="73"/>
        <v>0.99047619047619051</v>
      </c>
      <c r="AK214" s="11">
        <v>20</v>
      </c>
      <c r="AL214" s="5" t="s">
        <v>370</v>
      </c>
      <c r="AM214" s="5" t="s">
        <v>370</v>
      </c>
      <c r="AN214" s="5" t="s">
        <v>370</v>
      </c>
      <c r="AO214" s="5" t="s">
        <v>370</v>
      </c>
      <c r="AP214" s="5" t="s">
        <v>370</v>
      </c>
      <c r="AQ214" s="5" t="s">
        <v>370</v>
      </c>
      <c r="AR214" s="5" t="s">
        <v>370</v>
      </c>
      <c r="AS214" s="5" t="s">
        <v>370</v>
      </c>
      <c r="AT214" s="50">
        <f t="shared" si="81"/>
        <v>1.104937449714513</v>
      </c>
      <c r="AU214" s="51">
        <v>2663</v>
      </c>
      <c r="AV214" s="37">
        <f t="shared" si="74"/>
        <v>1452.5454545454545</v>
      </c>
      <c r="AW214" s="37">
        <f t="shared" si="75"/>
        <v>1605</v>
      </c>
      <c r="AX214" s="37">
        <f t="shared" si="76"/>
        <v>152.4545454545455</v>
      </c>
      <c r="AY214" s="37">
        <v>193.6</v>
      </c>
      <c r="AZ214" s="37">
        <v>311.3</v>
      </c>
      <c r="BA214" s="37">
        <v>375.6</v>
      </c>
      <c r="BB214" s="37">
        <v>274.10000000000002</v>
      </c>
      <c r="BC214" s="37">
        <v>230.8</v>
      </c>
      <c r="BD214" s="37">
        <v>0.2</v>
      </c>
      <c r="BE214" s="37"/>
      <c r="BF214" s="37">
        <f t="shared" si="77"/>
        <v>219.4</v>
      </c>
      <c r="BG214" s="11"/>
      <c r="BH214" s="37">
        <f t="shared" si="78"/>
        <v>219.4</v>
      </c>
      <c r="BI214" s="37"/>
      <c r="BJ214" s="37">
        <f t="shared" si="79"/>
        <v>219.4</v>
      </c>
      <c r="BK214" s="37"/>
      <c r="BL214" s="37">
        <f t="shared" si="80"/>
        <v>219.4</v>
      </c>
      <c r="BM214" s="9"/>
      <c r="BN214" s="9"/>
      <c r="BO214" s="9"/>
      <c r="BP214" s="9"/>
      <c r="BQ214" s="9"/>
      <c r="BR214" s="9"/>
      <c r="BS214" s="9"/>
      <c r="BT214" s="9"/>
      <c r="BU214" s="9"/>
      <c r="BV214" s="10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10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10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10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10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10"/>
      <c r="HG214" s="9"/>
      <c r="HH214" s="9"/>
    </row>
    <row r="215" spans="1:216" s="2" customFormat="1" ht="16.95" customHeight="1">
      <c r="A215" s="54" t="s">
        <v>212</v>
      </c>
      <c r="B215" s="37">
        <v>421458</v>
      </c>
      <c r="C215" s="37">
        <v>284055.59999999998</v>
      </c>
      <c r="D215" s="4">
        <f t="shared" si="69"/>
        <v>0.67398317270048258</v>
      </c>
      <c r="E215" s="11">
        <v>10</v>
      </c>
      <c r="F215" s="5" t="s">
        <v>370</v>
      </c>
      <c r="G215" s="5" t="s">
        <v>370</v>
      </c>
      <c r="H215" s="5" t="s">
        <v>370</v>
      </c>
      <c r="I215" s="5" t="s">
        <v>370</v>
      </c>
      <c r="J215" s="5" t="s">
        <v>370</v>
      </c>
      <c r="K215" s="5" t="s">
        <v>370</v>
      </c>
      <c r="L215" s="5" t="s">
        <v>370</v>
      </c>
      <c r="M215" s="5" t="s">
        <v>370</v>
      </c>
      <c r="N215" s="37">
        <v>9791.9</v>
      </c>
      <c r="O215" s="37">
        <v>10221.299999999999</v>
      </c>
      <c r="P215" s="4">
        <f t="shared" si="70"/>
        <v>1.0438525720238157</v>
      </c>
      <c r="Q215" s="11">
        <v>20</v>
      </c>
      <c r="R215" s="37">
        <v>0.3</v>
      </c>
      <c r="S215" s="37">
        <v>0.3</v>
      </c>
      <c r="T215" s="4">
        <f t="shared" si="71"/>
        <v>1</v>
      </c>
      <c r="U215" s="11">
        <v>5</v>
      </c>
      <c r="V215" s="37">
        <v>1.5</v>
      </c>
      <c r="W215" s="37">
        <v>1.6</v>
      </c>
      <c r="X215" s="4">
        <f t="shared" si="72"/>
        <v>1.0666666666666667</v>
      </c>
      <c r="Y215" s="11">
        <v>45</v>
      </c>
      <c r="Z215" s="77" t="s">
        <v>435</v>
      </c>
      <c r="AA215" s="77" t="s">
        <v>435</v>
      </c>
      <c r="AB215" s="77" t="s">
        <v>435</v>
      </c>
      <c r="AC215" s="77" t="s">
        <v>435</v>
      </c>
      <c r="AD215" s="5" t="s">
        <v>370</v>
      </c>
      <c r="AE215" s="5" t="s">
        <v>370</v>
      </c>
      <c r="AF215" s="5" t="s">
        <v>370</v>
      </c>
      <c r="AG215" s="5" t="s">
        <v>370</v>
      </c>
      <c r="AH215" s="51">
        <v>10</v>
      </c>
      <c r="AI215" s="51">
        <v>11</v>
      </c>
      <c r="AJ215" s="4">
        <f t="shared" si="73"/>
        <v>1.1000000000000001</v>
      </c>
      <c r="AK215" s="11">
        <v>20</v>
      </c>
      <c r="AL215" s="5" t="s">
        <v>370</v>
      </c>
      <c r="AM215" s="5" t="s">
        <v>370</v>
      </c>
      <c r="AN215" s="5" t="s">
        <v>370</v>
      </c>
      <c r="AO215" s="5" t="s">
        <v>370</v>
      </c>
      <c r="AP215" s="5" t="s">
        <v>370</v>
      </c>
      <c r="AQ215" s="5" t="s">
        <v>370</v>
      </c>
      <c r="AR215" s="5" t="s">
        <v>370</v>
      </c>
      <c r="AS215" s="5" t="s">
        <v>370</v>
      </c>
      <c r="AT215" s="50">
        <f t="shared" si="81"/>
        <v>1.0261688316748114</v>
      </c>
      <c r="AU215" s="51">
        <v>516</v>
      </c>
      <c r="AV215" s="37">
        <f t="shared" si="74"/>
        <v>281.45454545454544</v>
      </c>
      <c r="AW215" s="37">
        <f t="shared" si="75"/>
        <v>288.8</v>
      </c>
      <c r="AX215" s="37">
        <f t="shared" si="76"/>
        <v>7.3454545454545723</v>
      </c>
      <c r="AY215" s="37">
        <v>37.1</v>
      </c>
      <c r="AZ215" s="37">
        <v>49.7</v>
      </c>
      <c r="BA215" s="37">
        <v>24.6</v>
      </c>
      <c r="BB215" s="37">
        <v>19.7</v>
      </c>
      <c r="BC215" s="37">
        <v>25.7</v>
      </c>
      <c r="BD215" s="37">
        <v>70.5</v>
      </c>
      <c r="BE215" s="37"/>
      <c r="BF215" s="37">
        <f t="shared" si="77"/>
        <v>61.5</v>
      </c>
      <c r="BG215" s="11"/>
      <c r="BH215" s="37">
        <f t="shared" si="78"/>
        <v>61.5</v>
      </c>
      <c r="BI215" s="37"/>
      <c r="BJ215" s="37">
        <f t="shared" si="79"/>
        <v>61.5</v>
      </c>
      <c r="BK215" s="37">
        <f>MIN(BJ215,23.5)</f>
        <v>23.5</v>
      </c>
      <c r="BL215" s="37">
        <f t="shared" si="80"/>
        <v>38</v>
      </c>
      <c r="BM215" s="9"/>
      <c r="BN215" s="9"/>
      <c r="BO215" s="9"/>
      <c r="BP215" s="9"/>
      <c r="BQ215" s="9"/>
      <c r="BR215" s="9"/>
      <c r="BS215" s="9"/>
      <c r="BT215" s="9"/>
      <c r="BU215" s="9"/>
      <c r="BV215" s="10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10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10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10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10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10"/>
      <c r="HG215" s="9"/>
      <c r="HH215" s="9"/>
    </row>
    <row r="216" spans="1:216" s="2" customFormat="1" ht="16.95" customHeight="1">
      <c r="A216" s="54" t="s">
        <v>213</v>
      </c>
      <c r="B216" s="37">
        <v>8228</v>
      </c>
      <c r="C216" s="37">
        <v>11389.6</v>
      </c>
      <c r="D216" s="4">
        <f t="shared" si="69"/>
        <v>1.218424890617404</v>
      </c>
      <c r="E216" s="11">
        <v>10</v>
      </c>
      <c r="F216" s="5" t="s">
        <v>370</v>
      </c>
      <c r="G216" s="5" t="s">
        <v>370</v>
      </c>
      <c r="H216" s="5" t="s">
        <v>370</v>
      </c>
      <c r="I216" s="5" t="s">
        <v>370</v>
      </c>
      <c r="J216" s="5" t="s">
        <v>370</v>
      </c>
      <c r="K216" s="5" t="s">
        <v>370</v>
      </c>
      <c r="L216" s="5" t="s">
        <v>370</v>
      </c>
      <c r="M216" s="5" t="s">
        <v>370</v>
      </c>
      <c r="N216" s="37">
        <v>881</v>
      </c>
      <c r="O216" s="37">
        <v>957.6</v>
      </c>
      <c r="P216" s="4">
        <f t="shared" si="70"/>
        <v>1.0869466515323496</v>
      </c>
      <c r="Q216" s="11">
        <v>20</v>
      </c>
      <c r="R216" s="37">
        <v>48</v>
      </c>
      <c r="S216" s="37">
        <v>55.8</v>
      </c>
      <c r="T216" s="4">
        <f t="shared" si="71"/>
        <v>1.1624999999999999</v>
      </c>
      <c r="U216" s="11">
        <v>30</v>
      </c>
      <c r="V216" s="37">
        <v>3</v>
      </c>
      <c r="W216" s="37">
        <v>3.3</v>
      </c>
      <c r="X216" s="4">
        <f t="shared" si="72"/>
        <v>1.0999999999999999</v>
      </c>
      <c r="Y216" s="11">
        <v>20</v>
      </c>
      <c r="Z216" s="77" t="s">
        <v>435</v>
      </c>
      <c r="AA216" s="77" t="s">
        <v>435</v>
      </c>
      <c r="AB216" s="77" t="s">
        <v>435</v>
      </c>
      <c r="AC216" s="77" t="s">
        <v>435</v>
      </c>
      <c r="AD216" s="5" t="s">
        <v>370</v>
      </c>
      <c r="AE216" s="5" t="s">
        <v>370</v>
      </c>
      <c r="AF216" s="5" t="s">
        <v>370</v>
      </c>
      <c r="AG216" s="5" t="s">
        <v>370</v>
      </c>
      <c r="AH216" s="51">
        <v>135</v>
      </c>
      <c r="AI216" s="51">
        <v>137</v>
      </c>
      <c r="AJ216" s="4">
        <f t="shared" si="73"/>
        <v>1.0148148148148148</v>
      </c>
      <c r="AK216" s="11">
        <v>20</v>
      </c>
      <c r="AL216" s="5" t="s">
        <v>370</v>
      </c>
      <c r="AM216" s="5" t="s">
        <v>370</v>
      </c>
      <c r="AN216" s="5" t="s">
        <v>370</v>
      </c>
      <c r="AO216" s="5" t="s">
        <v>370</v>
      </c>
      <c r="AP216" s="5" t="s">
        <v>370</v>
      </c>
      <c r="AQ216" s="5" t="s">
        <v>370</v>
      </c>
      <c r="AR216" s="5" t="s">
        <v>370</v>
      </c>
      <c r="AS216" s="5" t="s">
        <v>370</v>
      </c>
      <c r="AT216" s="50">
        <f t="shared" si="81"/>
        <v>1.1109447823311731</v>
      </c>
      <c r="AU216" s="51">
        <v>2290</v>
      </c>
      <c r="AV216" s="37">
        <f t="shared" si="74"/>
        <v>1249.090909090909</v>
      </c>
      <c r="AW216" s="37">
        <f t="shared" si="75"/>
        <v>1387.7</v>
      </c>
      <c r="AX216" s="37">
        <f t="shared" si="76"/>
        <v>138.60909090909104</v>
      </c>
      <c r="AY216" s="37">
        <v>234.7</v>
      </c>
      <c r="AZ216" s="37">
        <v>206.4</v>
      </c>
      <c r="BA216" s="37">
        <v>67.900000000000006</v>
      </c>
      <c r="BB216" s="37">
        <v>174.2</v>
      </c>
      <c r="BC216" s="37">
        <v>249.2</v>
      </c>
      <c r="BD216" s="37">
        <v>211.2</v>
      </c>
      <c r="BE216" s="37"/>
      <c r="BF216" s="37">
        <f t="shared" si="77"/>
        <v>244.1</v>
      </c>
      <c r="BG216" s="11"/>
      <c r="BH216" s="37">
        <f t="shared" si="78"/>
        <v>244.1</v>
      </c>
      <c r="BI216" s="37"/>
      <c r="BJ216" s="37">
        <f t="shared" si="79"/>
        <v>244.1</v>
      </c>
      <c r="BK216" s="37"/>
      <c r="BL216" s="37">
        <f t="shared" si="80"/>
        <v>244.1</v>
      </c>
      <c r="BM216" s="9"/>
      <c r="BN216" s="9"/>
      <c r="BO216" s="9"/>
      <c r="BP216" s="9"/>
      <c r="BQ216" s="9"/>
      <c r="BR216" s="9"/>
      <c r="BS216" s="9"/>
      <c r="BT216" s="9"/>
      <c r="BU216" s="9"/>
      <c r="BV216" s="10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10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10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10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10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10"/>
      <c r="HG216" s="9"/>
      <c r="HH216" s="9"/>
    </row>
    <row r="217" spans="1:216" s="2" customFormat="1" ht="16.95" customHeight="1">
      <c r="A217" s="54" t="s">
        <v>214</v>
      </c>
      <c r="B217" s="37">
        <v>380237</v>
      </c>
      <c r="C217" s="37">
        <v>348656.5</v>
      </c>
      <c r="D217" s="4">
        <f t="shared" si="69"/>
        <v>0.91694522100689835</v>
      </c>
      <c r="E217" s="11">
        <v>10</v>
      </c>
      <c r="F217" s="5" t="s">
        <v>370</v>
      </c>
      <c r="G217" s="5" t="s">
        <v>370</v>
      </c>
      <c r="H217" s="5" t="s">
        <v>370</v>
      </c>
      <c r="I217" s="5" t="s">
        <v>370</v>
      </c>
      <c r="J217" s="5" t="s">
        <v>370</v>
      </c>
      <c r="K217" s="5" t="s">
        <v>370</v>
      </c>
      <c r="L217" s="5" t="s">
        <v>370</v>
      </c>
      <c r="M217" s="5" t="s">
        <v>370</v>
      </c>
      <c r="N217" s="37">
        <v>38037.1</v>
      </c>
      <c r="O217" s="37">
        <v>27278.5</v>
      </c>
      <c r="P217" s="4">
        <f t="shared" si="70"/>
        <v>0.71715509331678806</v>
      </c>
      <c r="Q217" s="11">
        <v>20</v>
      </c>
      <c r="R217" s="37">
        <v>687</v>
      </c>
      <c r="S217" s="37">
        <v>761.9</v>
      </c>
      <c r="T217" s="4">
        <f t="shared" si="71"/>
        <v>1.1090247452692867</v>
      </c>
      <c r="U217" s="11">
        <v>40</v>
      </c>
      <c r="V217" s="37">
        <v>65</v>
      </c>
      <c r="W217" s="37">
        <v>66.400000000000006</v>
      </c>
      <c r="X217" s="4">
        <f t="shared" si="72"/>
        <v>1.0215384615384617</v>
      </c>
      <c r="Y217" s="11">
        <v>10</v>
      </c>
      <c r="Z217" s="77" t="s">
        <v>435</v>
      </c>
      <c r="AA217" s="77" t="s">
        <v>435</v>
      </c>
      <c r="AB217" s="77" t="s">
        <v>435</v>
      </c>
      <c r="AC217" s="77" t="s">
        <v>435</v>
      </c>
      <c r="AD217" s="5" t="s">
        <v>370</v>
      </c>
      <c r="AE217" s="5" t="s">
        <v>370</v>
      </c>
      <c r="AF217" s="5" t="s">
        <v>370</v>
      </c>
      <c r="AG217" s="5" t="s">
        <v>370</v>
      </c>
      <c r="AH217" s="51">
        <v>450</v>
      </c>
      <c r="AI217" s="51">
        <v>637</v>
      </c>
      <c r="AJ217" s="4">
        <f t="shared" si="73"/>
        <v>1.2215555555555555</v>
      </c>
      <c r="AK217" s="11">
        <v>20</v>
      </c>
      <c r="AL217" s="5" t="s">
        <v>370</v>
      </c>
      <c r="AM217" s="5" t="s">
        <v>370</v>
      </c>
      <c r="AN217" s="5" t="s">
        <v>370</v>
      </c>
      <c r="AO217" s="5" t="s">
        <v>370</v>
      </c>
      <c r="AP217" s="5" t="s">
        <v>370</v>
      </c>
      <c r="AQ217" s="5" t="s">
        <v>370</v>
      </c>
      <c r="AR217" s="5" t="s">
        <v>370</v>
      </c>
      <c r="AS217" s="5" t="s">
        <v>370</v>
      </c>
      <c r="AT217" s="50">
        <f t="shared" si="81"/>
        <v>1.0252003961367195</v>
      </c>
      <c r="AU217" s="51">
        <v>1919</v>
      </c>
      <c r="AV217" s="37">
        <f t="shared" si="74"/>
        <v>1046.7272727272727</v>
      </c>
      <c r="AW217" s="37">
        <f t="shared" si="75"/>
        <v>1073.0999999999999</v>
      </c>
      <c r="AX217" s="37">
        <f t="shared" si="76"/>
        <v>26.372727272727161</v>
      </c>
      <c r="AY217" s="37">
        <v>140.19999999999999</v>
      </c>
      <c r="AZ217" s="37">
        <v>196.4</v>
      </c>
      <c r="BA217" s="37">
        <v>200.9</v>
      </c>
      <c r="BB217" s="37">
        <v>162.6</v>
      </c>
      <c r="BC217" s="37">
        <v>161.80000000000001</v>
      </c>
      <c r="BD217" s="37"/>
      <c r="BE217" s="37"/>
      <c r="BF217" s="37">
        <f t="shared" si="77"/>
        <v>211.2</v>
      </c>
      <c r="BG217" s="11"/>
      <c r="BH217" s="37">
        <f t="shared" si="78"/>
        <v>211.2</v>
      </c>
      <c r="BI217" s="37"/>
      <c r="BJ217" s="37">
        <f t="shared" si="79"/>
        <v>211.2</v>
      </c>
      <c r="BK217" s="37"/>
      <c r="BL217" s="37">
        <f t="shared" si="80"/>
        <v>211.2</v>
      </c>
      <c r="BM217" s="9"/>
      <c r="BN217" s="9"/>
      <c r="BO217" s="9"/>
      <c r="BP217" s="9"/>
      <c r="BQ217" s="9"/>
      <c r="BR217" s="9"/>
      <c r="BS217" s="9"/>
      <c r="BT217" s="9"/>
      <c r="BU217" s="9"/>
      <c r="BV217" s="10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10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10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10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10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10"/>
      <c r="HG217" s="9"/>
      <c r="HH217" s="9"/>
    </row>
    <row r="218" spans="1:216" s="2" customFormat="1" ht="16.95" customHeight="1">
      <c r="A218" s="54" t="s">
        <v>215</v>
      </c>
      <c r="B218" s="37">
        <v>62237</v>
      </c>
      <c r="C218" s="37">
        <v>79905</v>
      </c>
      <c r="D218" s="4">
        <f t="shared" si="69"/>
        <v>1.208388257788775</v>
      </c>
      <c r="E218" s="11">
        <v>10</v>
      </c>
      <c r="F218" s="5" t="s">
        <v>370</v>
      </c>
      <c r="G218" s="5" t="s">
        <v>370</v>
      </c>
      <c r="H218" s="5" t="s">
        <v>370</v>
      </c>
      <c r="I218" s="5" t="s">
        <v>370</v>
      </c>
      <c r="J218" s="5" t="s">
        <v>370</v>
      </c>
      <c r="K218" s="5" t="s">
        <v>370</v>
      </c>
      <c r="L218" s="5" t="s">
        <v>370</v>
      </c>
      <c r="M218" s="5" t="s">
        <v>370</v>
      </c>
      <c r="N218" s="37">
        <v>4927.8999999999996</v>
      </c>
      <c r="O218" s="37">
        <v>6030.7</v>
      </c>
      <c r="P218" s="4">
        <f t="shared" si="70"/>
        <v>1.2023787008664948</v>
      </c>
      <c r="Q218" s="11">
        <v>20</v>
      </c>
      <c r="R218" s="37">
        <v>0.3</v>
      </c>
      <c r="S218" s="37">
        <v>0.3</v>
      </c>
      <c r="T218" s="4">
        <f t="shared" si="71"/>
        <v>1</v>
      </c>
      <c r="U218" s="11">
        <v>15</v>
      </c>
      <c r="V218" s="37">
        <v>3</v>
      </c>
      <c r="W218" s="37">
        <v>2.7</v>
      </c>
      <c r="X218" s="4">
        <f t="shared" si="72"/>
        <v>0.9</v>
      </c>
      <c r="Y218" s="11">
        <v>35</v>
      </c>
      <c r="Z218" s="77" t="s">
        <v>435</v>
      </c>
      <c r="AA218" s="77" t="s">
        <v>435</v>
      </c>
      <c r="AB218" s="77" t="s">
        <v>435</v>
      </c>
      <c r="AC218" s="77" t="s">
        <v>435</v>
      </c>
      <c r="AD218" s="5" t="s">
        <v>370</v>
      </c>
      <c r="AE218" s="5" t="s">
        <v>370</v>
      </c>
      <c r="AF218" s="5" t="s">
        <v>370</v>
      </c>
      <c r="AG218" s="5" t="s">
        <v>370</v>
      </c>
      <c r="AH218" s="51">
        <v>5</v>
      </c>
      <c r="AI218" s="51">
        <v>5</v>
      </c>
      <c r="AJ218" s="4">
        <f t="shared" si="73"/>
        <v>1</v>
      </c>
      <c r="AK218" s="11">
        <v>20</v>
      </c>
      <c r="AL218" s="5" t="s">
        <v>370</v>
      </c>
      <c r="AM218" s="5" t="s">
        <v>370</v>
      </c>
      <c r="AN218" s="5" t="s">
        <v>370</v>
      </c>
      <c r="AO218" s="5" t="s">
        <v>370</v>
      </c>
      <c r="AP218" s="5" t="s">
        <v>370</v>
      </c>
      <c r="AQ218" s="5" t="s">
        <v>370</v>
      </c>
      <c r="AR218" s="5" t="s">
        <v>370</v>
      </c>
      <c r="AS218" s="5" t="s">
        <v>370</v>
      </c>
      <c r="AT218" s="50">
        <f t="shared" si="81"/>
        <v>1.0263145659521764</v>
      </c>
      <c r="AU218" s="51">
        <v>3421</v>
      </c>
      <c r="AV218" s="37">
        <f t="shared" si="74"/>
        <v>1866</v>
      </c>
      <c r="AW218" s="37">
        <f t="shared" si="75"/>
        <v>1915.1</v>
      </c>
      <c r="AX218" s="37">
        <f t="shared" si="76"/>
        <v>49.099999999999909</v>
      </c>
      <c r="AY218" s="37">
        <v>229.6</v>
      </c>
      <c r="AZ218" s="37">
        <v>263.5</v>
      </c>
      <c r="BA218" s="37">
        <v>301.89999999999998</v>
      </c>
      <c r="BB218" s="37">
        <v>314.10000000000002</v>
      </c>
      <c r="BC218" s="37">
        <v>353.9</v>
      </c>
      <c r="BD218" s="37">
        <v>134.19999999999999</v>
      </c>
      <c r="BE218" s="37"/>
      <c r="BF218" s="37">
        <f t="shared" si="77"/>
        <v>317.89999999999998</v>
      </c>
      <c r="BG218" s="11"/>
      <c r="BH218" s="37">
        <f t="shared" si="78"/>
        <v>317.89999999999998</v>
      </c>
      <c r="BI218" s="37"/>
      <c r="BJ218" s="37">
        <f t="shared" si="79"/>
        <v>317.89999999999998</v>
      </c>
      <c r="BK218" s="37"/>
      <c r="BL218" s="37">
        <f t="shared" si="80"/>
        <v>317.89999999999998</v>
      </c>
      <c r="BM218" s="9"/>
      <c r="BN218" s="9"/>
      <c r="BO218" s="9"/>
      <c r="BP218" s="9"/>
      <c r="BQ218" s="9"/>
      <c r="BR218" s="9"/>
      <c r="BS218" s="9"/>
      <c r="BT218" s="9"/>
      <c r="BU218" s="9"/>
      <c r="BV218" s="10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10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10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10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10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10"/>
      <c r="HG218" s="9"/>
      <c r="HH218" s="9"/>
    </row>
    <row r="219" spans="1:216" s="2" customFormat="1" ht="16.95" customHeight="1">
      <c r="A219" s="54" t="s">
        <v>216</v>
      </c>
      <c r="B219" s="37">
        <v>1697375</v>
      </c>
      <c r="C219" s="37">
        <v>1277200.8</v>
      </c>
      <c r="D219" s="4">
        <f t="shared" si="69"/>
        <v>0.75245646954856771</v>
      </c>
      <c r="E219" s="11">
        <v>10</v>
      </c>
      <c r="F219" s="5" t="s">
        <v>370</v>
      </c>
      <c r="G219" s="5" t="s">
        <v>370</v>
      </c>
      <c r="H219" s="5" t="s">
        <v>370</v>
      </c>
      <c r="I219" s="5" t="s">
        <v>370</v>
      </c>
      <c r="J219" s="5" t="s">
        <v>370</v>
      </c>
      <c r="K219" s="5" t="s">
        <v>370</v>
      </c>
      <c r="L219" s="5" t="s">
        <v>370</v>
      </c>
      <c r="M219" s="5" t="s">
        <v>370</v>
      </c>
      <c r="N219" s="37">
        <v>14302.4</v>
      </c>
      <c r="O219" s="37">
        <v>12486.8</v>
      </c>
      <c r="P219" s="4">
        <f t="shared" si="70"/>
        <v>0.87305627027631727</v>
      </c>
      <c r="Q219" s="11">
        <v>20</v>
      </c>
      <c r="R219" s="37">
        <v>15.5</v>
      </c>
      <c r="S219" s="37">
        <v>15.6</v>
      </c>
      <c r="T219" s="4">
        <f t="shared" si="71"/>
        <v>1.0064516129032257</v>
      </c>
      <c r="U219" s="11">
        <v>30</v>
      </c>
      <c r="V219" s="37">
        <v>25</v>
      </c>
      <c r="W219" s="37">
        <v>32.1</v>
      </c>
      <c r="X219" s="4">
        <f t="shared" si="72"/>
        <v>1.2083999999999999</v>
      </c>
      <c r="Y219" s="11">
        <v>20</v>
      </c>
      <c r="Z219" s="77" t="s">
        <v>435</v>
      </c>
      <c r="AA219" s="77" t="s">
        <v>435</v>
      </c>
      <c r="AB219" s="77" t="s">
        <v>435</v>
      </c>
      <c r="AC219" s="77" t="s">
        <v>435</v>
      </c>
      <c r="AD219" s="5" t="s">
        <v>370</v>
      </c>
      <c r="AE219" s="5" t="s">
        <v>370</v>
      </c>
      <c r="AF219" s="5" t="s">
        <v>370</v>
      </c>
      <c r="AG219" s="5" t="s">
        <v>370</v>
      </c>
      <c r="AH219" s="51">
        <v>56</v>
      </c>
      <c r="AI219" s="51">
        <v>56</v>
      </c>
      <c r="AJ219" s="4">
        <f t="shared" si="73"/>
        <v>1</v>
      </c>
      <c r="AK219" s="11">
        <v>20</v>
      </c>
      <c r="AL219" s="5" t="s">
        <v>370</v>
      </c>
      <c r="AM219" s="5" t="s">
        <v>370</v>
      </c>
      <c r="AN219" s="5" t="s">
        <v>370</v>
      </c>
      <c r="AO219" s="5" t="s">
        <v>370</v>
      </c>
      <c r="AP219" s="5" t="s">
        <v>370</v>
      </c>
      <c r="AQ219" s="5" t="s">
        <v>370</v>
      </c>
      <c r="AR219" s="5" t="s">
        <v>370</v>
      </c>
      <c r="AS219" s="5" t="s">
        <v>370</v>
      </c>
      <c r="AT219" s="50">
        <f t="shared" si="81"/>
        <v>0.99347238488108791</v>
      </c>
      <c r="AU219" s="51">
        <v>2600</v>
      </c>
      <c r="AV219" s="37">
        <f t="shared" si="74"/>
        <v>1418.1818181818182</v>
      </c>
      <c r="AW219" s="37">
        <f t="shared" si="75"/>
        <v>1408.9</v>
      </c>
      <c r="AX219" s="37">
        <f t="shared" si="76"/>
        <v>-9.2818181818181529</v>
      </c>
      <c r="AY219" s="37">
        <v>197.7</v>
      </c>
      <c r="AZ219" s="37">
        <v>289.5</v>
      </c>
      <c r="BA219" s="37">
        <v>150.5</v>
      </c>
      <c r="BB219" s="37">
        <v>201.6</v>
      </c>
      <c r="BC219" s="37">
        <v>185.5</v>
      </c>
      <c r="BD219" s="37">
        <v>84.8</v>
      </c>
      <c r="BE219" s="37"/>
      <c r="BF219" s="37">
        <f t="shared" si="77"/>
        <v>299.3</v>
      </c>
      <c r="BG219" s="11"/>
      <c r="BH219" s="37">
        <f t="shared" si="78"/>
        <v>299.3</v>
      </c>
      <c r="BI219" s="37"/>
      <c r="BJ219" s="37">
        <f t="shared" si="79"/>
        <v>299.3</v>
      </c>
      <c r="BK219" s="37"/>
      <c r="BL219" s="37">
        <f t="shared" si="80"/>
        <v>299.3</v>
      </c>
      <c r="BM219" s="9"/>
      <c r="BN219" s="9"/>
      <c r="BO219" s="9"/>
      <c r="BP219" s="9"/>
      <c r="BQ219" s="9"/>
      <c r="BR219" s="9"/>
      <c r="BS219" s="9"/>
      <c r="BT219" s="9"/>
      <c r="BU219" s="9"/>
      <c r="BV219" s="10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10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10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10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10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10"/>
      <c r="HG219" s="9"/>
      <c r="HH219" s="9"/>
    </row>
    <row r="220" spans="1:216" s="2" customFormat="1" ht="16.95" customHeight="1">
      <c r="A220" s="54" t="s">
        <v>217</v>
      </c>
      <c r="B220" s="37">
        <v>55500</v>
      </c>
      <c r="C220" s="37">
        <v>48976.5</v>
      </c>
      <c r="D220" s="4">
        <f t="shared" si="69"/>
        <v>0.88245945945945947</v>
      </c>
      <c r="E220" s="11">
        <v>10</v>
      </c>
      <c r="F220" s="5" t="s">
        <v>370</v>
      </c>
      <c r="G220" s="5" t="s">
        <v>370</v>
      </c>
      <c r="H220" s="5" t="s">
        <v>370</v>
      </c>
      <c r="I220" s="5" t="s">
        <v>370</v>
      </c>
      <c r="J220" s="5" t="s">
        <v>370</v>
      </c>
      <c r="K220" s="5" t="s">
        <v>370</v>
      </c>
      <c r="L220" s="5" t="s">
        <v>370</v>
      </c>
      <c r="M220" s="5" t="s">
        <v>370</v>
      </c>
      <c r="N220" s="37">
        <v>2190.4</v>
      </c>
      <c r="O220" s="37">
        <v>1741.5</v>
      </c>
      <c r="P220" s="4">
        <f t="shared" si="70"/>
        <v>0.79506026296566834</v>
      </c>
      <c r="Q220" s="11">
        <v>20</v>
      </c>
      <c r="R220" s="37">
        <v>41</v>
      </c>
      <c r="S220" s="37">
        <v>58.9</v>
      </c>
      <c r="T220" s="4">
        <f t="shared" si="71"/>
        <v>1.2236585365853658</v>
      </c>
      <c r="U220" s="11">
        <v>30</v>
      </c>
      <c r="V220" s="37">
        <v>5</v>
      </c>
      <c r="W220" s="37">
        <v>5.8</v>
      </c>
      <c r="X220" s="4">
        <f t="shared" si="72"/>
        <v>1.1599999999999999</v>
      </c>
      <c r="Y220" s="11">
        <v>20</v>
      </c>
      <c r="Z220" s="77" t="s">
        <v>435</v>
      </c>
      <c r="AA220" s="77" t="s">
        <v>435</v>
      </c>
      <c r="AB220" s="77" t="s">
        <v>435</v>
      </c>
      <c r="AC220" s="77" t="s">
        <v>435</v>
      </c>
      <c r="AD220" s="5" t="s">
        <v>370</v>
      </c>
      <c r="AE220" s="5" t="s">
        <v>370</v>
      </c>
      <c r="AF220" s="5" t="s">
        <v>370</v>
      </c>
      <c r="AG220" s="5" t="s">
        <v>370</v>
      </c>
      <c r="AH220" s="51">
        <v>213</v>
      </c>
      <c r="AI220" s="51">
        <v>219</v>
      </c>
      <c r="AJ220" s="4">
        <f t="shared" si="73"/>
        <v>1.028169014084507</v>
      </c>
      <c r="AK220" s="11">
        <v>20</v>
      </c>
      <c r="AL220" s="5" t="s">
        <v>370</v>
      </c>
      <c r="AM220" s="5" t="s">
        <v>370</v>
      </c>
      <c r="AN220" s="5" t="s">
        <v>370</v>
      </c>
      <c r="AO220" s="5" t="s">
        <v>370</v>
      </c>
      <c r="AP220" s="5" t="s">
        <v>370</v>
      </c>
      <c r="AQ220" s="5" t="s">
        <v>370</v>
      </c>
      <c r="AR220" s="5" t="s">
        <v>370</v>
      </c>
      <c r="AS220" s="5" t="s">
        <v>370</v>
      </c>
      <c r="AT220" s="50">
        <f t="shared" si="81"/>
        <v>1.0519893623315908</v>
      </c>
      <c r="AU220" s="51">
        <v>4436</v>
      </c>
      <c r="AV220" s="37">
        <f t="shared" si="74"/>
        <v>2419.6363636363635</v>
      </c>
      <c r="AW220" s="37">
        <f t="shared" si="75"/>
        <v>2545.4</v>
      </c>
      <c r="AX220" s="37">
        <f t="shared" si="76"/>
        <v>125.76363636363658</v>
      </c>
      <c r="AY220" s="37">
        <v>470.8</v>
      </c>
      <c r="AZ220" s="37">
        <v>449.4</v>
      </c>
      <c r="BA220" s="37">
        <v>287.5</v>
      </c>
      <c r="BB220" s="37">
        <v>445.3</v>
      </c>
      <c r="BC220" s="37">
        <v>393.7</v>
      </c>
      <c r="BD220" s="37">
        <v>163.69999999999999</v>
      </c>
      <c r="BE220" s="37"/>
      <c r="BF220" s="37">
        <f t="shared" si="77"/>
        <v>335</v>
      </c>
      <c r="BG220" s="11"/>
      <c r="BH220" s="37">
        <f t="shared" si="78"/>
        <v>335</v>
      </c>
      <c r="BI220" s="37"/>
      <c r="BJ220" s="37">
        <f t="shared" si="79"/>
        <v>335</v>
      </c>
      <c r="BK220" s="37"/>
      <c r="BL220" s="37">
        <f t="shared" si="80"/>
        <v>335</v>
      </c>
      <c r="BM220" s="9"/>
      <c r="BN220" s="9"/>
      <c r="BO220" s="9"/>
      <c r="BP220" s="9"/>
      <c r="BQ220" s="9"/>
      <c r="BR220" s="9"/>
      <c r="BS220" s="9"/>
      <c r="BT220" s="9"/>
      <c r="BU220" s="9"/>
      <c r="BV220" s="10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10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10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10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10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10"/>
      <c r="HG220" s="9"/>
      <c r="HH220" s="9"/>
    </row>
    <row r="221" spans="1:216" s="2" customFormat="1" ht="16.95" customHeight="1">
      <c r="A221" s="54" t="s">
        <v>218</v>
      </c>
      <c r="B221" s="37">
        <v>588617</v>
      </c>
      <c r="C221" s="37">
        <v>616268.6</v>
      </c>
      <c r="D221" s="4">
        <f t="shared" si="69"/>
        <v>1.0469772364712537</v>
      </c>
      <c r="E221" s="11">
        <v>10</v>
      </c>
      <c r="F221" s="5" t="s">
        <v>370</v>
      </c>
      <c r="G221" s="5" t="s">
        <v>370</v>
      </c>
      <c r="H221" s="5" t="s">
        <v>370</v>
      </c>
      <c r="I221" s="5" t="s">
        <v>370</v>
      </c>
      <c r="J221" s="5" t="s">
        <v>370</v>
      </c>
      <c r="K221" s="5" t="s">
        <v>370</v>
      </c>
      <c r="L221" s="5" t="s">
        <v>370</v>
      </c>
      <c r="M221" s="5" t="s">
        <v>370</v>
      </c>
      <c r="N221" s="37">
        <v>11668.9</v>
      </c>
      <c r="O221" s="37">
        <v>11690.1</v>
      </c>
      <c r="P221" s="4">
        <f t="shared" si="70"/>
        <v>1.001816795070658</v>
      </c>
      <c r="Q221" s="11">
        <v>20</v>
      </c>
      <c r="R221" s="37">
        <v>990</v>
      </c>
      <c r="S221" s="37">
        <v>1006.8</v>
      </c>
      <c r="T221" s="4">
        <f t="shared" si="71"/>
        <v>1.0169696969696969</v>
      </c>
      <c r="U221" s="11">
        <v>10</v>
      </c>
      <c r="V221" s="37">
        <v>1359</v>
      </c>
      <c r="W221" s="37">
        <v>1254.3</v>
      </c>
      <c r="X221" s="4">
        <f t="shared" si="72"/>
        <v>0.92295805739514347</v>
      </c>
      <c r="Y221" s="11">
        <v>40</v>
      </c>
      <c r="Z221" s="77" t="s">
        <v>435</v>
      </c>
      <c r="AA221" s="77" t="s">
        <v>435</v>
      </c>
      <c r="AB221" s="77" t="s">
        <v>435</v>
      </c>
      <c r="AC221" s="77" t="s">
        <v>435</v>
      </c>
      <c r="AD221" s="5" t="s">
        <v>370</v>
      </c>
      <c r="AE221" s="5" t="s">
        <v>370</v>
      </c>
      <c r="AF221" s="5" t="s">
        <v>370</v>
      </c>
      <c r="AG221" s="5" t="s">
        <v>370</v>
      </c>
      <c r="AH221" s="51">
        <v>898</v>
      </c>
      <c r="AI221" s="51">
        <v>841</v>
      </c>
      <c r="AJ221" s="4">
        <f t="shared" si="73"/>
        <v>0.93652561247216037</v>
      </c>
      <c r="AK221" s="11">
        <v>20</v>
      </c>
      <c r="AL221" s="5" t="s">
        <v>370</v>
      </c>
      <c r="AM221" s="5" t="s">
        <v>370</v>
      </c>
      <c r="AN221" s="5" t="s">
        <v>370</v>
      </c>
      <c r="AO221" s="5" t="s">
        <v>370</v>
      </c>
      <c r="AP221" s="5" t="s">
        <v>370</v>
      </c>
      <c r="AQ221" s="5" t="s">
        <v>370</v>
      </c>
      <c r="AR221" s="5" t="s">
        <v>370</v>
      </c>
      <c r="AS221" s="5" t="s">
        <v>370</v>
      </c>
      <c r="AT221" s="50">
        <f t="shared" si="81"/>
        <v>0.96324639781071608</v>
      </c>
      <c r="AU221" s="51">
        <v>2001</v>
      </c>
      <c r="AV221" s="37">
        <f t="shared" si="74"/>
        <v>1091.4545454545455</v>
      </c>
      <c r="AW221" s="37">
        <f t="shared" si="75"/>
        <v>1051.3</v>
      </c>
      <c r="AX221" s="37">
        <f t="shared" si="76"/>
        <v>-40.154545454545541</v>
      </c>
      <c r="AY221" s="37">
        <v>114.6</v>
      </c>
      <c r="AZ221" s="37">
        <v>219.2</v>
      </c>
      <c r="BA221" s="37">
        <v>167</v>
      </c>
      <c r="BB221" s="37">
        <v>159.30000000000001</v>
      </c>
      <c r="BC221" s="37">
        <v>104.7</v>
      </c>
      <c r="BD221" s="37"/>
      <c r="BE221" s="37"/>
      <c r="BF221" s="37">
        <f t="shared" si="77"/>
        <v>286.5</v>
      </c>
      <c r="BG221" s="11"/>
      <c r="BH221" s="37">
        <f t="shared" si="78"/>
        <v>286.5</v>
      </c>
      <c r="BI221" s="37"/>
      <c r="BJ221" s="37">
        <f t="shared" si="79"/>
        <v>286.5</v>
      </c>
      <c r="BK221" s="37"/>
      <c r="BL221" s="37">
        <f t="shared" si="80"/>
        <v>286.5</v>
      </c>
      <c r="BM221" s="9"/>
      <c r="BN221" s="9"/>
      <c r="BO221" s="9"/>
      <c r="BP221" s="9"/>
      <c r="BQ221" s="9"/>
      <c r="BR221" s="9"/>
      <c r="BS221" s="9"/>
      <c r="BT221" s="9"/>
      <c r="BU221" s="9"/>
      <c r="BV221" s="10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10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10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10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10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10"/>
      <c r="HG221" s="9"/>
      <c r="HH221" s="9"/>
    </row>
    <row r="222" spans="1:216" s="2" customFormat="1" ht="16.95" customHeight="1">
      <c r="A222" s="54" t="s">
        <v>219</v>
      </c>
      <c r="B222" s="37">
        <v>0</v>
      </c>
      <c r="C222" s="37">
        <v>0</v>
      </c>
      <c r="D222" s="4">
        <f t="shared" si="69"/>
        <v>0</v>
      </c>
      <c r="E222" s="11">
        <v>0</v>
      </c>
      <c r="F222" s="5" t="s">
        <v>370</v>
      </c>
      <c r="G222" s="5" t="s">
        <v>370</v>
      </c>
      <c r="H222" s="5" t="s">
        <v>370</v>
      </c>
      <c r="I222" s="5" t="s">
        <v>370</v>
      </c>
      <c r="J222" s="5" t="s">
        <v>370</v>
      </c>
      <c r="K222" s="5" t="s">
        <v>370</v>
      </c>
      <c r="L222" s="5" t="s">
        <v>370</v>
      </c>
      <c r="M222" s="5" t="s">
        <v>370</v>
      </c>
      <c r="N222" s="37">
        <v>660.1</v>
      </c>
      <c r="O222" s="37">
        <v>382.6</v>
      </c>
      <c r="P222" s="4">
        <f t="shared" si="70"/>
        <v>0.57960915012876835</v>
      </c>
      <c r="Q222" s="11">
        <v>20</v>
      </c>
      <c r="R222" s="37">
        <v>27</v>
      </c>
      <c r="S222" s="37">
        <v>29.6</v>
      </c>
      <c r="T222" s="4">
        <f t="shared" si="71"/>
        <v>1.0962962962962963</v>
      </c>
      <c r="U222" s="11">
        <v>25</v>
      </c>
      <c r="V222" s="37">
        <v>2.5</v>
      </c>
      <c r="W222" s="37">
        <v>2.7</v>
      </c>
      <c r="X222" s="4">
        <f t="shared" si="72"/>
        <v>1.08</v>
      </c>
      <c r="Y222" s="11">
        <v>25</v>
      </c>
      <c r="Z222" s="77" t="s">
        <v>435</v>
      </c>
      <c r="AA222" s="77" t="s">
        <v>435</v>
      </c>
      <c r="AB222" s="77" t="s">
        <v>435</v>
      </c>
      <c r="AC222" s="77" t="s">
        <v>435</v>
      </c>
      <c r="AD222" s="5" t="s">
        <v>370</v>
      </c>
      <c r="AE222" s="5" t="s">
        <v>370</v>
      </c>
      <c r="AF222" s="5" t="s">
        <v>370</v>
      </c>
      <c r="AG222" s="5" t="s">
        <v>370</v>
      </c>
      <c r="AH222" s="51">
        <v>65</v>
      </c>
      <c r="AI222" s="51">
        <v>63</v>
      </c>
      <c r="AJ222" s="4">
        <f t="shared" si="73"/>
        <v>0.96923076923076923</v>
      </c>
      <c r="AK222" s="11">
        <v>20</v>
      </c>
      <c r="AL222" s="5" t="s">
        <v>370</v>
      </c>
      <c r="AM222" s="5" t="s">
        <v>370</v>
      </c>
      <c r="AN222" s="5" t="s">
        <v>370</v>
      </c>
      <c r="AO222" s="5" t="s">
        <v>370</v>
      </c>
      <c r="AP222" s="5" t="s">
        <v>370</v>
      </c>
      <c r="AQ222" s="5" t="s">
        <v>370</v>
      </c>
      <c r="AR222" s="5" t="s">
        <v>370</v>
      </c>
      <c r="AS222" s="5" t="s">
        <v>370</v>
      </c>
      <c r="AT222" s="50">
        <f t="shared" si="81"/>
        <v>0.94871339771775731</v>
      </c>
      <c r="AU222" s="51">
        <v>384</v>
      </c>
      <c r="AV222" s="37">
        <f t="shared" si="74"/>
        <v>209.45454545454544</v>
      </c>
      <c r="AW222" s="37">
        <f t="shared" si="75"/>
        <v>198.7</v>
      </c>
      <c r="AX222" s="37">
        <f t="shared" si="76"/>
        <v>-10.75454545454545</v>
      </c>
      <c r="AY222" s="37">
        <v>23.1</v>
      </c>
      <c r="AZ222" s="37">
        <v>33.9</v>
      </c>
      <c r="BA222" s="37">
        <v>20.399999999999999</v>
      </c>
      <c r="BB222" s="37">
        <v>33.799999999999997</v>
      </c>
      <c r="BC222" s="37">
        <v>30.9</v>
      </c>
      <c r="BD222" s="37">
        <v>15.5</v>
      </c>
      <c r="BE222" s="37"/>
      <c r="BF222" s="37">
        <f t="shared" si="77"/>
        <v>41.1</v>
      </c>
      <c r="BG222" s="11"/>
      <c r="BH222" s="37">
        <f t="shared" si="78"/>
        <v>41.1</v>
      </c>
      <c r="BI222" s="37"/>
      <c r="BJ222" s="37">
        <f t="shared" si="79"/>
        <v>41.1</v>
      </c>
      <c r="BK222" s="37"/>
      <c r="BL222" s="37">
        <f t="shared" si="80"/>
        <v>41.1</v>
      </c>
      <c r="BM222" s="9"/>
      <c r="BN222" s="9"/>
      <c r="BO222" s="9"/>
      <c r="BP222" s="9"/>
      <c r="BQ222" s="9"/>
      <c r="BR222" s="9"/>
      <c r="BS222" s="9"/>
      <c r="BT222" s="9"/>
      <c r="BU222" s="9"/>
      <c r="BV222" s="10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10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10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10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10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10"/>
      <c r="HG222" s="9"/>
      <c r="HH222" s="9"/>
    </row>
    <row r="223" spans="1:216" s="2" customFormat="1" ht="16.95" customHeight="1">
      <c r="A223" s="54" t="s">
        <v>220</v>
      </c>
      <c r="B223" s="37">
        <v>7834</v>
      </c>
      <c r="C223" s="37">
        <v>7589.4</v>
      </c>
      <c r="D223" s="4">
        <f t="shared" si="69"/>
        <v>0.96877712535103389</v>
      </c>
      <c r="E223" s="11">
        <v>10</v>
      </c>
      <c r="F223" s="5" t="s">
        <v>370</v>
      </c>
      <c r="G223" s="5" t="s">
        <v>370</v>
      </c>
      <c r="H223" s="5" t="s">
        <v>370</v>
      </c>
      <c r="I223" s="5" t="s">
        <v>370</v>
      </c>
      <c r="J223" s="5" t="s">
        <v>370</v>
      </c>
      <c r="K223" s="5" t="s">
        <v>370</v>
      </c>
      <c r="L223" s="5" t="s">
        <v>370</v>
      </c>
      <c r="M223" s="5" t="s">
        <v>370</v>
      </c>
      <c r="N223" s="37">
        <v>2064.5</v>
      </c>
      <c r="O223" s="37">
        <v>535.5</v>
      </c>
      <c r="P223" s="4">
        <f t="shared" si="70"/>
        <v>0.25938483894405423</v>
      </c>
      <c r="Q223" s="11">
        <v>20</v>
      </c>
      <c r="R223" s="37">
        <v>235</v>
      </c>
      <c r="S223" s="37">
        <v>236.6</v>
      </c>
      <c r="T223" s="4">
        <f t="shared" si="71"/>
        <v>1.0068085106382978</v>
      </c>
      <c r="U223" s="11">
        <v>15</v>
      </c>
      <c r="V223" s="37">
        <v>770</v>
      </c>
      <c r="W223" s="37">
        <v>797.1</v>
      </c>
      <c r="X223" s="4">
        <f t="shared" si="72"/>
        <v>1.0351948051948052</v>
      </c>
      <c r="Y223" s="11">
        <v>35</v>
      </c>
      <c r="Z223" s="77" t="s">
        <v>435</v>
      </c>
      <c r="AA223" s="77" t="s">
        <v>435</v>
      </c>
      <c r="AB223" s="77" t="s">
        <v>435</v>
      </c>
      <c r="AC223" s="77" t="s">
        <v>435</v>
      </c>
      <c r="AD223" s="5" t="s">
        <v>370</v>
      </c>
      <c r="AE223" s="5" t="s">
        <v>370</v>
      </c>
      <c r="AF223" s="5" t="s">
        <v>370</v>
      </c>
      <c r="AG223" s="5" t="s">
        <v>370</v>
      </c>
      <c r="AH223" s="51">
        <v>1415</v>
      </c>
      <c r="AI223" s="51">
        <v>1452</v>
      </c>
      <c r="AJ223" s="4">
        <f t="shared" si="73"/>
        <v>1.026148409893993</v>
      </c>
      <c r="AK223" s="11">
        <v>20</v>
      </c>
      <c r="AL223" s="5" t="s">
        <v>370</v>
      </c>
      <c r="AM223" s="5" t="s">
        <v>370</v>
      </c>
      <c r="AN223" s="5" t="s">
        <v>370</v>
      </c>
      <c r="AO223" s="5" t="s">
        <v>370</v>
      </c>
      <c r="AP223" s="5" t="s">
        <v>370</v>
      </c>
      <c r="AQ223" s="5" t="s">
        <v>370</v>
      </c>
      <c r="AR223" s="5" t="s">
        <v>370</v>
      </c>
      <c r="AS223" s="5" t="s">
        <v>370</v>
      </c>
      <c r="AT223" s="50">
        <f t="shared" si="81"/>
        <v>0.86732382071663938</v>
      </c>
      <c r="AU223" s="51">
        <v>3266</v>
      </c>
      <c r="AV223" s="37">
        <f t="shared" si="74"/>
        <v>1781.4545454545455</v>
      </c>
      <c r="AW223" s="37">
        <f t="shared" si="75"/>
        <v>1545.1</v>
      </c>
      <c r="AX223" s="37">
        <f t="shared" si="76"/>
        <v>-236.35454545454559</v>
      </c>
      <c r="AY223" s="37">
        <v>198.4</v>
      </c>
      <c r="AZ223" s="37">
        <v>203.8</v>
      </c>
      <c r="BA223" s="37">
        <v>245</v>
      </c>
      <c r="BB223" s="37">
        <v>279.2</v>
      </c>
      <c r="BC223" s="37">
        <v>228.7</v>
      </c>
      <c r="BD223" s="37">
        <v>63.6</v>
      </c>
      <c r="BE223" s="37"/>
      <c r="BF223" s="37">
        <f t="shared" si="77"/>
        <v>326.39999999999998</v>
      </c>
      <c r="BG223" s="11"/>
      <c r="BH223" s="37">
        <f t="shared" si="78"/>
        <v>326.39999999999998</v>
      </c>
      <c r="BI223" s="37"/>
      <c r="BJ223" s="37">
        <f t="shared" si="79"/>
        <v>326.39999999999998</v>
      </c>
      <c r="BK223" s="37"/>
      <c r="BL223" s="37">
        <f t="shared" si="80"/>
        <v>326.39999999999998</v>
      </c>
      <c r="BM223" s="9"/>
      <c r="BN223" s="9"/>
      <c r="BO223" s="9"/>
      <c r="BP223" s="9"/>
      <c r="BQ223" s="9"/>
      <c r="BR223" s="9"/>
      <c r="BS223" s="9"/>
      <c r="BT223" s="9"/>
      <c r="BU223" s="9"/>
      <c r="BV223" s="10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10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10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10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10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10"/>
      <c r="HG223" s="9"/>
      <c r="HH223" s="9"/>
    </row>
    <row r="224" spans="1:216" s="2" customFormat="1" ht="16.95" customHeight="1">
      <c r="A224" s="54" t="s">
        <v>221</v>
      </c>
      <c r="B224" s="37">
        <v>22236</v>
      </c>
      <c r="C224" s="37">
        <v>32815.300000000003</v>
      </c>
      <c r="D224" s="4">
        <f t="shared" si="69"/>
        <v>1.2275773520417341</v>
      </c>
      <c r="E224" s="11">
        <v>10</v>
      </c>
      <c r="F224" s="5" t="s">
        <v>370</v>
      </c>
      <c r="G224" s="5" t="s">
        <v>370</v>
      </c>
      <c r="H224" s="5" t="s">
        <v>370</v>
      </c>
      <c r="I224" s="5" t="s">
        <v>370</v>
      </c>
      <c r="J224" s="5" t="s">
        <v>370</v>
      </c>
      <c r="K224" s="5" t="s">
        <v>370</v>
      </c>
      <c r="L224" s="5" t="s">
        <v>370</v>
      </c>
      <c r="M224" s="5" t="s">
        <v>370</v>
      </c>
      <c r="N224" s="37">
        <v>6225.6</v>
      </c>
      <c r="O224" s="37">
        <v>4450.5</v>
      </c>
      <c r="P224" s="4">
        <f t="shared" si="70"/>
        <v>0.71487085582112564</v>
      </c>
      <c r="Q224" s="11">
        <v>20</v>
      </c>
      <c r="R224" s="37">
        <v>310</v>
      </c>
      <c r="S224" s="37">
        <v>350.4</v>
      </c>
      <c r="T224" s="4">
        <f t="shared" si="71"/>
        <v>1.1303225806451611</v>
      </c>
      <c r="U224" s="11">
        <v>30</v>
      </c>
      <c r="V224" s="37">
        <v>30</v>
      </c>
      <c r="W224" s="37">
        <v>30.8</v>
      </c>
      <c r="X224" s="4">
        <f t="shared" si="72"/>
        <v>1.0266666666666666</v>
      </c>
      <c r="Y224" s="11">
        <v>20</v>
      </c>
      <c r="Z224" s="77" t="s">
        <v>435</v>
      </c>
      <c r="AA224" s="77" t="s">
        <v>435</v>
      </c>
      <c r="AB224" s="77" t="s">
        <v>435</v>
      </c>
      <c r="AC224" s="77" t="s">
        <v>435</v>
      </c>
      <c r="AD224" s="5" t="s">
        <v>370</v>
      </c>
      <c r="AE224" s="5" t="s">
        <v>370</v>
      </c>
      <c r="AF224" s="5" t="s">
        <v>370</v>
      </c>
      <c r="AG224" s="5" t="s">
        <v>370</v>
      </c>
      <c r="AH224" s="51">
        <v>906</v>
      </c>
      <c r="AI224" s="51">
        <v>906</v>
      </c>
      <c r="AJ224" s="4">
        <f t="shared" si="73"/>
        <v>1</v>
      </c>
      <c r="AK224" s="11">
        <v>20</v>
      </c>
      <c r="AL224" s="5" t="s">
        <v>370</v>
      </c>
      <c r="AM224" s="5" t="s">
        <v>370</v>
      </c>
      <c r="AN224" s="5" t="s">
        <v>370</v>
      </c>
      <c r="AO224" s="5" t="s">
        <v>370</v>
      </c>
      <c r="AP224" s="5" t="s">
        <v>370</v>
      </c>
      <c r="AQ224" s="5" t="s">
        <v>370</v>
      </c>
      <c r="AR224" s="5" t="s">
        <v>370</v>
      </c>
      <c r="AS224" s="5" t="s">
        <v>370</v>
      </c>
      <c r="AT224" s="50">
        <f t="shared" si="81"/>
        <v>1.0101620138952803</v>
      </c>
      <c r="AU224" s="51">
        <v>504</v>
      </c>
      <c r="AV224" s="37">
        <f t="shared" si="74"/>
        <v>274.90909090909093</v>
      </c>
      <c r="AW224" s="37">
        <f t="shared" si="75"/>
        <v>277.7</v>
      </c>
      <c r="AX224" s="37">
        <f t="shared" si="76"/>
        <v>2.7909090909090537</v>
      </c>
      <c r="AY224" s="37">
        <v>46.9</v>
      </c>
      <c r="AZ224" s="37">
        <v>53.8</v>
      </c>
      <c r="BA224" s="37">
        <v>37.700000000000003</v>
      </c>
      <c r="BB224" s="37">
        <v>43.2</v>
      </c>
      <c r="BC224" s="37">
        <v>38</v>
      </c>
      <c r="BD224" s="37">
        <v>2.9</v>
      </c>
      <c r="BE224" s="37"/>
      <c r="BF224" s="37">
        <f t="shared" si="77"/>
        <v>55.2</v>
      </c>
      <c r="BG224" s="11"/>
      <c r="BH224" s="37">
        <f t="shared" si="78"/>
        <v>55.2</v>
      </c>
      <c r="BI224" s="37"/>
      <c r="BJ224" s="37">
        <f t="shared" si="79"/>
        <v>55.2</v>
      </c>
      <c r="BK224" s="37"/>
      <c r="BL224" s="37">
        <f t="shared" si="80"/>
        <v>55.2</v>
      </c>
      <c r="BM224" s="9"/>
      <c r="BN224" s="9"/>
      <c r="BO224" s="9"/>
      <c r="BP224" s="9"/>
      <c r="BQ224" s="9"/>
      <c r="BR224" s="9"/>
      <c r="BS224" s="9"/>
      <c r="BT224" s="9"/>
      <c r="BU224" s="9"/>
      <c r="BV224" s="10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10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10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10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10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10"/>
      <c r="HG224" s="9"/>
      <c r="HH224" s="9"/>
    </row>
    <row r="225" spans="1:216" s="2" customFormat="1" ht="16.95" customHeight="1">
      <c r="A225" s="54" t="s">
        <v>222</v>
      </c>
      <c r="B225" s="37">
        <v>0</v>
      </c>
      <c r="C225" s="37">
        <v>0</v>
      </c>
      <c r="D225" s="4">
        <f t="shared" si="69"/>
        <v>0</v>
      </c>
      <c r="E225" s="11">
        <v>0</v>
      </c>
      <c r="F225" s="5" t="s">
        <v>370</v>
      </c>
      <c r="G225" s="5" t="s">
        <v>370</v>
      </c>
      <c r="H225" s="5" t="s">
        <v>370</v>
      </c>
      <c r="I225" s="5" t="s">
        <v>370</v>
      </c>
      <c r="J225" s="5" t="s">
        <v>370</v>
      </c>
      <c r="K225" s="5" t="s">
        <v>370</v>
      </c>
      <c r="L225" s="5" t="s">
        <v>370</v>
      </c>
      <c r="M225" s="5" t="s">
        <v>370</v>
      </c>
      <c r="N225" s="37">
        <v>271.89999999999998</v>
      </c>
      <c r="O225" s="37">
        <v>284.39999999999998</v>
      </c>
      <c r="P225" s="4">
        <f t="shared" si="70"/>
        <v>1.0459727841118058</v>
      </c>
      <c r="Q225" s="11">
        <v>20</v>
      </c>
      <c r="R225" s="37">
        <v>328</v>
      </c>
      <c r="S225" s="37">
        <v>393.7</v>
      </c>
      <c r="T225" s="4">
        <f t="shared" si="71"/>
        <v>1.200030487804878</v>
      </c>
      <c r="U225" s="11">
        <v>40</v>
      </c>
      <c r="V225" s="37">
        <v>2</v>
      </c>
      <c r="W225" s="37">
        <v>2.9</v>
      </c>
      <c r="X225" s="4">
        <f t="shared" si="72"/>
        <v>1.2249999999999999</v>
      </c>
      <c r="Y225" s="11">
        <v>10</v>
      </c>
      <c r="Z225" s="77" t="s">
        <v>435</v>
      </c>
      <c r="AA225" s="77" t="s">
        <v>435</v>
      </c>
      <c r="AB225" s="77" t="s">
        <v>435</v>
      </c>
      <c r="AC225" s="77" t="s">
        <v>435</v>
      </c>
      <c r="AD225" s="5" t="s">
        <v>370</v>
      </c>
      <c r="AE225" s="5" t="s">
        <v>370</v>
      </c>
      <c r="AF225" s="5" t="s">
        <v>370</v>
      </c>
      <c r="AG225" s="5" t="s">
        <v>370</v>
      </c>
      <c r="AH225" s="51">
        <v>290</v>
      </c>
      <c r="AI225" s="51">
        <v>304</v>
      </c>
      <c r="AJ225" s="4">
        <f t="shared" si="73"/>
        <v>1.0482758620689656</v>
      </c>
      <c r="AK225" s="11">
        <v>20</v>
      </c>
      <c r="AL225" s="5" t="s">
        <v>370</v>
      </c>
      <c r="AM225" s="5" t="s">
        <v>370</v>
      </c>
      <c r="AN225" s="5" t="s">
        <v>370</v>
      </c>
      <c r="AO225" s="5" t="s">
        <v>370</v>
      </c>
      <c r="AP225" s="5" t="s">
        <v>370</v>
      </c>
      <c r="AQ225" s="5" t="s">
        <v>370</v>
      </c>
      <c r="AR225" s="5" t="s">
        <v>370</v>
      </c>
      <c r="AS225" s="5" t="s">
        <v>370</v>
      </c>
      <c r="AT225" s="50">
        <f t="shared" si="81"/>
        <v>1.1348465826201173</v>
      </c>
      <c r="AU225" s="51">
        <v>1486</v>
      </c>
      <c r="AV225" s="37">
        <f t="shared" si="74"/>
        <v>810.5454545454545</v>
      </c>
      <c r="AW225" s="37">
        <f t="shared" si="75"/>
        <v>919.8</v>
      </c>
      <c r="AX225" s="37">
        <f t="shared" si="76"/>
        <v>109.25454545454545</v>
      </c>
      <c r="AY225" s="37">
        <v>127.5</v>
      </c>
      <c r="AZ225" s="37">
        <v>173.4</v>
      </c>
      <c r="BA225" s="37">
        <v>147.5</v>
      </c>
      <c r="BB225" s="37">
        <v>131.1</v>
      </c>
      <c r="BC225" s="37">
        <v>130.80000000000001</v>
      </c>
      <c r="BD225" s="37">
        <v>47.7</v>
      </c>
      <c r="BE225" s="37"/>
      <c r="BF225" s="37">
        <f t="shared" si="77"/>
        <v>161.80000000000001</v>
      </c>
      <c r="BG225" s="11"/>
      <c r="BH225" s="37">
        <f t="shared" si="78"/>
        <v>161.80000000000001</v>
      </c>
      <c r="BI225" s="37"/>
      <c r="BJ225" s="37">
        <f t="shared" si="79"/>
        <v>161.80000000000001</v>
      </c>
      <c r="BK225" s="37"/>
      <c r="BL225" s="37">
        <f t="shared" si="80"/>
        <v>161.80000000000001</v>
      </c>
      <c r="BM225" s="9"/>
      <c r="BN225" s="9"/>
      <c r="BO225" s="9"/>
      <c r="BP225" s="9"/>
      <c r="BQ225" s="9"/>
      <c r="BR225" s="9"/>
      <c r="BS225" s="9"/>
      <c r="BT225" s="9"/>
      <c r="BU225" s="9"/>
      <c r="BV225" s="10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10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10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10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10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10"/>
      <c r="HG225" s="9"/>
      <c r="HH225" s="9"/>
    </row>
    <row r="226" spans="1:216" s="2" customFormat="1" ht="16.95" customHeight="1">
      <c r="A226" s="18" t="s">
        <v>223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9"/>
      <c r="BN226" s="9"/>
      <c r="BO226" s="9"/>
      <c r="BP226" s="9"/>
      <c r="BQ226" s="9"/>
      <c r="BR226" s="9"/>
      <c r="BS226" s="9"/>
      <c r="BT226" s="9"/>
      <c r="BU226" s="9"/>
      <c r="BV226" s="10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10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10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10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10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10"/>
      <c r="HG226" s="9"/>
      <c r="HH226" s="9"/>
    </row>
    <row r="227" spans="1:216" s="2" customFormat="1" ht="16.95" customHeight="1">
      <c r="A227" s="14" t="s">
        <v>224</v>
      </c>
      <c r="B227" s="37">
        <v>0</v>
      </c>
      <c r="C227" s="37">
        <v>0</v>
      </c>
      <c r="D227" s="4">
        <f t="shared" si="69"/>
        <v>0</v>
      </c>
      <c r="E227" s="11">
        <v>0</v>
      </c>
      <c r="F227" s="5" t="s">
        <v>370</v>
      </c>
      <c r="G227" s="5" t="s">
        <v>370</v>
      </c>
      <c r="H227" s="5" t="s">
        <v>370</v>
      </c>
      <c r="I227" s="5" t="s">
        <v>370</v>
      </c>
      <c r="J227" s="5" t="s">
        <v>370</v>
      </c>
      <c r="K227" s="5" t="s">
        <v>370</v>
      </c>
      <c r="L227" s="5" t="s">
        <v>370</v>
      </c>
      <c r="M227" s="5" t="s">
        <v>370</v>
      </c>
      <c r="N227" s="37">
        <v>666.2</v>
      </c>
      <c r="O227" s="37">
        <v>648.20000000000005</v>
      </c>
      <c r="P227" s="4">
        <f t="shared" si="70"/>
        <v>0.97298108676073247</v>
      </c>
      <c r="Q227" s="11">
        <v>20</v>
      </c>
      <c r="R227" s="37">
        <v>8</v>
      </c>
      <c r="S227" s="37">
        <v>0</v>
      </c>
      <c r="T227" s="4">
        <f t="shared" si="71"/>
        <v>0</v>
      </c>
      <c r="U227" s="11">
        <v>20</v>
      </c>
      <c r="V227" s="37">
        <v>8.5</v>
      </c>
      <c r="W227" s="37">
        <v>0</v>
      </c>
      <c r="X227" s="4">
        <f t="shared" si="72"/>
        <v>0</v>
      </c>
      <c r="Y227" s="11">
        <v>30</v>
      </c>
      <c r="Z227" s="77" t="s">
        <v>435</v>
      </c>
      <c r="AA227" s="77" t="s">
        <v>435</v>
      </c>
      <c r="AB227" s="77" t="s">
        <v>435</v>
      </c>
      <c r="AC227" s="77" t="s">
        <v>435</v>
      </c>
      <c r="AD227" s="5" t="s">
        <v>370</v>
      </c>
      <c r="AE227" s="5" t="s">
        <v>370</v>
      </c>
      <c r="AF227" s="5" t="s">
        <v>370</v>
      </c>
      <c r="AG227" s="5" t="s">
        <v>370</v>
      </c>
      <c r="AH227" s="51">
        <v>30</v>
      </c>
      <c r="AI227" s="51">
        <v>14</v>
      </c>
      <c r="AJ227" s="4">
        <f t="shared" si="73"/>
        <v>0.46666666666666667</v>
      </c>
      <c r="AK227" s="11">
        <v>20</v>
      </c>
      <c r="AL227" s="5" t="s">
        <v>370</v>
      </c>
      <c r="AM227" s="5" t="s">
        <v>370</v>
      </c>
      <c r="AN227" s="5" t="s">
        <v>370</v>
      </c>
      <c r="AO227" s="5" t="s">
        <v>370</v>
      </c>
      <c r="AP227" s="5" t="s">
        <v>370</v>
      </c>
      <c r="AQ227" s="5" t="s">
        <v>370</v>
      </c>
      <c r="AR227" s="5" t="s">
        <v>370</v>
      </c>
      <c r="AS227" s="5" t="s">
        <v>370</v>
      </c>
      <c r="AT227" s="50">
        <f t="shared" si="81"/>
        <v>0.31992172298386645</v>
      </c>
      <c r="AU227" s="51">
        <v>1415</v>
      </c>
      <c r="AV227" s="37">
        <f t="shared" si="74"/>
        <v>771.81818181818176</v>
      </c>
      <c r="AW227" s="37">
        <f t="shared" si="75"/>
        <v>246.9</v>
      </c>
      <c r="AX227" s="37">
        <f t="shared" si="76"/>
        <v>-524.91818181818178</v>
      </c>
      <c r="AY227" s="37">
        <v>144.1</v>
      </c>
      <c r="AZ227" s="37">
        <v>37</v>
      </c>
      <c r="BA227" s="37">
        <v>0</v>
      </c>
      <c r="BB227" s="37">
        <v>38.799999999999997</v>
      </c>
      <c r="BC227" s="37">
        <v>41.4</v>
      </c>
      <c r="BD227" s="37"/>
      <c r="BE227" s="37"/>
      <c r="BF227" s="37">
        <f t="shared" si="77"/>
        <v>-14.4</v>
      </c>
      <c r="BG227" s="11"/>
      <c r="BH227" s="37">
        <f t="shared" si="78"/>
        <v>0</v>
      </c>
      <c r="BI227" s="37"/>
      <c r="BJ227" s="37">
        <f t="shared" si="79"/>
        <v>0</v>
      </c>
      <c r="BK227" s="37"/>
      <c r="BL227" s="37">
        <f t="shared" si="80"/>
        <v>0</v>
      </c>
      <c r="BM227" s="9"/>
      <c r="BN227" s="9"/>
      <c r="BO227" s="9"/>
      <c r="BP227" s="9"/>
      <c r="BQ227" s="9"/>
      <c r="BR227" s="9"/>
      <c r="BS227" s="9"/>
      <c r="BT227" s="9"/>
      <c r="BU227" s="9"/>
      <c r="BV227" s="10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10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10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10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10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10"/>
      <c r="HG227" s="9"/>
      <c r="HH227" s="9"/>
    </row>
    <row r="228" spans="1:216" s="2" customFormat="1" ht="16.95" customHeight="1">
      <c r="A228" s="14" t="s">
        <v>148</v>
      </c>
      <c r="B228" s="37">
        <v>0</v>
      </c>
      <c r="C228" s="37">
        <v>0</v>
      </c>
      <c r="D228" s="4">
        <f t="shared" si="69"/>
        <v>0</v>
      </c>
      <c r="E228" s="11">
        <v>0</v>
      </c>
      <c r="F228" s="5" t="s">
        <v>370</v>
      </c>
      <c r="G228" s="5" t="s">
        <v>370</v>
      </c>
      <c r="H228" s="5" t="s">
        <v>370</v>
      </c>
      <c r="I228" s="5" t="s">
        <v>370</v>
      </c>
      <c r="J228" s="5" t="s">
        <v>370</v>
      </c>
      <c r="K228" s="5" t="s">
        <v>370</v>
      </c>
      <c r="L228" s="5" t="s">
        <v>370</v>
      </c>
      <c r="M228" s="5" t="s">
        <v>370</v>
      </c>
      <c r="N228" s="37">
        <v>657.9</v>
      </c>
      <c r="O228" s="37">
        <v>679.9</v>
      </c>
      <c r="P228" s="4">
        <f t="shared" si="70"/>
        <v>1.03343973248214</v>
      </c>
      <c r="Q228" s="11">
        <v>20</v>
      </c>
      <c r="R228" s="37">
        <v>149</v>
      </c>
      <c r="S228" s="37">
        <v>170.1</v>
      </c>
      <c r="T228" s="4">
        <f t="shared" si="71"/>
        <v>1.1416107382550336</v>
      </c>
      <c r="U228" s="11">
        <v>30</v>
      </c>
      <c r="V228" s="37">
        <v>15</v>
      </c>
      <c r="W228" s="37">
        <v>16.7</v>
      </c>
      <c r="X228" s="4">
        <f t="shared" si="72"/>
        <v>1.1133333333333333</v>
      </c>
      <c r="Y228" s="11">
        <v>20</v>
      </c>
      <c r="Z228" s="77" t="s">
        <v>435</v>
      </c>
      <c r="AA228" s="77" t="s">
        <v>435</v>
      </c>
      <c r="AB228" s="77" t="s">
        <v>435</v>
      </c>
      <c r="AC228" s="77" t="s">
        <v>435</v>
      </c>
      <c r="AD228" s="5" t="s">
        <v>370</v>
      </c>
      <c r="AE228" s="5" t="s">
        <v>370</v>
      </c>
      <c r="AF228" s="5" t="s">
        <v>370</v>
      </c>
      <c r="AG228" s="5" t="s">
        <v>370</v>
      </c>
      <c r="AH228" s="51">
        <v>460</v>
      </c>
      <c r="AI228" s="51">
        <v>500</v>
      </c>
      <c r="AJ228" s="4">
        <f t="shared" si="73"/>
        <v>1.0869565217391304</v>
      </c>
      <c r="AK228" s="11">
        <v>20</v>
      </c>
      <c r="AL228" s="5" t="s">
        <v>370</v>
      </c>
      <c r="AM228" s="5" t="s">
        <v>370</v>
      </c>
      <c r="AN228" s="5" t="s">
        <v>370</v>
      </c>
      <c r="AO228" s="5" t="s">
        <v>370</v>
      </c>
      <c r="AP228" s="5" t="s">
        <v>370</v>
      </c>
      <c r="AQ228" s="5" t="s">
        <v>370</v>
      </c>
      <c r="AR228" s="5" t="s">
        <v>370</v>
      </c>
      <c r="AS228" s="5" t="s">
        <v>370</v>
      </c>
      <c r="AT228" s="50">
        <f t="shared" si="81"/>
        <v>1.0991434877638122</v>
      </c>
      <c r="AU228" s="51">
        <v>331</v>
      </c>
      <c r="AV228" s="37">
        <f t="shared" si="74"/>
        <v>180.54545454545453</v>
      </c>
      <c r="AW228" s="37">
        <f t="shared" si="75"/>
        <v>198.4</v>
      </c>
      <c r="AX228" s="37">
        <f t="shared" si="76"/>
        <v>17.854545454545473</v>
      </c>
      <c r="AY228" s="37">
        <v>31.7</v>
      </c>
      <c r="AZ228" s="37">
        <v>36.200000000000003</v>
      </c>
      <c r="BA228" s="37">
        <v>27.1</v>
      </c>
      <c r="BB228" s="37">
        <v>31.2</v>
      </c>
      <c r="BC228" s="37">
        <v>25.8</v>
      </c>
      <c r="BD228" s="37"/>
      <c r="BE228" s="37"/>
      <c r="BF228" s="37">
        <f t="shared" si="77"/>
        <v>46.4</v>
      </c>
      <c r="BG228" s="11"/>
      <c r="BH228" s="37">
        <f t="shared" si="78"/>
        <v>46.4</v>
      </c>
      <c r="BI228" s="37"/>
      <c r="BJ228" s="37">
        <f t="shared" si="79"/>
        <v>46.4</v>
      </c>
      <c r="BK228" s="37"/>
      <c r="BL228" s="37">
        <f t="shared" si="80"/>
        <v>46.4</v>
      </c>
      <c r="BM228" s="9"/>
      <c r="BN228" s="9"/>
      <c r="BO228" s="9"/>
      <c r="BP228" s="9"/>
      <c r="BQ228" s="9"/>
      <c r="BR228" s="9"/>
      <c r="BS228" s="9"/>
      <c r="BT228" s="9"/>
      <c r="BU228" s="9"/>
      <c r="BV228" s="10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10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10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10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10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10"/>
      <c r="HG228" s="9"/>
      <c r="HH228" s="9"/>
    </row>
    <row r="229" spans="1:216" s="2" customFormat="1" ht="16.95" customHeight="1">
      <c r="A229" s="14" t="s">
        <v>225</v>
      </c>
      <c r="B229" s="37">
        <v>0</v>
      </c>
      <c r="C229" s="37">
        <v>0</v>
      </c>
      <c r="D229" s="4">
        <f t="shared" si="69"/>
        <v>0</v>
      </c>
      <c r="E229" s="11">
        <v>0</v>
      </c>
      <c r="F229" s="5" t="s">
        <v>370</v>
      </c>
      <c r="G229" s="5" t="s">
        <v>370</v>
      </c>
      <c r="H229" s="5" t="s">
        <v>370</v>
      </c>
      <c r="I229" s="5" t="s">
        <v>370</v>
      </c>
      <c r="J229" s="5" t="s">
        <v>370</v>
      </c>
      <c r="K229" s="5" t="s">
        <v>370</v>
      </c>
      <c r="L229" s="5" t="s">
        <v>370</v>
      </c>
      <c r="M229" s="5" t="s">
        <v>370</v>
      </c>
      <c r="N229" s="37">
        <v>411.6</v>
      </c>
      <c r="O229" s="37">
        <v>708.6</v>
      </c>
      <c r="P229" s="4">
        <f t="shared" si="70"/>
        <v>1.2521574344023323</v>
      </c>
      <c r="Q229" s="11">
        <v>20</v>
      </c>
      <c r="R229" s="37">
        <v>247</v>
      </c>
      <c r="S229" s="37">
        <v>227.8</v>
      </c>
      <c r="T229" s="4">
        <f t="shared" si="71"/>
        <v>0.92226720647773286</v>
      </c>
      <c r="U229" s="11">
        <v>15</v>
      </c>
      <c r="V229" s="37">
        <v>14</v>
      </c>
      <c r="W229" s="37">
        <v>12.6</v>
      </c>
      <c r="X229" s="4">
        <f t="shared" si="72"/>
        <v>0.9</v>
      </c>
      <c r="Y229" s="11">
        <v>35</v>
      </c>
      <c r="Z229" s="77" t="s">
        <v>435</v>
      </c>
      <c r="AA229" s="77" t="s">
        <v>435</v>
      </c>
      <c r="AB229" s="77" t="s">
        <v>435</v>
      </c>
      <c r="AC229" s="77" t="s">
        <v>435</v>
      </c>
      <c r="AD229" s="5" t="s">
        <v>370</v>
      </c>
      <c r="AE229" s="5" t="s">
        <v>370</v>
      </c>
      <c r="AF229" s="5" t="s">
        <v>370</v>
      </c>
      <c r="AG229" s="5" t="s">
        <v>370</v>
      </c>
      <c r="AH229" s="51">
        <v>820</v>
      </c>
      <c r="AI229" s="51">
        <v>369</v>
      </c>
      <c r="AJ229" s="4">
        <f t="shared" si="73"/>
        <v>0.45</v>
      </c>
      <c r="AK229" s="11">
        <v>20</v>
      </c>
      <c r="AL229" s="5" t="s">
        <v>370</v>
      </c>
      <c r="AM229" s="5" t="s">
        <v>370</v>
      </c>
      <c r="AN229" s="5" t="s">
        <v>370</v>
      </c>
      <c r="AO229" s="5" t="s">
        <v>370</v>
      </c>
      <c r="AP229" s="5" t="s">
        <v>370</v>
      </c>
      <c r="AQ229" s="5" t="s">
        <v>370</v>
      </c>
      <c r="AR229" s="5" t="s">
        <v>370</v>
      </c>
      <c r="AS229" s="5" t="s">
        <v>370</v>
      </c>
      <c r="AT229" s="50">
        <f t="shared" si="81"/>
        <v>0.88196840872458482</v>
      </c>
      <c r="AU229" s="51">
        <v>1660</v>
      </c>
      <c r="AV229" s="37">
        <f t="shared" si="74"/>
        <v>905.4545454545455</v>
      </c>
      <c r="AW229" s="37">
        <f t="shared" si="75"/>
        <v>798.6</v>
      </c>
      <c r="AX229" s="37">
        <f t="shared" si="76"/>
        <v>-106.85454545454547</v>
      </c>
      <c r="AY229" s="37">
        <v>134.19999999999999</v>
      </c>
      <c r="AZ229" s="37">
        <v>172.6</v>
      </c>
      <c r="BA229" s="37">
        <v>165.4</v>
      </c>
      <c r="BB229" s="37">
        <v>82.3</v>
      </c>
      <c r="BC229" s="37">
        <v>143.5</v>
      </c>
      <c r="BD229" s="37">
        <v>150.6</v>
      </c>
      <c r="BE229" s="37"/>
      <c r="BF229" s="37">
        <f t="shared" si="77"/>
        <v>-50</v>
      </c>
      <c r="BG229" s="11"/>
      <c r="BH229" s="37">
        <f t="shared" si="78"/>
        <v>0</v>
      </c>
      <c r="BI229" s="37"/>
      <c r="BJ229" s="37">
        <f t="shared" si="79"/>
        <v>0</v>
      </c>
      <c r="BK229" s="37"/>
      <c r="BL229" s="37">
        <f t="shared" si="80"/>
        <v>0</v>
      </c>
      <c r="BM229" s="9"/>
      <c r="BN229" s="9"/>
      <c r="BO229" s="9"/>
      <c r="BP229" s="9"/>
      <c r="BQ229" s="9"/>
      <c r="BR229" s="9"/>
      <c r="BS229" s="9"/>
      <c r="BT229" s="9"/>
      <c r="BU229" s="9"/>
      <c r="BV229" s="10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10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10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10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10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10"/>
      <c r="HG229" s="9"/>
      <c r="HH229" s="9"/>
    </row>
    <row r="230" spans="1:216" s="2" customFormat="1" ht="16.95" customHeight="1">
      <c r="A230" s="14" t="s">
        <v>226</v>
      </c>
      <c r="B230" s="37">
        <v>0</v>
      </c>
      <c r="C230" s="37">
        <v>0</v>
      </c>
      <c r="D230" s="4">
        <f t="shared" si="69"/>
        <v>0</v>
      </c>
      <c r="E230" s="11">
        <v>0</v>
      </c>
      <c r="F230" s="5" t="s">
        <v>370</v>
      </c>
      <c r="G230" s="5" t="s">
        <v>370</v>
      </c>
      <c r="H230" s="5" t="s">
        <v>370</v>
      </c>
      <c r="I230" s="5" t="s">
        <v>370</v>
      </c>
      <c r="J230" s="5" t="s">
        <v>370</v>
      </c>
      <c r="K230" s="5" t="s">
        <v>370</v>
      </c>
      <c r="L230" s="5" t="s">
        <v>370</v>
      </c>
      <c r="M230" s="5" t="s">
        <v>370</v>
      </c>
      <c r="N230" s="37">
        <v>604.5</v>
      </c>
      <c r="O230" s="37">
        <v>663.2</v>
      </c>
      <c r="P230" s="4">
        <f t="shared" si="70"/>
        <v>1.0971050454921423</v>
      </c>
      <c r="Q230" s="11">
        <v>20</v>
      </c>
      <c r="R230" s="37">
        <v>28</v>
      </c>
      <c r="S230" s="37">
        <v>32.4</v>
      </c>
      <c r="T230" s="4">
        <f t="shared" si="71"/>
        <v>1.157142857142857</v>
      </c>
      <c r="U230" s="11">
        <v>25</v>
      </c>
      <c r="V230" s="37">
        <v>6</v>
      </c>
      <c r="W230" s="37">
        <v>5</v>
      </c>
      <c r="X230" s="4">
        <f t="shared" si="72"/>
        <v>0.83333333333333337</v>
      </c>
      <c r="Y230" s="11">
        <v>25</v>
      </c>
      <c r="Z230" s="77" t="s">
        <v>435</v>
      </c>
      <c r="AA230" s="77" t="s">
        <v>435</v>
      </c>
      <c r="AB230" s="77" t="s">
        <v>435</v>
      </c>
      <c r="AC230" s="77" t="s">
        <v>435</v>
      </c>
      <c r="AD230" s="5" t="s">
        <v>370</v>
      </c>
      <c r="AE230" s="5" t="s">
        <v>370</v>
      </c>
      <c r="AF230" s="5" t="s">
        <v>370</v>
      </c>
      <c r="AG230" s="5" t="s">
        <v>370</v>
      </c>
      <c r="AH230" s="51">
        <v>125</v>
      </c>
      <c r="AI230" s="51">
        <v>120</v>
      </c>
      <c r="AJ230" s="4">
        <f t="shared" si="73"/>
        <v>0.96</v>
      </c>
      <c r="AK230" s="11">
        <v>20</v>
      </c>
      <c r="AL230" s="5" t="s">
        <v>370</v>
      </c>
      <c r="AM230" s="5" t="s">
        <v>370</v>
      </c>
      <c r="AN230" s="5" t="s">
        <v>370</v>
      </c>
      <c r="AO230" s="5" t="s">
        <v>370</v>
      </c>
      <c r="AP230" s="5" t="s">
        <v>370</v>
      </c>
      <c r="AQ230" s="5" t="s">
        <v>370</v>
      </c>
      <c r="AR230" s="5" t="s">
        <v>370</v>
      </c>
      <c r="AS230" s="5" t="s">
        <v>370</v>
      </c>
      <c r="AT230" s="50">
        <f t="shared" si="81"/>
        <v>1.0100445074638624</v>
      </c>
      <c r="AU230" s="51">
        <v>1896</v>
      </c>
      <c r="AV230" s="37">
        <f t="shared" si="74"/>
        <v>1034.1818181818182</v>
      </c>
      <c r="AW230" s="37">
        <f t="shared" si="75"/>
        <v>1044.5999999999999</v>
      </c>
      <c r="AX230" s="37">
        <f t="shared" si="76"/>
        <v>10.418181818181665</v>
      </c>
      <c r="AY230" s="37">
        <v>224.1</v>
      </c>
      <c r="AZ230" s="37">
        <v>223.9</v>
      </c>
      <c r="BA230" s="37">
        <v>92.1</v>
      </c>
      <c r="BB230" s="37">
        <v>67.5</v>
      </c>
      <c r="BC230" s="37">
        <v>94.2</v>
      </c>
      <c r="BD230" s="37">
        <v>258.60000000000002</v>
      </c>
      <c r="BE230" s="37"/>
      <c r="BF230" s="37">
        <f t="shared" si="77"/>
        <v>84.2</v>
      </c>
      <c r="BG230" s="11"/>
      <c r="BH230" s="37">
        <f t="shared" si="78"/>
        <v>84.2</v>
      </c>
      <c r="BI230" s="37"/>
      <c r="BJ230" s="37">
        <f t="shared" si="79"/>
        <v>84.2</v>
      </c>
      <c r="BK230" s="37">
        <f>MIN(BJ230,12.9)</f>
        <v>12.9</v>
      </c>
      <c r="BL230" s="37">
        <f t="shared" si="80"/>
        <v>71.3</v>
      </c>
      <c r="BM230" s="9"/>
      <c r="BN230" s="9"/>
      <c r="BO230" s="9"/>
      <c r="BP230" s="9"/>
      <c r="BQ230" s="9"/>
      <c r="BR230" s="9"/>
      <c r="BS230" s="9"/>
      <c r="BT230" s="9"/>
      <c r="BU230" s="9"/>
      <c r="BV230" s="10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10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10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10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10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10"/>
      <c r="HG230" s="9"/>
      <c r="HH230" s="9"/>
    </row>
    <row r="231" spans="1:216" s="2" customFormat="1" ht="16.95" customHeight="1">
      <c r="A231" s="54" t="s">
        <v>227</v>
      </c>
      <c r="B231" s="37">
        <v>88390</v>
      </c>
      <c r="C231" s="37">
        <v>38425</v>
      </c>
      <c r="D231" s="4">
        <f t="shared" si="69"/>
        <v>0.43472112229890258</v>
      </c>
      <c r="E231" s="11">
        <v>10</v>
      </c>
      <c r="F231" s="5" t="s">
        <v>370</v>
      </c>
      <c r="G231" s="5" t="s">
        <v>370</v>
      </c>
      <c r="H231" s="5" t="s">
        <v>370</v>
      </c>
      <c r="I231" s="5" t="s">
        <v>370</v>
      </c>
      <c r="J231" s="5" t="s">
        <v>370</v>
      </c>
      <c r="K231" s="5" t="s">
        <v>370</v>
      </c>
      <c r="L231" s="5" t="s">
        <v>370</v>
      </c>
      <c r="M231" s="5" t="s">
        <v>370</v>
      </c>
      <c r="N231" s="37">
        <v>876.7</v>
      </c>
      <c r="O231" s="37">
        <v>1032.4000000000001</v>
      </c>
      <c r="P231" s="4">
        <f t="shared" si="70"/>
        <v>1.1775978099692028</v>
      </c>
      <c r="Q231" s="11">
        <v>20</v>
      </c>
      <c r="R231" s="37">
        <v>2</v>
      </c>
      <c r="S231" s="37">
        <v>14.9</v>
      </c>
      <c r="T231" s="4">
        <f t="shared" si="71"/>
        <v>1.3</v>
      </c>
      <c r="U231" s="11">
        <v>15</v>
      </c>
      <c r="V231" s="37">
        <v>5.5</v>
      </c>
      <c r="W231" s="37">
        <v>5.0999999999999996</v>
      </c>
      <c r="X231" s="4">
        <f t="shared" si="72"/>
        <v>0.92727272727272725</v>
      </c>
      <c r="Y231" s="11">
        <v>35</v>
      </c>
      <c r="Z231" s="77" t="s">
        <v>435</v>
      </c>
      <c r="AA231" s="77" t="s">
        <v>435</v>
      </c>
      <c r="AB231" s="77" t="s">
        <v>435</v>
      </c>
      <c r="AC231" s="77" t="s">
        <v>435</v>
      </c>
      <c r="AD231" s="5" t="s">
        <v>370</v>
      </c>
      <c r="AE231" s="5" t="s">
        <v>370</v>
      </c>
      <c r="AF231" s="5" t="s">
        <v>370</v>
      </c>
      <c r="AG231" s="5" t="s">
        <v>370</v>
      </c>
      <c r="AH231" s="51">
        <v>40</v>
      </c>
      <c r="AI231" s="51">
        <v>40</v>
      </c>
      <c r="AJ231" s="4">
        <f t="shared" si="73"/>
        <v>1</v>
      </c>
      <c r="AK231" s="11">
        <v>20</v>
      </c>
      <c r="AL231" s="5" t="s">
        <v>370</v>
      </c>
      <c r="AM231" s="5" t="s">
        <v>370</v>
      </c>
      <c r="AN231" s="5" t="s">
        <v>370</v>
      </c>
      <c r="AO231" s="5" t="s">
        <v>370</v>
      </c>
      <c r="AP231" s="5" t="s">
        <v>370</v>
      </c>
      <c r="AQ231" s="5" t="s">
        <v>370</v>
      </c>
      <c r="AR231" s="5" t="s">
        <v>370</v>
      </c>
      <c r="AS231" s="5" t="s">
        <v>370</v>
      </c>
      <c r="AT231" s="50">
        <f t="shared" si="81"/>
        <v>0.99853712876918532</v>
      </c>
      <c r="AU231" s="51">
        <v>25</v>
      </c>
      <c r="AV231" s="37">
        <f t="shared" si="74"/>
        <v>13.636363636363637</v>
      </c>
      <c r="AW231" s="37">
        <f t="shared" si="75"/>
        <v>13.6</v>
      </c>
      <c r="AX231" s="37">
        <f t="shared" si="76"/>
        <v>-3.6363636363637042E-2</v>
      </c>
      <c r="AY231" s="37">
        <v>2.5</v>
      </c>
      <c r="AZ231" s="37">
        <v>1.4</v>
      </c>
      <c r="BA231" s="37">
        <v>0.9</v>
      </c>
      <c r="BB231" s="37">
        <v>2</v>
      </c>
      <c r="BC231" s="37">
        <v>1.5</v>
      </c>
      <c r="BD231" s="37"/>
      <c r="BE231" s="37"/>
      <c r="BF231" s="37">
        <f t="shared" si="77"/>
        <v>5.3</v>
      </c>
      <c r="BG231" s="11"/>
      <c r="BH231" s="37">
        <f t="shared" si="78"/>
        <v>5.3</v>
      </c>
      <c r="BI231" s="37"/>
      <c r="BJ231" s="37">
        <f t="shared" si="79"/>
        <v>5.3</v>
      </c>
      <c r="BK231" s="37"/>
      <c r="BL231" s="37">
        <f t="shared" si="80"/>
        <v>5.3</v>
      </c>
      <c r="BM231" s="9"/>
      <c r="BN231" s="9"/>
      <c r="BO231" s="9"/>
      <c r="BP231" s="9"/>
      <c r="BQ231" s="9"/>
      <c r="BR231" s="9"/>
      <c r="BS231" s="9"/>
      <c r="BT231" s="9"/>
      <c r="BU231" s="9"/>
      <c r="BV231" s="10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10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10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10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10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10"/>
      <c r="HG231" s="9"/>
      <c r="HH231" s="9"/>
    </row>
    <row r="232" spans="1:216" s="2" customFormat="1" ht="16.95" customHeight="1">
      <c r="A232" s="14" t="s">
        <v>228</v>
      </c>
      <c r="B232" s="37">
        <v>5059312</v>
      </c>
      <c r="C232" s="37">
        <v>5635638.7999999998</v>
      </c>
      <c r="D232" s="4">
        <f t="shared" si="69"/>
        <v>1.1139140657860198</v>
      </c>
      <c r="E232" s="11">
        <v>10</v>
      </c>
      <c r="F232" s="5" t="s">
        <v>370</v>
      </c>
      <c r="G232" s="5" t="s">
        <v>370</v>
      </c>
      <c r="H232" s="5" t="s">
        <v>370</v>
      </c>
      <c r="I232" s="5" t="s">
        <v>370</v>
      </c>
      <c r="J232" s="5" t="s">
        <v>370</v>
      </c>
      <c r="K232" s="5" t="s">
        <v>370</v>
      </c>
      <c r="L232" s="5" t="s">
        <v>370</v>
      </c>
      <c r="M232" s="5" t="s">
        <v>370</v>
      </c>
      <c r="N232" s="37">
        <v>33862.300000000003</v>
      </c>
      <c r="O232" s="37">
        <v>27416.9</v>
      </c>
      <c r="P232" s="4">
        <f t="shared" si="70"/>
        <v>0.80965852880637168</v>
      </c>
      <c r="Q232" s="11">
        <v>20</v>
      </c>
      <c r="R232" s="37">
        <v>0</v>
      </c>
      <c r="S232" s="37">
        <v>0</v>
      </c>
      <c r="T232" s="4">
        <f t="shared" si="71"/>
        <v>1</v>
      </c>
      <c r="U232" s="11">
        <v>15</v>
      </c>
      <c r="V232" s="37">
        <v>0</v>
      </c>
      <c r="W232" s="37">
        <v>0</v>
      </c>
      <c r="X232" s="4">
        <f t="shared" si="72"/>
        <v>1</v>
      </c>
      <c r="Y232" s="11">
        <v>35</v>
      </c>
      <c r="Z232" s="77" t="s">
        <v>435</v>
      </c>
      <c r="AA232" s="77" t="s">
        <v>435</v>
      </c>
      <c r="AB232" s="77" t="s">
        <v>435</v>
      </c>
      <c r="AC232" s="77" t="s">
        <v>435</v>
      </c>
      <c r="AD232" s="5" t="s">
        <v>370</v>
      </c>
      <c r="AE232" s="5" t="s">
        <v>370</v>
      </c>
      <c r="AF232" s="5" t="s">
        <v>370</v>
      </c>
      <c r="AG232" s="5" t="s">
        <v>370</v>
      </c>
      <c r="AH232" s="51">
        <v>0</v>
      </c>
      <c r="AI232" s="51">
        <v>0</v>
      </c>
      <c r="AJ232" s="4">
        <f t="shared" si="73"/>
        <v>1</v>
      </c>
      <c r="AK232" s="11">
        <v>20</v>
      </c>
      <c r="AL232" s="5" t="s">
        <v>370</v>
      </c>
      <c r="AM232" s="5" t="s">
        <v>370</v>
      </c>
      <c r="AN232" s="5" t="s">
        <v>370</v>
      </c>
      <c r="AO232" s="5" t="s">
        <v>370</v>
      </c>
      <c r="AP232" s="5" t="s">
        <v>370</v>
      </c>
      <c r="AQ232" s="5" t="s">
        <v>370</v>
      </c>
      <c r="AR232" s="5" t="s">
        <v>370</v>
      </c>
      <c r="AS232" s="5" t="s">
        <v>370</v>
      </c>
      <c r="AT232" s="50">
        <f t="shared" si="81"/>
        <v>0.97332311233987634</v>
      </c>
      <c r="AU232" s="51">
        <v>0</v>
      </c>
      <c r="AV232" s="37">
        <f t="shared" si="74"/>
        <v>0</v>
      </c>
      <c r="AW232" s="37">
        <f t="shared" si="75"/>
        <v>0</v>
      </c>
      <c r="AX232" s="37">
        <f t="shared" si="76"/>
        <v>0</v>
      </c>
      <c r="AY232" s="37">
        <v>0</v>
      </c>
      <c r="AZ232" s="37">
        <v>0</v>
      </c>
      <c r="BA232" s="37">
        <v>0</v>
      </c>
      <c r="BB232" s="37">
        <v>0</v>
      </c>
      <c r="BC232" s="37">
        <v>0</v>
      </c>
      <c r="BD232" s="37"/>
      <c r="BE232" s="37"/>
      <c r="BF232" s="37">
        <f t="shared" si="77"/>
        <v>0</v>
      </c>
      <c r="BG232" s="11"/>
      <c r="BH232" s="37">
        <f t="shared" si="78"/>
        <v>0</v>
      </c>
      <c r="BI232" s="37"/>
      <c r="BJ232" s="37">
        <f t="shared" si="79"/>
        <v>0</v>
      </c>
      <c r="BK232" s="37"/>
      <c r="BL232" s="37">
        <f t="shared" si="80"/>
        <v>0</v>
      </c>
      <c r="BM232" s="9"/>
      <c r="BN232" s="9"/>
      <c r="BO232" s="9"/>
      <c r="BP232" s="9"/>
      <c r="BQ232" s="9"/>
      <c r="BR232" s="9"/>
      <c r="BS232" s="9"/>
      <c r="BT232" s="9"/>
      <c r="BU232" s="9"/>
      <c r="BV232" s="10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10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10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10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10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10"/>
      <c r="HG232" s="9"/>
      <c r="HH232" s="9"/>
    </row>
    <row r="233" spans="1:216" s="2" customFormat="1" ht="16.95" customHeight="1">
      <c r="A233" s="14" t="s">
        <v>229</v>
      </c>
      <c r="B233" s="37">
        <v>0</v>
      </c>
      <c r="C233" s="37">
        <v>0</v>
      </c>
      <c r="D233" s="4">
        <f t="shared" si="69"/>
        <v>0</v>
      </c>
      <c r="E233" s="11">
        <v>0</v>
      </c>
      <c r="F233" s="5" t="s">
        <v>370</v>
      </c>
      <c r="G233" s="5" t="s">
        <v>370</v>
      </c>
      <c r="H233" s="5" t="s">
        <v>370</v>
      </c>
      <c r="I233" s="5" t="s">
        <v>370</v>
      </c>
      <c r="J233" s="5" t="s">
        <v>370</v>
      </c>
      <c r="K233" s="5" t="s">
        <v>370</v>
      </c>
      <c r="L233" s="5" t="s">
        <v>370</v>
      </c>
      <c r="M233" s="5" t="s">
        <v>370</v>
      </c>
      <c r="N233" s="37">
        <v>365.1</v>
      </c>
      <c r="O233" s="37">
        <v>398.1</v>
      </c>
      <c r="P233" s="4">
        <f t="shared" si="70"/>
        <v>1.0903861955628595</v>
      </c>
      <c r="Q233" s="11">
        <v>20</v>
      </c>
      <c r="R233" s="37">
        <v>668</v>
      </c>
      <c r="S233" s="37">
        <v>703.3</v>
      </c>
      <c r="T233" s="4">
        <f t="shared" si="71"/>
        <v>1.0528443113772454</v>
      </c>
      <c r="U233" s="11">
        <v>30</v>
      </c>
      <c r="V233" s="37">
        <v>36</v>
      </c>
      <c r="W233" s="37">
        <v>41.7</v>
      </c>
      <c r="X233" s="4">
        <f t="shared" si="72"/>
        <v>1.1583333333333334</v>
      </c>
      <c r="Y233" s="11">
        <v>20</v>
      </c>
      <c r="Z233" s="77" t="s">
        <v>435</v>
      </c>
      <c r="AA233" s="77" t="s">
        <v>435</v>
      </c>
      <c r="AB233" s="77" t="s">
        <v>435</v>
      </c>
      <c r="AC233" s="77" t="s">
        <v>435</v>
      </c>
      <c r="AD233" s="5" t="s">
        <v>370</v>
      </c>
      <c r="AE233" s="5" t="s">
        <v>370</v>
      </c>
      <c r="AF233" s="5" t="s">
        <v>370</v>
      </c>
      <c r="AG233" s="5" t="s">
        <v>370</v>
      </c>
      <c r="AH233" s="51">
        <v>445</v>
      </c>
      <c r="AI233" s="51">
        <v>437</v>
      </c>
      <c r="AJ233" s="4">
        <f t="shared" si="73"/>
        <v>0.98202247191011238</v>
      </c>
      <c r="AK233" s="11">
        <v>20</v>
      </c>
      <c r="AL233" s="5" t="s">
        <v>370</v>
      </c>
      <c r="AM233" s="5" t="s">
        <v>370</v>
      </c>
      <c r="AN233" s="5" t="s">
        <v>370</v>
      </c>
      <c r="AO233" s="5" t="s">
        <v>370</v>
      </c>
      <c r="AP233" s="5" t="s">
        <v>370</v>
      </c>
      <c r="AQ233" s="5" t="s">
        <v>370</v>
      </c>
      <c r="AR233" s="5" t="s">
        <v>370</v>
      </c>
      <c r="AS233" s="5" t="s">
        <v>370</v>
      </c>
      <c r="AT233" s="50">
        <f t="shared" si="81"/>
        <v>1.0688907706382607</v>
      </c>
      <c r="AU233" s="51">
        <v>1792</v>
      </c>
      <c r="AV233" s="37">
        <f t="shared" si="74"/>
        <v>977.4545454545455</v>
      </c>
      <c r="AW233" s="37">
        <f t="shared" si="75"/>
        <v>1044.8</v>
      </c>
      <c r="AX233" s="37">
        <f t="shared" si="76"/>
        <v>67.345454545454459</v>
      </c>
      <c r="AY233" s="37">
        <v>118</v>
      </c>
      <c r="AZ233" s="37">
        <v>211.8</v>
      </c>
      <c r="BA233" s="37">
        <v>267.39999999999998</v>
      </c>
      <c r="BB233" s="37">
        <v>118.8</v>
      </c>
      <c r="BC233" s="37">
        <v>147.1</v>
      </c>
      <c r="BD233" s="37">
        <v>1.1000000000000001</v>
      </c>
      <c r="BE233" s="37"/>
      <c r="BF233" s="37">
        <f t="shared" si="77"/>
        <v>180.6</v>
      </c>
      <c r="BG233" s="11"/>
      <c r="BH233" s="37">
        <f t="shared" si="78"/>
        <v>180.6</v>
      </c>
      <c r="BI233" s="37"/>
      <c r="BJ233" s="37">
        <f t="shared" si="79"/>
        <v>180.6</v>
      </c>
      <c r="BK233" s="37"/>
      <c r="BL233" s="37">
        <f t="shared" si="80"/>
        <v>180.6</v>
      </c>
      <c r="BM233" s="9"/>
      <c r="BN233" s="9"/>
      <c r="BO233" s="9"/>
      <c r="BP233" s="9"/>
      <c r="BQ233" s="9"/>
      <c r="BR233" s="9"/>
      <c r="BS233" s="9"/>
      <c r="BT233" s="9"/>
      <c r="BU233" s="9"/>
      <c r="BV233" s="10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10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10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10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10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10"/>
      <c r="HG233" s="9"/>
      <c r="HH233" s="9"/>
    </row>
    <row r="234" spans="1:216" s="2" customFormat="1" ht="16.95" customHeight="1">
      <c r="A234" s="14" t="s">
        <v>230</v>
      </c>
      <c r="B234" s="37">
        <v>0</v>
      </c>
      <c r="C234" s="37">
        <v>0</v>
      </c>
      <c r="D234" s="4">
        <f t="shared" si="69"/>
        <v>0</v>
      </c>
      <c r="E234" s="11">
        <v>0</v>
      </c>
      <c r="F234" s="5" t="s">
        <v>370</v>
      </c>
      <c r="G234" s="5" t="s">
        <v>370</v>
      </c>
      <c r="H234" s="5" t="s">
        <v>370</v>
      </c>
      <c r="I234" s="5" t="s">
        <v>370</v>
      </c>
      <c r="J234" s="5" t="s">
        <v>370</v>
      </c>
      <c r="K234" s="5" t="s">
        <v>370</v>
      </c>
      <c r="L234" s="5" t="s">
        <v>370</v>
      </c>
      <c r="M234" s="5" t="s">
        <v>370</v>
      </c>
      <c r="N234" s="37">
        <v>4439.6000000000004</v>
      </c>
      <c r="O234" s="37">
        <v>3620.7</v>
      </c>
      <c r="P234" s="4">
        <f t="shared" si="70"/>
        <v>0.81554644562573197</v>
      </c>
      <c r="Q234" s="11">
        <v>20</v>
      </c>
      <c r="R234" s="37">
        <v>4</v>
      </c>
      <c r="S234" s="37">
        <v>3.1</v>
      </c>
      <c r="T234" s="4">
        <f t="shared" si="71"/>
        <v>0.77500000000000002</v>
      </c>
      <c r="U234" s="11">
        <v>25</v>
      </c>
      <c r="V234" s="37">
        <v>1</v>
      </c>
      <c r="W234" s="37">
        <v>3.6</v>
      </c>
      <c r="X234" s="4">
        <f t="shared" si="72"/>
        <v>1.3</v>
      </c>
      <c r="Y234" s="11">
        <v>25</v>
      </c>
      <c r="Z234" s="77" t="s">
        <v>435</v>
      </c>
      <c r="AA234" s="77" t="s">
        <v>435</v>
      </c>
      <c r="AB234" s="77" t="s">
        <v>435</v>
      </c>
      <c r="AC234" s="77" t="s">
        <v>435</v>
      </c>
      <c r="AD234" s="5" t="s">
        <v>370</v>
      </c>
      <c r="AE234" s="5" t="s">
        <v>370</v>
      </c>
      <c r="AF234" s="5" t="s">
        <v>370</v>
      </c>
      <c r="AG234" s="5" t="s">
        <v>370</v>
      </c>
      <c r="AH234" s="51">
        <v>68</v>
      </c>
      <c r="AI234" s="51">
        <v>56</v>
      </c>
      <c r="AJ234" s="4">
        <f t="shared" si="73"/>
        <v>0.82352941176470584</v>
      </c>
      <c r="AK234" s="11">
        <v>20</v>
      </c>
      <c r="AL234" s="5" t="s">
        <v>370</v>
      </c>
      <c r="AM234" s="5" t="s">
        <v>370</v>
      </c>
      <c r="AN234" s="5" t="s">
        <v>370</v>
      </c>
      <c r="AO234" s="5" t="s">
        <v>370</v>
      </c>
      <c r="AP234" s="5" t="s">
        <v>370</v>
      </c>
      <c r="AQ234" s="5" t="s">
        <v>370</v>
      </c>
      <c r="AR234" s="5" t="s">
        <v>370</v>
      </c>
      <c r="AS234" s="5" t="s">
        <v>370</v>
      </c>
      <c r="AT234" s="50">
        <f t="shared" si="81"/>
        <v>0.94062796830898621</v>
      </c>
      <c r="AU234" s="51">
        <v>1516</v>
      </c>
      <c r="AV234" s="37">
        <f t="shared" si="74"/>
        <v>826.90909090909088</v>
      </c>
      <c r="AW234" s="37">
        <f t="shared" si="75"/>
        <v>777.8</v>
      </c>
      <c r="AX234" s="37">
        <f t="shared" si="76"/>
        <v>-49.109090909090924</v>
      </c>
      <c r="AY234" s="37">
        <v>127.5</v>
      </c>
      <c r="AZ234" s="37">
        <v>99.5</v>
      </c>
      <c r="BA234" s="37">
        <v>268.8</v>
      </c>
      <c r="BB234" s="37">
        <v>141.9</v>
      </c>
      <c r="BC234" s="37">
        <v>90.7</v>
      </c>
      <c r="BD234" s="37">
        <v>10.6</v>
      </c>
      <c r="BE234" s="37"/>
      <c r="BF234" s="37">
        <f t="shared" si="77"/>
        <v>38.799999999999997</v>
      </c>
      <c r="BG234" s="11"/>
      <c r="BH234" s="37">
        <f t="shared" si="78"/>
        <v>38.799999999999997</v>
      </c>
      <c r="BI234" s="37"/>
      <c r="BJ234" s="37">
        <f t="shared" si="79"/>
        <v>38.799999999999997</v>
      </c>
      <c r="BK234" s="37"/>
      <c r="BL234" s="37">
        <f t="shared" si="80"/>
        <v>38.799999999999997</v>
      </c>
      <c r="BM234" s="9"/>
      <c r="BN234" s="9"/>
      <c r="BO234" s="9"/>
      <c r="BP234" s="9"/>
      <c r="BQ234" s="9"/>
      <c r="BR234" s="9"/>
      <c r="BS234" s="9"/>
      <c r="BT234" s="9"/>
      <c r="BU234" s="9"/>
      <c r="BV234" s="10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10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10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10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10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10"/>
      <c r="HG234" s="9"/>
      <c r="HH234" s="9"/>
    </row>
    <row r="235" spans="1:216" s="2" customFormat="1" ht="16.95" customHeight="1">
      <c r="A235" s="14" t="s">
        <v>231</v>
      </c>
      <c r="B235" s="37">
        <v>221479</v>
      </c>
      <c r="C235" s="37">
        <v>373967.3</v>
      </c>
      <c r="D235" s="4">
        <f t="shared" si="69"/>
        <v>1.2488500038378356</v>
      </c>
      <c r="E235" s="11">
        <v>10</v>
      </c>
      <c r="F235" s="5" t="s">
        <v>370</v>
      </c>
      <c r="G235" s="5" t="s">
        <v>370</v>
      </c>
      <c r="H235" s="5" t="s">
        <v>370</v>
      </c>
      <c r="I235" s="5" t="s">
        <v>370</v>
      </c>
      <c r="J235" s="5" t="s">
        <v>370</v>
      </c>
      <c r="K235" s="5" t="s">
        <v>370</v>
      </c>
      <c r="L235" s="5" t="s">
        <v>370</v>
      </c>
      <c r="M235" s="5" t="s">
        <v>370</v>
      </c>
      <c r="N235" s="37">
        <v>3481.9</v>
      </c>
      <c r="O235" s="37">
        <v>2854.5</v>
      </c>
      <c r="P235" s="4">
        <f t="shared" si="70"/>
        <v>0.81981102271748185</v>
      </c>
      <c r="Q235" s="11">
        <v>20</v>
      </c>
      <c r="R235" s="37">
        <v>19</v>
      </c>
      <c r="S235" s="37">
        <v>19.899999999999999</v>
      </c>
      <c r="T235" s="4">
        <f t="shared" si="71"/>
        <v>1.0473684210526315</v>
      </c>
      <c r="U235" s="11">
        <v>20</v>
      </c>
      <c r="V235" s="37">
        <v>23.5</v>
      </c>
      <c r="W235" s="37">
        <v>26.3</v>
      </c>
      <c r="X235" s="4">
        <f t="shared" si="72"/>
        <v>1.1191489361702127</v>
      </c>
      <c r="Y235" s="11">
        <v>30</v>
      </c>
      <c r="Z235" s="77" t="s">
        <v>435</v>
      </c>
      <c r="AA235" s="77" t="s">
        <v>435</v>
      </c>
      <c r="AB235" s="77" t="s">
        <v>435</v>
      </c>
      <c r="AC235" s="77" t="s">
        <v>435</v>
      </c>
      <c r="AD235" s="5" t="s">
        <v>370</v>
      </c>
      <c r="AE235" s="5" t="s">
        <v>370</v>
      </c>
      <c r="AF235" s="5" t="s">
        <v>370</v>
      </c>
      <c r="AG235" s="5" t="s">
        <v>370</v>
      </c>
      <c r="AH235" s="51">
        <v>250</v>
      </c>
      <c r="AI235" s="51">
        <v>253</v>
      </c>
      <c r="AJ235" s="4">
        <f t="shared" si="73"/>
        <v>1.012</v>
      </c>
      <c r="AK235" s="11">
        <v>20</v>
      </c>
      <c r="AL235" s="5" t="s">
        <v>370</v>
      </c>
      <c r="AM235" s="5" t="s">
        <v>370</v>
      </c>
      <c r="AN235" s="5" t="s">
        <v>370</v>
      </c>
      <c r="AO235" s="5" t="s">
        <v>370</v>
      </c>
      <c r="AP235" s="5" t="s">
        <v>370</v>
      </c>
      <c r="AQ235" s="5" t="s">
        <v>370</v>
      </c>
      <c r="AR235" s="5" t="s">
        <v>370</v>
      </c>
      <c r="AS235" s="5" t="s">
        <v>370</v>
      </c>
      <c r="AT235" s="50">
        <f t="shared" si="81"/>
        <v>1.0364655699888701</v>
      </c>
      <c r="AU235" s="51">
        <v>3900</v>
      </c>
      <c r="AV235" s="37">
        <f t="shared" si="74"/>
        <v>2127.2727272727275</v>
      </c>
      <c r="AW235" s="37">
        <f t="shared" si="75"/>
        <v>2204.8000000000002</v>
      </c>
      <c r="AX235" s="37">
        <f t="shared" si="76"/>
        <v>77.527272727272702</v>
      </c>
      <c r="AY235" s="37">
        <v>298.5</v>
      </c>
      <c r="AZ235" s="37">
        <v>373.6</v>
      </c>
      <c r="BA235" s="37">
        <v>473.4</v>
      </c>
      <c r="BB235" s="37">
        <v>376.2</v>
      </c>
      <c r="BC235" s="37">
        <v>333.2</v>
      </c>
      <c r="BD235" s="37">
        <v>12</v>
      </c>
      <c r="BE235" s="37"/>
      <c r="BF235" s="37">
        <f t="shared" si="77"/>
        <v>337.9</v>
      </c>
      <c r="BG235" s="11"/>
      <c r="BH235" s="37">
        <f t="shared" si="78"/>
        <v>337.9</v>
      </c>
      <c r="BI235" s="37"/>
      <c r="BJ235" s="37">
        <f t="shared" si="79"/>
        <v>337.9</v>
      </c>
      <c r="BK235" s="37"/>
      <c r="BL235" s="37">
        <f t="shared" si="80"/>
        <v>337.9</v>
      </c>
      <c r="BM235" s="9"/>
      <c r="BN235" s="9"/>
      <c r="BO235" s="9"/>
      <c r="BP235" s="9"/>
      <c r="BQ235" s="9"/>
      <c r="BR235" s="9"/>
      <c r="BS235" s="9"/>
      <c r="BT235" s="9"/>
      <c r="BU235" s="9"/>
      <c r="BV235" s="10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10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10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10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10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10"/>
      <c r="HG235" s="9"/>
      <c r="HH235" s="9"/>
    </row>
    <row r="236" spans="1:216" s="2" customFormat="1" ht="16.95" customHeight="1">
      <c r="A236" s="18" t="s">
        <v>232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9"/>
      <c r="BN236" s="9"/>
      <c r="BO236" s="9"/>
      <c r="BP236" s="9"/>
      <c r="BQ236" s="9"/>
      <c r="BR236" s="9"/>
      <c r="BS236" s="9"/>
      <c r="BT236" s="9"/>
      <c r="BU236" s="9"/>
      <c r="BV236" s="10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10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10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10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10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10"/>
      <c r="HG236" s="9"/>
      <c r="HH236" s="9"/>
    </row>
    <row r="237" spans="1:216" s="2" customFormat="1" ht="16.95" customHeight="1">
      <c r="A237" s="14" t="s">
        <v>233</v>
      </c>
      <c r="B237" s="37">
        <v>0</v>
      </c>
      <c r="C237" s="37">
        <v>0</v>
      </c>
      <c r="D237" s="4">
        <f t="shared" si="69"/>
        <v>0</v>
      </c>
      <c r="E237" s="11">
        <v>0</v>
      </c>
      <c r="F237" s="5" t="s">
        <v>370</v>
      </c>
      <c r="G237" s="5" t="s">
        <v>370</v>
      </c>
      <c r="H237" s="5" t="s">
        <v>370</v>
      </c>
      <c r="I237" s="5" t="s">
        <v>370</v>
      </c>
      <c r="J237" s="5" t="s">
        <v>370</v>
      </c>
      <c r="K237" s="5" t="s">
        <v>370</v>
      </c>
      <c r="L237" s="5" t="s">
        <v>370</v>
      </c>
      <c r="M237" s="5" t="s">
        <v>370</v>
      </c>
      <c r="N237" s="37">
        <v>1077.3</v>
      </c>
      <c r="O237" s="37">
        <v>712.5</v>
      </c>
      <c r="P237" s="4">
        <f t="shared" si="70"/>
        <v>0.66137566137566139</v>
      </c>
      <c r="Q237" s="11">
        <v>20</v>
      </c>
      <c r="R237" s="37">
        <v>43</v>
      </c>
      <c r="S237" s="37">
        <v>59.8</v>
      </c>
      <c r="T237" s="4">
        <f t="shared" si="71"/>
        <v>1.2190697674418605</v>
      </c>
      <c r="U237" s="11">
        <v>20</v>
      </c>
      <c r="V237" s="37">
        <v>11</v>
      </c>
      <c r="W237" s="37">
        <v>20.3</v>
      </c>
      <c r="X237" s="4">
        <f t="shared" si="72"/>
        <v>1.2645454545454544</v>
      </c>
      <c r="Y237" s="11">
        <v>30</v>
      </c>
      <c r="Z237" s="77" t="s">
        <v>435</v>
      </c>
      <c r="AA237" s="77" t="s">
        <v>435</v>
      </c>
      <c r="AB237" s="77" t="s">
        <v>435</v>
      </c>
      <c r="AC237" s="77" t="s">
        <v>435</v>
      </c>
      <c r="AD237" s="5" t="s">
        <v>370</v>
      </c>
      <c r="AE237" s="5" t="s">
        <v>370</v>
      </c>
      <c r="AF237" s="5" t="s">
        <v>370</v>
      </c>
      <c r="AG237" s="5" t="s">
        <v>370</v>
      </c>
      <c r="AH237" s="51">
        <v>128</v>
      </c>
      <c r="AI237" s="51">
        <v>128</v>
      </c>
      <c r="AJ237" s="4">
        <f t="shared" si="73"/>
        <v>1</v>
      </c>
      <c r="AK237" s="11">
        <v>20</v>
      </c>
      <c r="AL237" s="5" t="s">
        <v>370</v>
      </c>
      <c r="AM237" s="5" t="s">
        <v>370</v>
      </c>
      <c r="AN237" s="5" t="s">
        <v>370</v>
      </c>
      <c r="AO237" s="5" t="s">
        <v>370</v>
      </c>
      <c r="AP237" s="5" t="s">
        <v>370</v>
      </c>
      <c r="AQ237" s="5" t="s">
        <v>370</v>
      </c>
      <c r="AR237" s="5" t="s">
        <v>370</v>
      </c>
      <c r="AS237" s="5" t="s">
        <v>370</v>
      </c>
      <c r="AT237" s="50">
        <f t="shared" si="81"/>
        <v>1.0616141356968229</v>
      </c>
      <c r="AU237" s="51">
        <v>2578</v>
      </c>
      <c r="AV237" s="37">
        <f t="shared" si="74"/>
        <v>1406.1818181818182</v>
      </c>
      <c r="AW237" s="37">
        <f t="shared" si="75"/>
        <v>1492.8</v>
      </c>
      <c r="AX237" s="37">
        <f t="shared" si="76"/>
        <v>86.618181818181711</v>
      </c>
      <c r="AY237" s="37">
        <v>290.8</v>
      </c>
      <c r="AZ237" s="37">
        <v>282.39999999999998</v>
      </c>
      <c r="BA237" s="37">
        <v>220.2</v>
      </c>
      <c r="BB237" s="37">
        <v>282.39999999999998</v>
      </c>
      <c r="BC237" s="37">
        <v>261.2</v>
      </c>
      <c r="BD237" s="37">
        <v>13.3</v>
      </c>
      <c r="BE237" s="37"/>
      <c r="BF237" s="37">
        <f t="shared" si="77"/>
        <v>142.5</v>
      </c>
      <c r="BG237" s="11"/>
      <c r="BH237" s="37">
        <f t="shared" si="78"/>
        <v>142.5</v>
      </c>
      <c r="BI237" s="37"/>
      <c r="BJ237" s="37">
        <f t="shared" si="79"/>
        <v>142.5</v>
      </c>
      <c r="BK237" s="37"/>
      <c r="BL237" s="37">
        <f t="shared" si="80"/>
        <v>142.5</v>
      </c>
      <c r="BM237" s="9"/>
      <c r="BN237" s="9"/>
      <c r="BO237" s="9"/>
      <c r="BP237" s="9"/>
      <c r="BQ237" s="9"/>
      <c r="BR237" s="9"/>
      <c r="BS237" s="9"/>
      <c r="BT237" s="9"/>
      <c r="BU237" s="9"/>
      <c r="BV237" s="10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10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10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10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10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10"/>
      <c r="HG237" s="9"/>
      <c r="HH237" s="9"/>
    </row>
    <row r="238" spans="1:216" s="2" customFormat="1" ht="16.95" customHeight="1">
      <c r="A238" s="14" t="s">
        <v>234</v>
      </c>
      <c r="B238" s="37">
        <v>0</v>
      </c>
      <c r="C238" s="37">
        <v>0</v>
      </c>
      <c r="D238" s="4">
        <f t="shared" si="69"/>
        <v>0</v>
      </c>
      <c r="E238" s="11">
        <v>0</v>
      </c>
      <c r="F238" s="5" t="s">
        <v>370</v>
      </c>
      <c r="G238" s="5" t="s">
        <v>370</v>
      </c>
      <c r="H238" s="5" t="s">
        <v>370</v>
      </c>
      <c r="I238" s="5" t="s">
        <v>370</v>
      </c>
      <c r="J238" s="5" t="s">
        <v>370</v>
      </c>
      <c r="K238" s="5" t="s">
        <v>370</v>
      </c>
      <c r="L238" s="5" t="s">
        <v>370</v>
      </c>
      <c r="M238" s="5" t="s">
        <v>370</v>
      </c>
      <c r="N238" s="37">
        <v>364.7</v>
      </c>
      <c r="O238" s="37">
        <v>653.1</v>
      </c>
      <c r="P238" s="4">
        <f t="shared" si="70"/>
        <v>1.2590786948176582</v>
      </c>
      <c r="Q238" s="11">
        <v>20</v>
      </c>
      <c r="R238" s="37">
        <v>168</v>
      </c>
      <c r="S238" s="37">
        <v>253.6</v>
      </c>
      <c r="T238" s="4">
        <f t="shared" si="71"/>
        <v>1.230952380952381</v>
      </c>
      <c r="U238" s="11">
        <v>25</v>
      </c>
      <c r="V238" s="37">
        <v>12</v>
      </c>
      <c r="W238" s="37">
        <v>12.7</v>
      </c>
      <c r="X238" s="4">
        <f t="shared" si="72"/>
        <v>1.0583333333333333</v>
      </c>
      <c r="Y238" s="11">
        <v>25</v>
      </c>
      <c r="Z238" s="77" t="s">
        <v>435</v>
      </c>
      <c r="AA238" s="77" t="s">
        <v>435</v>
      </c>
      <c r="AB238" s="77" t="s">
        <v>435</v>
      </c>
      <c r="AC238" s="77" t="s">
        <v>435</v>
      </c>
      <c r="AD238" s="5" t="s">
        <v>370</v>
      </c>
      <c r="AE238" s="5" t="s">
        <v>370</v>
      </c>
      <c r="AF238" s="5" t="s">
        <v>370</v>
      </c>
      <c r="AG238" s="5" t="s">
        <v>370</v>
      </c>
      <c r="AH238" s="51">
        <v>324</v>
      </c>
      <c r="AI238" s="51">
        <v>431</v>
      </c>
      <c r="AJ238" s="4">
        <f t="shared" si="73"/>
        <v>1.2130246913580247</v>
      </c>
      <c r="AK238" s="11">
        <v>20</v>
      </c>
      <c r="AL238" s="5" t="s">
        <v>370</v>
      </c>
      <c r="AM238" s="5" t="s">
        <v>370</v>
      </c>
      <c r="AN238" s="5" t="s">
        <v>370</v>
      </c>
      <c r="AO238" s="5" t="s">
        <v>370</v>
      </c>
      <c r="AP238" s="5" t="s">
        <v>370</v>
      </c>
      <c r="AQ238" s="5" t="s">
        <v>370</v>
      </c>
      <c r="AR238" s="5" t="s">
        <v>370</v>
      </c>
      <c r="AS238" s="5" t="s">
        <v>370</v>
      </c>
      <c r="AT238" s="50">
        <f t="shared" si="81"/>
        <v>1.185269006451739</v>
      </c>
      <c r="AU238" s="51">
        <v>1371</v>
      </c>
      <c r="AV238" s="37">
        <f t="shared" si="74"/>
        <v>747.81818181818187</v>
      </c>
      <c r="AW238" s="37">
        <f t="shared" si="75"/>
        <v>886.4</v>
      </c>
      <c r="AX238" s="37">
        <f t="shared" si="76"/>
        <v>138.58181818181811</v>
      </c>
      <c r="AY238" s="37">
        <v>162</v>
      </c>
      <c r="AZ238" s="37">
        <v>162</v>
      </c>
      <c r="BA238" s="37">
        <v>162.1</v>
      </c>
      <c r="BB238" s="37">
        <v>62.9</v>
      </c>
      <c r="BC238" s="37">
        <v>98.4</v>
      </c>
      <c r="BD238" s="37"/>
      <c r="BE238" s="37"/>
      <c r="BF238" s="37">
        <f t="shared" si="77"/>
        <v>239</v>
      </c>
      <c r="BG238" s="11"/>
      <c r="BH238" s="37">
        <f t="shared" si="78"/>
        <v>239</v>
      </c>
      <c r="BI238" s="37"/>
      <c r="BJ238" s="37">
        <f t="shared" si="79"/>
        <v>239</v>
      </c>
      <c r="BK238" s="37"/>
      <c r="BL238" s="37">
        <f t="shared" si="80"/>
        <v>239</v>
      </c>
      <c r="BM238" s="9"/>
      <c r="BN238" s="9"/>
      <c r="BO238" s="9"/>
      <c r="BP238" s="9"/>
      <c r="BQ238" s="9"/>
      <c r="BR238" s="9"/>
      <c r="BS238" s="9"/>
      <c r="BT238" s="9"/>
      <c r="BU238" s="9"/>
      <c r="BV238" s="10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10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10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10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10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10"/>
      <c r="HG238" s="9"/>
      <c r="HH238" s="9"/>
    </row>
    <row r="239" spans="1:216" s="2" customFormat="1" ht="16.95" customHeight="1">
      <c r="A239" s="14" t="s">
        <v>235</v>
      </c>
      <c r="B239" s="37">
        <v>0</v>
      </c>
      <c r="C239" s="37">
        <v>0</v>
      </c>
      <c r="D239" s="4">
        <f t="shared" ref="D239:D302" si="82">IF(E239=0,0,IF(B239=0,1,IF(C239&lt;0,0,IF(C239/B239&gt;1.2,IF((C239/B239-1.2)*0.1+1.2&gt;1.3,1.3,(C239/B239-1.2)*0.1+1.2),C239/B239))))</f>
        <v>0</v>
      </c>
      <c r="E239" s="11">
        <v>0</v>
      </c>
      <c r="F239" s="5" t="s">
        <v>370</v>
      </c>
      <c r="G239" s="5" t="s">
        <v>370</v>
      </c>
      <c r="H239" s="5" t="s">
        <v>370</v>
      </c>
      <c r="I239" s="5" t="s">
        <v>370</v>
      </c>
      <c r="J239" s="5" t="s">
        <v>370</v>
      </c>
      <c r="K239" s="5" t="s">
        <v>370</v>
      </c>
      <c r="L239" s="5" t="s">
        <v>370</v>
      </c>
      <c r="M239" s="5" t="s">
        <v>370</v>
      </c>
      <c r="N239" s="37">
        <v>1626.4</v>
      </c>
      <c r="O239" s="37">
        <v>1497.3</v>
      </c>
      <c r="P239" s="4">
        <f t="shared" ref="P239:P302" si="83">IF(Q239=0,0,IF(N239=0,1,IF(O239&lt;0,0,IF(O239/N239&gt;1.2,IF((O239/N239-1.2)*0.1+1.2&gt;1.3,1.3,(O239/N239-1.2)*0.1+1.2),O239/N239))))</f>
        <v>0.92062223315297587</v>
      </c>
      <c r="Q239" s="11">
        <v>20</v>
      </c>
      <c r="R239" s="37">
        <v>201</v>
      </c>
      <c r="S239" s="37">
        <v>296.89999999999998</v>
      </c>
      <c r="T239" s="4">
        <f t="shared" ref="T239:T302" si="84">IF(U239=0,0,IF(R239=0,1,IF(S239&lt;0,0,IF(S239/R239&gt;1.2,IF((S239/R239-1.2)*0.1+1.2&gt;1.3,1.3,(S239/R239-1.2)*0.1+1.2),S239/R239))))</f>
        <v>1.2277114427860696</v>
      </c>
      <c r="U239" s="11">
        <v>15</v>
      </c>
      <c r="V239" s="37">
        <v>45</v>
      </c>
      <c r="W239" s="37">
        <v>58.1</v>
      </c>
      <c r="X239" s="4">
        <f t="shared" ref="X239:X302" si="85">IF(Y239=0,0,IF(V239=0,1,IF(W239&lt;0,0,IF(W239/V239&gt;1.2,IF((W239/V239-1.2)*0.1+1.2&gt;1.3,1.3,(W239/V239-1.2)*0.1+1.2),W239/V239))))</f>
        <v>1.209111111111111</v>
      </c>
      <c r="Y239" s="11">
        <v>35</v>
      </c>
      <c r="Z239" s="77" t="s">
        <v>435</v>
      </c>
      <c r="AA239" s="77" t="s">
        <v>435</v>
      </c>
      <c r="AB239" s="77" t="s">
        <v>435</v>
      </c>
      <c r="AC239" s="77" t="s">
        <v>435</v>
      </c>
      <c r="AD239" s="5" t="s">
        <v>370</v>
      </c>
      <c r="AE239" s="5" t="s">
        <v>370</v>
      </c>
      <c r="AF239" s="5" t="s">
        <v>370</v>
      </c>
      <c r="AG239" s="5" t="s">
        <v>370</v>
      </c>
      <c r="AH239" s="51">
        <v>425</v>
      </c>
      <c r="AI239" s="51">
        <v>460</v>
      </c>
      <c r="AJ239" s="4">
        <f t="shared" ref="AJ239:AJ302" si="86">IF(AK239=0,0,IF(AH239=0,1,IF(AI239&lt;0,0,IF(AI239/AH239&gt;1.2,IF((AI239/AH239-1.2)*0.1+1.2&gt;1.3,1.3,(AI239/AH239-1.2)*0.1+1.2),AI239/AH239))))</f>
        <v>1.0823529411764705</v>
      </c>
      <c r="AK239" s="11">
        <v>20</v>
      </c>
      <c r="AL239" s="5" t="s">
        <v>370</v>
      </c>
      <c r="AM239" s="5" t="s">
        <v>370</v>
      </c>
      <c r="AN239" s="5" t="s">
        <v>370</v>
      </c>
      <c r="AO239" s="5" t="s">
        <v>370</v>
      </c>
      <c r="AP239" s="5" t="s">
        <v>370</v>
      </c>
      <c r="AQ239" s="5" t="s">
        <v>370</v>
      </c>
      <c r="AR239" s="5" t="s">
        <v>370</v>
      </c>
      <c r="AS239" s="5" t="s">
        <v>370</v>
      </c>
      <c r="AT239" s="50">
        <f t="shared" si="81"/>
        <v>1.1199340446363206</v>
      </c>
      <c r="AU239" s="51">
        <v>3325</v>
      </c>
      <c r="AV239" s="37">
        <f t="shared" ref="AV239:AV302" si="87">AU239/11*6</f>
        <v>1813.6363636363635</v>
      </c>
      <c r="AW239" s="37">
        <f t="shared" ref="AW239:AW302" si="88">ROUND(AT239*AV239,1)</f>
        <v>2031.2</v>
      </c>
      <c r="AX239" s="37">
        <f t="shared" ref="AX239:AX302" si="89">AW239-AV239</f>
        <v>217.56363636363653</v>
      </c>
      <c r="AY239" s="37">
        <v>342.4</v>
      </c>
      <c r="AZ239" s="37">
        <v>364.3</v>
      </c>
      <c r="BA239" s="37">
        <v>356.9</v>
      </c>
      <c r="BB239" s="37">
        <v>281.5</v>
      </c>
      <c r="BC239" s="37">
        <v>264.5</v>
      </c>
      <c r="BD239" s="37"/>
      <c r="BE239" s="37"/>
      <c r="BF239" s="37">
        <f t="shared" ref="BF239:BF302" si="90">ROUND(AW239-SUM(AY239:BE239),1)</f>
        <v>421.6</v>
      </c>
      <c r="BG239" s="11"/>
      <c r="BH239" s="37">
        <f t="shared" ref="BH239:BH302" si="91">IF(OR(BF239&lt;0,BG239="+"),0,BF239)</f>
        <v>421.6</v>
      </c>
      <c r="BI239" s="37"/>
      <c r="BJ239" s="37">
        <f t="shared" ref="BJ239:BJ302" si="92">BH239+BI239</f>
        <v>421.6</v>
      </c>
      <c r="BK239" s="37"/>
      <c r="BL239" s="37">
        <f t="shared" ref="BL239:BL302" si="93">IF((BJ239-BK239)&gt;0,ROUND(BJ239-BK239,1),0)</f>
        <v>421.6</v>
      </c>
      <c r="BM239" s="9"/>
      <c r="BN239" s="9"/>
      <c r="BO239" s="9"/>
      <c r="BP239" s="9"/>
      <c r="BQ239" s="9"/>
      <c r="BR239" s="9"/>
      <c r="BS239" s="9"/>
      <c r="BT239" s="9"/>
      <c r="BU239" s="9"/>
      <c r="BV239" s="10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10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10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10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10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10"/>
      <c r="HG239" s="9"/>
      <c r="HH239" s="9"/>
    </row>
    <row r="240" spans="1:216" s="2" customFormat="1" ht="16.95" customHeight="1">
      <c r="A240" s="14" t="s">
        <v>236</v>
      </c>
      <c r="B240" s="37">
        <v>12382</v>
      </c>
      <c r="C240" s="37">
        <v>5543.8</v>
      </c>
      <c r="D240" s="4">
        <f t="shared" si="82"/>
        <v>0.44773057664351479</v>
      </c>
      <c r="E240" s="11">
        <v>10</v>
      </c>
      <c r="F240" s="5" t="s">
        <v>370</v>
      </c>
      <c r="G240" s="5" t="s">
        <v>370</v>
      </c>
      <c r="H240" s="5" t="s">
        <v>370</v>
      </c>
      <c r="I240" s="5" t="s">
        <v>370</v>
      </c>
      <c r="J240" s="5" t="s">
        <v>370</v>
      </c>
      <c r="K240" s="5" t="s">
        <v>370</v>
      </c>
      <c r="L240" s="5" t="s">
        <v>370</v>
      </c>
      <c r="M240" s="5" t="s">
        <v>370</v>
      </c>
      <c r="N240" s="37">
        <v>1548.9</v>
      </c>
      <c r="O240" s="37">
        <v>1817.5</v>
      </c>
      <c r="P240" s="4">
        <f t="shared" si="83"/>
        <v>1.1734133901478467</v>
      </c>
      <c r="Q240" s="11">
        <v>20</v>
      </c>
      <c r="R240" s="37">
        <v>98</v>
      </c>
      <c r="S240" s="37">
        <v>137.1</v>
      </c>
      <c r="T240" s="4">
        <f t="shared" si="84"/>
        <v>1.2198979591836734</v>
      </c>
      <c r="U240" s="11">
        <v>15</v>
      </c>
      <c r="V240" s="37">
        <v>21</v>
      </c>
      <c r="W240" s="37">
        <v>33</v>
      </c>
      <c r="X240" s="4">
        <f t="shared" si="85"/>
        <v>1.2371428571428571</v>
      </c>
      <c r="Y240" s="11">
        <v>35</v>
      </c>
      <c r="Z240" s="77" t="s">
        <v>435</v>
      </c>
      <c r="AA240" s="77" t="s">
        <v>435</v>
      </c>
      <c r="AB240" s="77" t="s">
        <v>435</v>
      </c>
      <c r="AC240" s="77" t="s">
        <v>435</v>
      </c>
      <c r="AD240" s="5" t="s">
        <v>370</v>
      </c>
      <c r="AE240" s="5" t="s">
        <v>370</v>
      </c>
      <c r="AF240" s="5" t="s">
        <v>370</v>
      </c>
      <c r="AG240" s="5" t="s">
        <v>370</v>
      </c>
      <c r="AH240" s="51">
        <v>185</v>
      </c>
      <c r="AI240" s="51">
        <v>199</v>
      </c>
      <c r="AJ240" s="4">
        <f t="shared" si="86"/>
        <v>1.0756756756756756</v>
      </c>
      <c r="AK240" s="11">
        <v>20</v>
      </c>
      <c r="AL240" s="5" t="s">
        <v>370</v>
      </c>
      <c r="AM240" s="5" t="s">
        <v>370</v>
      </c>
      <c r="AN240" s="5" t="s">
        <v>370</v>
      </c>
      <c r="AO240" s="5" t="s">
        <v>370</v>
      </c>
      <c r="AP240" s="5" t="s">
        <v>370</v>
      </c>
      <c r="AQ240" s="5" t="s">
        <v>370</v>
      </c>
      <c r="AR240" s="5" t="s">
        <v>370</v>
      </c>
      <c r="AS240" s="5" t="s">
        <v>370</v>
      </c>
      <c r="AT240" s="50">
        <f t="shared" ref="AT240:AT303" si="94">(D240*E240+P240*Q240+T240*U240+X240*Y240+AJ240*AK240)/(E240+Q240+U240+Y240+AK240)</f>
        <v>1.1105755647066069</v>
      </c>
      <c r="AU240" s="51">
        <v>3556</v>
      </c>
      <c r="AV240" s="37">
        <f t="shared" si="87"/>
        <v>1939.6363636363635</v>
      </c>
      <c r="AW240" s="37">
        <f t="shared" si="88"/>
        <v>2154.1</v>
      </c>
      <c r="AX240" s="37">
        <f t="shared" si="89"/>
        <v>214.4636363636364</v>
      </c>
      <c r="AY240" s="37">
        <v>296.2</v>
      </c>
      <c r="AZ240" s="37">
        <v>336.2</v>
      </c>
      <c r="BA240" s="37">
        <v>312.89999999999998</v>
      </c>
      <c r="BB240" s="37">
        <v>341.5</v>
      </c>
      <c r="BC240" s="37">
        <v>374.8</v>
      </c>
      <c r="BD240" s="37">
        <v>82.7</v>
      </c>
      <c r="BE240" s="37"/>
      <c r="BF240" s="37">
        <f t="shared" si="90"/>
        <v>409.8</v>
      </c>
      <c r="BG240" s="11"/>
      <c r="BH240" s="37">
        <f t="shared" si="91"/>
        <v>409.8</v>
      </c>
      <c r="BI240" s="37"/>
      <c r="BJ240" s="37">
        <f t="shared" si="92"/>
        <v>409.8</v>
      </c>
      <c r="BK240" s="37"/>
      <c r="BL240" s="37">
        <f t="shared" si="93"/>
        <v>409.8</v>
      </c>
      <c r="BM240" s="9"/>
      <c r="BN240" s="9"/>
      <c r="BO240" s="9"/>
      <c r="BP240" s="9"/>
      <c r="BQ240" s="9"/>
      <c r="BR240" s="9"/>
      <c r="BS240" s="9"/>
      <c r="BT240" s="9"/>
      <c r="BU240" s="9"/>
      <c r="BV240" s="10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10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10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10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10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10"/>
      <c r="HG240" s="9"/>
      <c r="HH240" s="9"/>
    </row>
    <row r="241" spans="1:216" s="2" customFormat="1" ht="16.95" customHeight="1">
      <c r="A241" s="14" t="s">
        <v>237</v>
      </c>
      <c r="B241" s="37">
        <v>0</v>
      </c>
      <c r="C241" s="37">
        <v>0</v>
      </c>
      <c r="D241" s="4">
        <f t="shared" si="82"/>
        <v>0</v>
      </c>
      <c r="E241" s="11">
        <v>0</v>
      </c>
      <c r="F241" s="5" t="s">
        <v>370</v>
      </c>
      <c r="G241" s="5" t="s">
        <v>370</v>
      </c>
      <c r="H241" s="5" t="s">
        <v>370</v>
      </c>
      <c r="I241" s="5" t="s">
        <v>370</v>
      </c>
      <c r="J241" s="5" t="s">
        <v>370</v>
      </c>
      <c r="K241" s="5" t="s">
        <v>370</v>
      </c>
      <c r="L241" s="5" t="s">
        <v>370</v>
      </c>
      <c r="M241" s="5" t="s">
        <v>370</v>
      </c>
      <c r="N241" s="37">
        <v>295.89999999999998</v>
      </c>
      <c r="O241" s="37">
        <v>267.10000000000002</v>
      </c>
      <c r="P241" s="4">
        <f t="shared" si="83"/>
        <v>0.90266982088543446</v>
      </c>
      <c r="Q241" s="11">
        <v>20</v>
      </c>
      <c r="R241" s="37">
        <v>65</v>
      </c>
      <c r="S241" s="37">
        <v>109.3</v>
      </c>
      <c r="T241" s="4">
        <f t="shared" si="84"/>
        <v>1.2481538461538462</v>
      </c>
      <c r="U241" s="11">
        <v>20</v>
      </c>
      <c r="V241" s="37">
        <v>9</v>
      </c>
      <c r="W241" s="37">
        <v>7.4</v>
      </c>
      <c r="X241" s="4">
        <f t="shared" si="85"/>
        <v>0.8222222222222223</v>
      </c>
      <c r="Y241" s="11">
        <v>30</v>
      </c>
      <c r="Z241" s="77" t="s">
        <v>435</v>
      </c>
      <c r="AA241" s="77" t="s">
        <v>435</v>
      </c>
      <c r="AB241" s="77" t="s">
        <v>435</v>
      </c>
      <c r="AC241" s="77" t="s">
        <v>435</v>
      </c>
      <c r="AD241" s="5" t="s">
        <v>370</v>
      </c>
      <c r="AE241" s="5" t="s">
        <v>370</v>
      </c>
      <c r="AF241" s="5" t="s">
        <v>370</v>
      </c>
      <c r="AG241" s="5" t="s">
        <v>370</v>
      </c>
      <c r="AH241" s="51">
        <v>208</v>
      </c>
      <c r="AI241" s="51">
        <v>264</v>
      </c>
      <c r="AJ241" s="4">
        <f t="shared" si="86"/>
        <v>1.206923076923077</v>
      </c>
      <c r="AK241" s="11">
        <v>20</v>
      </c>
      <c r="AL241" s="5" t="s">
        <v>370</v>
      </c>
      <c r="AM241" s="5" t="s">
        <v>370</v>
      </c>
      <c r="AN241" s="5" t="s">
        <v>370</v>
      </c>
      <c r="AO241" s="5" t="s">
        <v>370</v>
      </c>
      <c r="AP241" s="5" t="s">
        <v>370</v>
      </c>
      <c r="AQ241" s="5" t="s">
        <v>370</v>
      </c>
      <c r="AR241" s="5" t="s">
        <v>370</v>
      </c>
      <c r="AS241" s="5" t="s">
        <v>370</v>
      </c>
      <c r="AT241" s="50">
        <f t="shared" si="94"/>
        <v>1.0202400171768202</v>
      </c>
      <c r="AU241" s="51">
        <v>1228</v>
      </c>
      <c r="AV241" s="37">
        <f t="shared" si="87"/>
        <v>669.81818181818187</v>
      </c>
      <c r="AW241" s="37">
        <f t="shared" si="88"/>
        <v>683.4</v>
      </c>
      <c r="AX241" s="37">
        <f t="shared" si="89"/>
        <v>13.581818181818107</v>
      </c>
      <c r="AY241" s="37">
        <v>145.1</v>
      </c>
      <c r="AZ241" s="37">
        <v>145.1</v>
      </c>
      <c r="BA241" s="37">
        <v>128</v>
      </c>
      <c r="BB241" s="37">
        <v>63.5</v>
      </c>
      <c r="BC241" s="37">
        <v>79.3</v>
      </c>
      <c r="BD241" s="37"/>
      <c r="BE241" s="37"/>
      <c r="BF241" s="37">
        <f t="shared" si="90"/>
        <v>122.4</v>
      </c>
      <c r="BG241" s="11"/>
      <c r="BH241" s="37">
        <f t="shared" si="91"/>
        <v>122.4</v>
      </c>
      <c r="BI241" s="37"/>
      <c r="BJ241" s="37">
        <f t="shared" si="92"/>
        <v>122.4</v>
      </c>
      <c r="BK241" s="37"/>
      <c r="BL241" s="37">
        <f t="shared" si="93"/>
        <v>122.4</v>
      </c>
      <c r="BM241" s="9"/>
      <c r="BN241" s="9"/>
      <c r="BO241" s="9"/>
      <c r="BP241" s="9"/>
      <c r="BQ241" s="9"/>
      <c r="BR241" s="9"/>
      <c r="BS241" s="9"/>
      <c r="BT241" s="9"/>
      <c r="BU241" s="9"/>
      <c r="BV241" s="10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10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10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10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10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10"/>
      <c r="HG241" s="9"/>
      <c r="HH241" s="9"/>
    </row>
    <row r="242" spans="1:216" s="2" customFormat="1" ht="16.95" customHeight="1">
      <c r="A242" s="14" t="s">
        <v>238</v>
      </c>
      <c r="B242" s="37">
        <v>0</v>
      </c>
      <c r="C242" s="37">
        <v>0</v>
      </c>
      <c r="D242" s="4">
        <f t="shared" si="82"/>
        <v>0</v>
      </c>
      <c r="E242" s="11">
        <v>0</v>
      </c>
      <c r="F242" s="5" t="s">
        <v>370</v>
      </c>
      <c r="G242" s="5" t="s">
        <v>370</v>
      </c>
      <c r="H242" s="5" t="s">
        <v>370</v>
      </c>
      <c r="I242" s="5" t="s">
        <v>370</v>
      </c>
      <c r="J242" s="5" t="s">
        <v>370</v>
      </c>
      <c r="K242" s="5" t="s">
        <v>370</v>
      </c>
      <c r="L242" s="5" t="s">
        <v>370</v>
      </c>
      <c r="M242" s="5" t="s">
        <v>370</v>
      </c>
      <c r="N242" s="37">
        <v>691</v>
      </c>
      <c r="O242" s="37">
        <v>491.3</v>
      </c>
      <c r="P242" s="4">
        <f t="shared" si="83"/>
        <v>0.71099855282199709</v>
      </c>
      <c r="Q242" s="11">
        <v>20</v>
      </c>
      <c r="R242" s="37">
        <v>157</v>
      </c>
      <c r="S242" s="37">
        <v>252.1</v>
      </c>
      <c r="T242" s="4">
        <f t="shared" si="84"/>
        <v>1.2405732484076433</v>
      </c>
      <c r="U242" s="11">
        <v>20</v>
      </c>
      <c r="V242" s="37">
        <v>14</v>
      </c>
      <c r="W242" s="37">
        <v>16.8</v>
      </c>
      <c r="X242" s="4">
        <f t="shared" si="85"/>
        <v>1.2</v>
      </c>
      <c r="Y242" s="11">
        <v>30</v>
      </c>
      <c r="Z242" s="77" t="s">
        <v>435</v>
      </c>
      <c r="AA242" s="77" t="s">
        <v>435</v>
      </c>
      <c r="AB242" s="77" t="s">
        <v>435</v>
      </c>
      <c r="AC242" s="77" t="s">
        <v>435</v>
      </c>
      <c r="AD242" s="5" t="s">
        <v>370</v>
      </c>
      <c r="AE242" s="5" t="s">
        <v>370</v>
      </c>
      <c r="AF242" s="5" t="s">
        <v>370</v>
      </c>
      <c r="AG242" s="5" t="s">
        <v>370</v>
      </c>
      <c r="AH242" s="51">
        <v>270</v>
      </c>
      <c r="AI242" s="51">
        <v>281</v>
      </c>
      <c r="AJ242" s="4">
        <f t="shared" si="86"/>
        <v>1.0407407407407407</v>
      </c>
      <c r="AK242" s="11">
        <v>20</v>
      </c>
      <c r="AL242" s="5" t="s">
        <v>370</v>
      </c>
      <c r="AM242" s="5" t="s">
        <v>370</v>
      </c>
      <c r="AN242" s="5" t="s">
        <v>370</v>
      </c>
      <c r="AO242" s="5" t="s">
        <v>370</v>
      </c>
      <c r="AP242" s="5" t="s">
        <v>370</v>
      </c>
      <c r="AQ242" s="5" t="s">
        <v>370</v>
      </c>
      <c r="AR242" s="5" t="s">
        <v>370</v>
      </c>
      <c r="AS242" s="5" t="s">
        <v>370</v>
      </c>
      <c r="AT242" s="50">
        <f t="shared" si="94"/>
        <v>1.0649583426600846</v>
      </c>
      <c r="AU242" s="51">
        <v>2987</v>
      </c>
      <c r="AV242" s="37">
        <f t="shared" si="87"/>
        <v>1629.2727272727275</v>
      </c>
      <c r="AW242" s="37">
        <f t="shared" si="88"/>
        <v>1735.1</v>
      </c>
      <c r="AX242" s="37">
        <f t="shared" si="89"/>
        <v>105.82727272727243</v>
      </c>
      <c r="AY242" s="37">
        <v>330.3</v>
      </c>
      <c r="AZ242" s="37">
        <v>289.89999999999998</v>
      </c>
      <c r="BA242" s="37">
        <v>359.2</v>
      </c>
      <c r="BB242" s="37">
        <v>282.39999999999998</v>
      </c>
      <c r="BC242" s="37">
        <v>242.9</v>
      </c>
      <c r="BD242" s="37"/>
      <c r="BE242" s="37"/>
      <c r="BF242" s="37">
        <f t="shared" si="90"/>
        <v>230.4</v>
      </c>
      <c r="BG242" s="11"/>
      <c r="BH242" s="37">
        <f t="shared" si="91"/>
        <v>230.4</v>
      </c>
      <c r="BI242" s="37"/>
      <c r="BJ242" s="37">
        <f t="shared" si="92"/>
        <v>230.4</v>
      </c>
      <c r="BK242" s="37"/>
      <c r="BL242" s="37">
        <f t="shared" si="93"/>
        <v>230.4</v>
      </c>
      <c r="BM242" s="9"/>
      <c r="BN242" s="9"/>
      <c r="BO242" s="9"/>
      <c r="BP242" s="9"/>
      <c r="BQ242" s="9"/>
      <c r="BR242" s="9"/>
      <c r="BS242" s="9"/>
      <c r="BT242" s="9"/>
      <c r="BU242" s="9"/>
      <c r="BV242" s="10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10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10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10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10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10"/>
      <c r="HG242" s="9"/>
      <c r="HH242" s="9"/>
    </row>
    <row r="243" spans="1:216" s="2" customFormat="1" ht="16.95" customHeight="1">
      <c r="A243" s="14" t="s">
        <v>239</v>
      </c>
      <c r="B243" s="37">
        <v>13118</v>
      </c>
      <c r="C243" s="37">
        <v>13554</v>
      </c>
      <c r="D243" s="4">
        <f t="shared" si="82"/>
        <v>1.03323677389846</v>
      </c>
      <c r="E243" s="11">
        <v>10</v>
      </c>
      <c r="F243" s="5" t="s">
        <v>370</v>
      </c>
      <c r="G243" s="5" t="s">
        <v>370</v>
      </c>
      <c r="H243" s="5" t="s">
        <v>370</v>
      </c>
      <c r="I243" s="5" t="s">
        <v>370</v>
      </c>
      <c r="J243" s="5" t="s">
        <v>370</v>
      </c>
      <c r="K243" s="5" t="s">
        <v>370</v>
      </c>
      <c r="L243" s="5" t="s">
        <v>370</v>
      </c>
      <c r="M243" s="5" t="s">
        <v>370</v>
      </c>
      <c r="N243" s="37">
        <v>517.4</v>
      </c>
      <c r="O243" s="37">
        <v>674.4</v>
      </c>
      <c r="P243" s="4">
        <f t="shared" si="83"/>
        <v>1.210344027831465</v>
      </c>
      <c r="Q243" s="11">
        <v>20</v>
      </c>
      <c r="R243" s="37">
        <v>81</v>
      </c>
      <c r="S243" s="37">
        <v>84.1</v>
      </c>
      <c r="T243" s="4">
        <f t="shared" si="84"/>
        <v>1.0382716049382716</v>
      </c>
      <c r="U243" s="11">
        <v>15</v>
      </c>
      <c r="V243" s="37">
        <v>24</v>
      </c>
      <c r="W243" s="37">
        <v>29.8</v>
      </c>
      <c r="X243" s="4">
        <f t="shared" si="85"/>
        <v>1.2041666666666666</v>
      </c>
      <c r="Y243" s="11">
        <v>35</v>
      </c>
      <c r="Z243" s="77" t="s">
        <v>435</v>
      </c>
      <c r="AA243" s="77" t="s">
        <v>435</v>
      </c>
      <c r="AB243" s="77" t="s">
        <v>435</v>
      </c>
      <c r="AC243" s="77" t="s">
        <v>435</v>
      </c>
      <c r="AD243" s="5" t="s">
        <v>370</v>
      </c>
      <c r="AE243" s="5" t="s">
        <v>370</v>
      </c>
      <c r="AF243" s="5" t="s">
        <v>370</v>
      </c>
      <c r="AG243" s="5" t="s">
        <v>370</v>
      </c>
      <c r="AH243" s="51">
        <v>328</v>
      </c>
      <c r="AI243" s="51">
        <v>294</v>
      </c>
      <c r="AJ243" s="4">
        <f t="shared" si="86"/>
        <v>0.89634146341463417</v>
      </c>
      <c r="AK243" s="11">
        <v>20</v>
      </c>
      <c r="AL243" s="5" t="s">
        <v>370</v>
      </c>
      <c r="AM243" s="5" t="s">
        <v>370</v>
      </c>
      <c r="AN243" s="5" t="s">
        <v>370</v>
      </c>
      <c r="AO243" s="5" t="s">
        <v>370</v>
      </c>
      <c r="AP243" s="5" t="s">
        <v>370</v>
      </c>
      <c r="AQ243" s="5" t="s">
        <v>370</v>
      </c>
      <c r="AR243" s="5" t="s">
        <v>370</v>
      </c>
      <c r="AS243" s="5" t="s">
        <v>370</v>
      </c>
      <c r="AT243" s="50">
        <f t="shared" si="94"/>
        <v>1.1018598497131398</v>
      </c>
      <c r="AU243" s="51">
        <v>2775</v>
      </c>
      <c r="AV243" s="37">
        <f t="shared" si="87"/>
        <v>1513.6363636363637</v>
      </c>
      <c r="AW243" s="37">
        <f t="shared" si="88"/>
        <v>1667.8</v>
      </c>
      <c r="AX243" s="37">
        <f t="shared" si="89"/>
        <v>154.16363636363621</v>
      </c>
      <c r="AY243" s="37">
        <v>307.2</v>
      </c>
      <c r="AZ243" s="37">
        <v>293</v>
      </c>
      <c r="BA243" s="37">
        <v>310</v>
      </c>
      <c r="BB243" s="37">
        <v>204.8</v>
      </c>
      <c r="BC243" s="37">
        <v>270.3</v>
      </c>
      <c r="BD243" s="37"/>
      <c r="BE243" s="37"/>
      <c r="BF243" s="37">
        <f t="shared" si="90"/>
        <v>282.5</v>
      </c>
      <c r="BG243" s="11"/>
      <c r="BH243" s="37">
        <f t="shared" si="91"/>
        <v>282.5</v>
      </c>
      <c r="BI243" s="37"/>
      <c r="BJ243" s="37">
        <f t="shared" si="92"/>
        <v>282.5</v>
      </c>
      <c r="BK243" s="37"/>
      <c r="BL243" s="37">
        <f t="shared" si="93"/>
        <v>282.5</v>
      </c>
      <c r="BM243" s="9"/>
      <c r="BN243" s="9"/>
      <c r="BO243" s="9"/>
      <c r="BP243" s="9"/>
      <c r="BQ243" s="9"/>
      <c r="BR243" s="9"/>
      <c r="BS243" s="9"/>
      <c r="BT243" s="9"/>
      <c r="BU243" s="9"/>
      <c r="BV243" s="10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10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10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10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10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10"/>
      <c r="HG243" s="9"/>
      <c r="HH243" s="9"/>
    </row>
    <row r="244" spans="1:216" s="2" customFormat="1" ht="16.95" customHeight="1">
      <c r="A244" s="14" t="s">
        <v>240</v>
      </c>
      <c r="B244" s="37">
        <v>663992</v>
      </c>
      <c r="C244" s="37">
        <v>665851.69999999995</v>
      </c>
      <c r="D244" s="4">
        <f t="shared" si="82"/>
        <v>1.0028007867564668</v>
      </c>
      <c r="E244" s="11">
        <v>10</v>
      </c>
      <c r="F244" s="5" t="s">
        <v>370</v>
      </c>
      <c r="G244" s="5" t="s">
        <v>370</v>
      </c>
      <c r="H244" s="5" t="s">
        <v>370</v>
      </c>
      <c r="I244" s="5" t="s">
        <v>370</v>
      </c>
      <c r="J244" s="5" t="s">
        <v>370</v>
      </c>
      <c r="K244" s="5" t="s">
        <v>370</v>
      </c>
      <c r="L244" s="5" t="s">
        <v>370</v>
      </c>
      <c r="M244" s="5" t="s">
        <v>370</v>
      </c>
      <c r="N244" s="37">
        <v>7600.7</v>
      </c>
      <c r="O244" s="37">
        <v>6014.7</v>
      </c>
      <c r="P244" s="4">
        <f t="shared" si="83"/>
        <v>0.79133500861762729</v>
      </c>
      <c r="Q244" s="11">
        <v>20</v>
      </c>
      <c r="R244" s="37">
        <v>77</v>
      </c>
      <c r="S244" s="37">
        <v>77.900000000000006</v>
      </c>
      <c r="T244" s="4">
        <f t="shared" si="84"/>
        <v>1.0116883116883117</v>
      </c>
      <c r="U244" s="11">
        <v>10</v>
      </c>
      <c r="V244" s="37">
        <v>16</v>
      </c>
      <c r="W244" s="37">
        <v>24.7</v>
      </c>
      <c r="X244" s="4">
        <f t="shared" si="85"/>
        <v>1.234375</v>
      </c>
      <c r="Y244" s="11">
        <v>40</v>
      </c>
      <c r="Z244" s="77" t="s">
        <v>435</v>
      </c>
      <c r="AA244" s="77" t="s">
        <v>435</v>
      </c>
      <c r="AB244" s="77" t="s">
        <v>435</v>
      </c>
      <c r="AC244" s="77" t="s">
        <v>435</v>
      </c>
      <c r="AD244" s="5" t="s">
        <v>370</v>
      </c>
      <c r="AE244" s="5" t="s">
        <v>370</v>
      </c>
      <c r="AF244" s="5" t="s">
        <v>370</v>
      </c>
      <c r="AG244" s="5" t="s">
        <v>370</v>
      </c>
      <c r="AH244" s="51">
        <v>175</v>
      </c>
      <c r="AI244" s="51">
        <v>175</v>
      </c>
      <c r="AJ244" s="4">
        <f t="shared" si="86"/>
        <v>1</v>
      </c>
      <c r="AK244" s="11">
        <v>20</v>
      </c>
      <c r="AL244" s="5" t="s">
        <v>370</v>
      </c>
      <c r="AM244" s="5" t="s">
        <v>370</v>
      </c>
      <c r="AN244" s="5" t="s">
        <v>370</v>
      </c>
      <c r="AO244" s="5" t="s">
        <v>370</v>
      </c>
      <c r="AP244" s="5" t="s">
        <v>370</v>
      </c>
      <c r="AQ244" s="5" t="s">
        <v>370</v>
      </c>
      <c r="AR244" s="5" t="s">
        <v>370</v>
      </c>
      <c r="AS244" s="5" t="s">
        <v>370</v>
      </c>
      <c r="AT244" s="50">
        <f t="shared" si="94"/>
        <v>1.0534659115680034</v>
      </c>
      <c r="AU244" s="51">
        <v>3349</v>
      </c>
      <c r="AV244" s="37">
        <f t="shared" si="87"/>
        <v>1826.7272727272725</v>
      </c>
      <c r="AW244" s="37">
        <f t="shared" si="88"/>
        <v>1924.4</v>
      </c>
      <c r="AX244" s="37">
        <f t="shared" si="89"/>
        <v>97.67272727272757</v>
      </c>
      <c r="AY244" s="37">
        <v>361.5</v>
      </c>
      <c r="AZ244" s="37">
        <v>382</v>
      </c>
      <c r="BA244" s="37">
        <v>329.7</v>
      </c>
      <c r="BB244" s="37">
        <v>287.89999999999998</v>
      </c>
      <c r="BC244" s="37">
        <v>298.3</v>
      </c>
      <c r="BD244" s="37">
        <v>30.4</v>
      </c>
      <c r="BE244" s="37"/>
      <c r="BF244" s="37">
        <f t="shared" si="90"/>
        <v>234.6</v>
      </c>
      <c r="BG244" s="11"/>
      <c r="BH244" s="37">
        <f t="shared" si="91"/>
        <v>234.6</v>
      </c>
      <c r="BI244" s="37"/>
      <c r="BJ244" s="37">
        <f t="shared" si="92"/>
        <v>234.6</v>
      </c>
      <c r="BK244" s="37"/>
      <c r="BL244" s="37">
        <f t="shared" si="93"/>
        <v>234.6</v>
      </c>
      <c r="BM244" s="9"/>
      <c r="BN244" s="9"/>
      <c r="BO244" s="9"/>
      <c r="BP244" s="9"/>
      <c r="BQ244" s="9"/>
      <c r="BR244" s="9"/>
      <c r="BS244" s="9"/>
      <c r="BT244" s="9"/>
      <c r="BU244" s="9"/>
      <c r="BV244" s="10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10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10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10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10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10"/>
      <c r="HG244" s="9"/>
      <c r="HH244" s="9"/>
    </row>
    <row r="245" spans="1:216" s="2" customFormat="1" ht="16.95" customHeight="1">
      <c r="A245" s="18" t="s">
        <v>241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9"/>
      <c r="BN245" s="9"/>
      <c r="BO245" s="9"/>
      <c r="BP245" s="9"/>
      <c r="BQ245" s="9"/>
      <c r="BR245" s="9"/>
      <c r="BS245" s="9"/>
      <c r="BT245" s="9"/>
      <c r="BU245" s="9"/>
      <c r="BV245" s="10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10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10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10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10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10"/>
      <c r="HG245" s="9"/>
      <c r="HH245" s="9"/>
    </row>
    <row r="246" spans="1:216" s="2" customFormat="1" ht="16.95" customHeight="1">
      <c r="A246" s="14" t="s">
        <v>242</v>
      </c>
      <c r="B246" s="37">
        <v>10729</v>
      </c>
      <c r="C246" s="37">
        <v>10691</v>
      </c>
      <c r="D246" s="4">
        <f t="shared" si="82"/>
        <v>0.99645819740889174</v>
      </c>
      <c r="E246" s="11">
        <v>10</v>
      </c>
      <c r="F246" s="5" t="s">
        <v>370</v>
      </c>
      <c r="G246" s="5" t="s">
        <v>370</v>
      </c>
      <c r="H246" s="5" t="s">
        <v>370</v>
      </c>
      <c r="I246" s="5" t="s">
        <v>370</v>
      </c>
      <c r="J246" s="5" t="s">
        <v>370</v>
      </c>
      <c r="K246" s="5" t="s">
        <v>370</v>
      </c>
      <c r="L246" s="5" t="s">
        <v>370</v>
      </c>
      <c r="M246" s="5" t="s">
        <v>370</v>
      </c>
      <c r="N246" s="37">
        <v>253.8</v>
      </c>
      <c r="O246" s="37">
        <v>431.5</v>
      </c>
      <c r="P246" s="4">
        <f t="shared" si="83"/>
        <v>1.2500157604412923</v>
      </c>
      <c r="Q246" s="11">
        <v>20</v>
      </c>
      <c r="R246" s="37">
        <v>488.2</v>
      </c>
      <c r="S246" s="37">
        <v>777</v>
      </c>
      <c r="T246" s="4">
        <f t="shared" si="84"/>
        <v>1.2391560835723063</v>
      </c>
      <c r="U246" s="11">
        <v>20</v>
      </c>
      <c r="V246" s="37">
        <v>64.2</v>
      </c>
      <c r="W246" s="37">
        <v>66.2</v>
      </c>
      <c r="X246" s="4">
        <f t="shared" si="85"/>
        <v>1.0311526479750779</v>
      </c>
      <c r="Y246" s="11">
        <v>30</v>
      </c>
      <c r="Z246" s="77" t="s">
        <v>435</v>
      </c>
      <c r="AA246" s="77" t="s">
        <v>435</v>
      </c>
      <c r="AB246" s="77" t="s">
        <v>435</v>
      </c>
      <c r="AC246" s="77" t="s">
        <v>435</v>
      </c>
      <c r="AD246" s="5" t="s">
        <v>370</v>
      </c>
      <c r="AE246" s="5" t="s">
        <v>370</v>
      </c>
      <c r="AF246" s="5" t="s">
        <v>370</v>
      </c>
      <c r="AG246" s="5" t="s">
        <v>370</v>
      </c>
      <c r="AH246" s="51">
        <v>730</v>
      </c>
      <c r="AI246" s="51">
        <v>466</v>
      </c>
      <c r="AJ246" s="4">
        <f t="shared" si="86"/>
        <v>0.63835616438356169</v>
      </c>
      <c r="AK246" s="11">
        <v>20</v>
      </c>
      <c r="AL246" s="5" t="s">
        <v>370</v>
      </c>
      <c r="AM246" s="5" t="s">
        <v>370</v>
      </c>
      <c r="AN246" s="5" t="s">
        <v>370</v>
      </c>
      <c r="AO246" s="5" t="s">
        <v>370</v>
      </c>
      <c r="AP246" s="5" t="s">
        <v>370</v>
      </c>
      <c r="AQ246" s="5" t="s">
        <v>370</v>
      </c>
      <c r="AR246" s="5" t="s">
        <v>370</v>
      </c>
      <c r="AS246" s="5" t="s">
        <v>370</v>
      </c>
      <c r="AT246" s="50">
        <f t="shared" si="94"/>
        <v>1.0344972158128447</v>
      </c>
      <c r="AU246" s="51">
        <v>2839</v>
      </c>
      <c r="AV246" s="37">
        <f t="shared" si="87"/>
        <v>1548.5454545454545</v>
      </c>
      <c r="AW246" s="37">
        <f t="shared" si="88"/>
        <v>1602</v>
      </c>
      <c r="AX246" s="37">
        <f t="shared" si="89"/>
        <v>53.454545454545496</v>
      </c>
      <c r="AY246" s="37">
        <v>315.60000000000002</v>
      </c>
      <c r="AZ246" s="37">
        <v>289.5</v>
      </c>
      <c r="BA246" s="37">
        <v>215.7</v>
      </c>
      <c r="BB246" s="37">
        <v>253</v>
      </c>
      <c r="BC246" s="37">
        <v>247.7</v>
      </c>
      <c r="BD246" s="37"/>
      <c r="BE246" s="37"/>
      <c r="BF246" s="37">
        <f t="shared" si="90"/>
        <v>280.5</v>
      </c>
      <c r="BG246" s="11"/>
      <c r="BH246" s="37">
        <f t="shared" si="91"/>
        <v>280.5</v>
      </c>
      <c r="BI246" s="37"/>
      <c r="BJ246" s="37">
        <f t="shared" si="92"/>
        <v>280.5</v>
      </c>
      <c r="BK246" s="37"/>
      <c r="BL246" s="37">
        <f t="shared" si="93"/>
        <v>280.5</v>
      </c>
      <c r="BM246" s="9"/>
      <c r="BN246" s="9"/>
      <c r="BO246" s="9"/>
      <c r="BP246" s="9"/>
      <c r="BQ246" s="9"/>
      <c r="BR246" s="9"/>
      <c r="BS246" s="9"/>
      <c r="BT246" s="9"/>
      <c r="BU246" s="9"/>
      <c r="BV246" s="10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10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10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10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10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10"/>
      <c r="HG246" s="9"/>
      <c r="HH246" s="9"/>
    </row>
    <row r="247" spans="1:216" s="2" customFormat="1" ht="16.95" customHeight="1">
      <c r="A247" s="14" t="s">
        <v>243</v>
      </c>
      <c r="B247" s="37">
        <v>0</v>
      </c>
      <c r="C247" s="37">
        <v>0</v>
      </c>
      <c r="D247" s="4">
        <f t="shared" si="82"/>
        <v>0</v>
      </c>
      <c r="E247" s="11">
        <v>0</v>
      </c>
      <c r="F247" s="5" t="s">
        <v>370</v>
      </c>
      <c r="G247" s="5" t="s">
        <v>370</v>
      </c>
      <c r="H247" s="5" t="s">
        <v>370</v>
      </c>
      <c r="I247" s="5" t="s">
        <v>370</v>
      </c>
      <c r="J247" s="5" t="s">
        <v>370</v>
      </c>
      <c r="K247" s="5" t="s">
        <v>370</v>
      </c>
      <c r="L247" s="5" t="s">
        <v>370</v>
      </c>
      <c r="M247" s="5" t="s">
        <v>370</v>
      </c>
      <c r="N247" s="37">
        <v>461.3</v>
      </c>
      <c r="O247" s="37">
        <v>806.5</v>
      </c>
      <c r="P247" s="4">
        <f t="shared" si="83"/>
        <v>1.2548319965315413</v>
      </c>
      <c r="Q247" s="11">
        <v>20</v>
      </c>
      <c r="R247" s="37">
        <v>25.3</v>
      </c>
      <c r="S247" s="37">
        <v>26.1</v>
      </c>
      <c r="T247" s="4">
        <f t="shared" si="84"/>
        <v>1.0316205533596838</v>
      </c>
      <c r="U247" s="11">
        <v>10</v>
      </c>
      <c r="V247" s="37">
        <v>38.6</v>
      </c>
      <c r="W247" s="37">
        <v>40.5</v>
      </c>
      <c r="X247" s="4">
        <f t="shared" si="85"/>
        <v>1.0492227979274611</v>
      </c>
      <c r="Y247" s="11">
        <v>40</v>
      </c>
      <c r="Z247" s="77" t="s">
        <v>435</v>
      </c>
      <c r="AA247" s="77" t="s">
        <v>435</v>
      </c>
      <c r="AB247" s="77" t="s">
        <v>435</v>
      </c>
      <c r="AC247" s="77" t="s">
        <v>435</v>
      </c>
      <c r="AD247" s="5" t="s">
        <v>370</v>
      </c>
      <c r="AE247" s="5" t="s">
        <v>370</v>
      </c>
      <c r="AF247" s="5" t="s">
        <v>370</v>
      </c>
      <c r="AG247" s="5" t="s">
        <v>370</v>
      </c>
      <c r="AH247" s="51">
        <v>80</v>
      </c>
      <c r="AI247" s="51">
        <v>80</v>
      </c>
      <c r="AJ247" s="4">
        <f t="shared" si="86"/>
        <v>1</v>
      </c>
      <c r="AK247" s="11">
        <v>20</v>
      </c>
      <c r="AL247" s="5" t="s">
        <v>370</v>
      </c>
      <c r="AM247" s="5" t="s">
        <v>370</v>
      </c>
      <c r="AN247" s="5" t="s">
        <v>370</v>
      </c>
      <c r="AO247" s="5" t="s">
        <v>370</v>
      </c>
      <c r="AP247" s="5" t="s">
        <v>370</v>
      </c>
      <c r="AQ247" s="5" t="s">
        <v>370</v>
      </c>
      <c r="AR247" s="5" t="s">
        <v>370</v>
      </c>
      <c r="AS247" s="5" t="s">
        <v>370</v>
      </c>
      <c r="AT247" s="50">
        <f t="shared" si="94"/>
        <v>1.082019526459179</v>
      </c>
      <c r="AU247" s="51">
        <v>2144</v>
      </c>
      <c r="AV247" s="37">
        <f t="shared" si="87"/>
        <v>1169.4545454545455</v>
      </c>
      <c r="AW247" s="37">
        <f t="shared" si="88"/>
        <v>1265.4000000000001</v>
      </c>
      <c r="AX247" s="37">
        <f t="shared" si="89"/>
        <v>95.945454545454595</v>
      </c>
      <c r="AY247" s="37">
        <v>191.3</v>
      </c>
      <c r="AZ247" s="37">
        <v>241.9</v>
      </c>
      <c r="BA247" s="37">
        <v>273.10000000000002</v>
      </c>
      <c r="BB247" s="37">
        <v>206.5</v>
      </c>
      <c r="BC247" s="37">
        <v>230</v>
      </c>
      <c r="BD247" s="37"/>
      <c r="BE247" s="37"/>
      <c r="BF247" s="37">
        <f t="shared" si="90"/>
        <v>122.6</v>
      </c>
      <c r="BG247" s="11"/>
      <c r="BH247" s="37">
        <f t="shared" si="91"/>
        <v>122.6</v>
      </c>
      <c r="BI247" s="37"/>
      <c r="BJ247" s="37">
        <f t="shared" si="92"/>
        <v>122.6</v>
      </c>
      <c r="BK247" s="37"/>
      <c r="BL247" s="37">
        <f t="shared" si="93"/>
        <v>122.6</v>
      </c>
      <c r="BM247" s="9"/>
      <c r="BN247" s="9"/>
      <c r="BO247" s="9"/>
      <c r="BP247" s="9"/>
      <c r="BQ247" s="9"/>
      <c r="BR247" s="9"/>
      <c r="BS247" s="9"/>
      <c r="BT247" s="9"/>
      <c r="BU247" s="9"/>
      <c r="BV247" s="10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10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10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10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10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10"/>
      <c r="HG247" s="9"/>
      <c r="HH247" s="9"/>
    </row>
    <row r="248" spans="1:216" s="2" customFormat="1" ht="16.95" customHeight="1">
      <c r="A248" s="14" t="s">
        <v>244</v>
      </c>
      <c r="B248" s="37">
        <v>1667</v>
      </c>
      <c r="C248" s="37">
        <v>4038.3</v>
      </c>
      <c r="D248" s="4">
        <f t="shared" si="82"/>
        <v>1.3</v>
      </c>
      <c r="E248" s="11">
        <v>10</v>
      </c>
      <c r="F248" s="5" t="s">
        <v>370</v>
      </c>
      <c r="G248" s="5" t="s">
        <v>370</v>
      </c>
      <c r="H248" s="5" t="s">
        <v>370</v>
      </c>
      <c r="I248" s="5" t="s">
        <v>370</v>
      </c>
      <c r="J248" s="5" t="s">
        <v>370</v>
      </c>
      <c r="K248" s="5" t="s">
        <v>370</v>
      </c>
      <c r="L248" s="5" t="s">
        <v>370</v>
      </c>
      <c r="M248" s="5" t="s">
        <v>370</v>
      </c>
      <c r="N248" s="37">
        <v>593.9</v>
      </c>
      <c r="O248" s="37">
        <v>739.5</v>
      </c>
      <c r="P248" s="4">
        <f t="shared" si="83"/>
        <v>1.2045159117696582</v>
      </c>
      <c r="Q248" s="11">
        <v>20</v>
      </c>
      <c r="R248" s="37">
        <v>189.8</v>
      </c>
      <c r="S248" s="37">
        <v>228</v>
      </c>
      <c r="T248" s="4">
        <f t="shared" si="84"/>
        <v>1.2001264488935721</v>
      </c>
      <c r="U248" s="11">
        <v>25</v>
      </c>
      <c r="V248" s="37">
        <v>28.4</v>
      </c>
      <c r="W248" s="37">
        <v>30.9</v>
      </c>
      <c r="X248" s="4">
        <f t="shared" si="85"/>
        <v>1.0880281690140845</v>
      </c>
      <c r="Y248" s="11">
        <v>25</v>
      </c>
      <c r="Z248" s="77" t="s">
        <v>435</v>
      </c>
      <c r="AA248" s="77" t="s">
        <v>435</v>
      </c>
      <c r="AB248" s="77" t="s">
        <v>435</v>
      </c>
      <c r="AC248" s="77" t="s">
        <v>435</v>
      </c>
      <c r="AD248" s="5" t="s">
        <v>370</v>
      </c>
      <c r="AE248" s="5" t="s">
        <v>370</v>
      </c>
      <c r="AF248" s="5" t="s">
        <v>370</v>
      </c>
      <c r="AG248" s="5" t="s">
        <v>370</v>
      </c>
      <c r="AH248" s="51">
        <v>233</v>
      </c>
      <c r="AI248" s="51">
        <v>237</v>
      </c>
      <c r="AJ248" s="4">
        <f t="shared" si="86"/>
        <v>1.0171673819742488</v>
      </c>
      <c r="AK248" s="11">
        <v>20</v>
      </c>
      <c r="AL248" s="5" t="s">
        <v>370</v>
      </c>
      <c r="AM248" s="5" t="s">
        <v>370</v>
      </c>
      <c r="AN248" s="5" t="s">
        <v>370</v>
      </c>
      <c r="AO248" s="5" t="s">
        <v>370</v>
      </c>
      <c r="AP248" s="5" t="s">
        <v>370</v>
      </c>
      <c r="AQ248" s="5" t="s">
        <v>370</v>
      </c>
      <c r="AR248" s="5" t="s">
        <v>370</v>
      </c>
      <c r="AS248" s="5" t="s">
        <v>370</v>
      </c>
      <c r="AT248" s="50">
        <f t="shared" si="94"/>
        <v>1.1463753132256955</v>
      </c>
      <c r="AU248" s="51">
        <v>1546</v>
      </c>
      <c r="AV248" s="37">
        <f t="shared" si="87"/>
        <v>843.27272727272725</v>
      </c>
      <c r="AW248" s="37">
        <f t="shared" si="88"/>
        <v>966.7</v>
      </c>
      <c r="AX248" s="37">
        <f t="shared" si="89"/>
        <v>123.42727272727279</v>
      </c>
      <c r="AY248" s="37">
        <v>158.4</v>
      </c>
      <c r="AZ248" s="37">
        <v>170.5</v>
      </c>
      <c r="BA248" s="37">
        <v>162.80000000000001</v>
      </c>
      <c r="BB248" s="37">
        <v>161</v>
      </c>
      <c r="BC248" s="37">
        <v>164.4</v>
      </c>
      <c r="BD248" s="37">
        <v>21.6</v>
      </c>
      <c r="BE248" s="37"/>
      <c r="BF248" s="37">
        <f t="shared" si="90"/>
        <v>128</v>
      </c>
      <c r="BG248" s="11"/>
      <c r="BH248" s="37">
        <f t="shared" si="91"/>
        <v>128</v>
      </c>
      <c r="BI248" s="37"/>
      <c r="BJ248" s="37">
        <f t="shared" si="92"/>
        <v>128</v>
      </c>
      <c r="BK248" s="37"/>
      <c r="BL248" s="37">
        <f t="shared" si="93"/>
        <v>128</v>
      </c>
      <c r="BM248" s="9"/>
      <c r="BN248" s="9"/>
      <c r="BO248" s="9"/>
      <c r="BP248" s="9"/>
      <c r="BQ248" s="9"/>
      <c r="BR248" s="9"/>
      <c r="BS248" s="9"/>
      <c r="BT248" s="9"/>
      <c r="BU248" s="9"/>
      <c r="BV248" s="10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10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10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10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10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10"/>
      <c r="HG248" s="9"/>
      <c r="HH248" s="9"/>
    </row>
    <row r="249" spans="1:216" s="2" customFormat="1" ht="16.95" customHeight="1">
      <c r="A249" s="14" t="s">
        <v>245</v>
      </c>
      <c r="B249" s="37">
        <v>0</v>
      </c>
      <c r="C249" s="37">
        <v>0</v>
      </c>
      <c r="D249" s="4">
        <f t="shared" si="82"/>
        <v>0</v>
      </c>
      <c r="E249" s="11">
        <v>0</v>
      </c>
      <c r="F249" s="5" t="s">
        <v>370</v>
      </c>
      <c r="G249" s="5" t="s">
        <v>370</v>
      </c>
      <c r="H249" s="5" t="s">
        <v>370</v>
      </c>
      <c r="I249" s="5" t="s">
        <v>370</v>
      </c>
      <c r="J249" s="5" t="s">
        <v>370</v>
      </c>
      <c r="K249" s="5" t="s">
        <v>370</v>
      </c>
      <c r="L249" s="5" t="s">
        <v>370</v>
      </c>
      <c r="M249" s="5" t="s">
        <v>370</v>
      </c>
      <c r="N249" s="37">
        <v>529.70000000000005</v>
      </c>
      <c r="O249" s="37">
        <v>510.1</v>
      </c>
      <c r="P249" s="4">
        <f t="shared" si="83"/>
        <v>0.96299792335284118</v>
      </c>
      <c r="Q249" s="11">
        <v>20</v>
      </c>
      <c r="R249" s="37">
        <v>79</v>
      </c>
      <c r="S249" s="37">
        <v>111.6</v>
      </c>
      <c r="T249" s="4">
        <f t="shared" si="84"/>
        <v>1.2212658227848101</v>
      </c>
      <c r="U249" s="11">
        <v>20</v>
      </c>
      <c r="V249" s="37">
        <v>60.8</v>
      </c>
      <c r="W249" s="37">
        <v>110.7</v>
      </c>
      <c r="X249" s="4">
        <f t="shared" si="85"/>
        <v>1.2620723684210526</v>
      </c>
      <c r="Y249" s="11">
        <v>30</v>
      </c>
      <c r="Z249" s="77" t="s">
        <v>435</v>
      </c>
      <c r="AA249" s="77" t="s">
        <v>435</v>
      </c>
      <c r="AB249" s="77" t="s">
        <v>435</v>
      </c>
      <c r="AC249" s="77" t="s">
        <v>435</v>
      </c>
      <c r="AD249" s="5" t="s">
        <v>370</v>
      </c>
      <c r="AE249" s="5" t="s">
        <v>370</v>
      </c>
      <c r="AF249" s="5" t="s">
        <v>370</v>
      </c>
      <c r="AG249" s="5" t="s">
        <v>370</v>
      </c>
      <c r="AH249" s="51">
        <v>367</v>
      </c>
      <c r="AI249" s="51">
        <v>336</v>
      </c>
      <c r="AJ249" s="4">
        <f t="shared" si="86"/>
        <v>0.91553133514986373</v>
      </c>
      <c r="AK249" s="11">
        <v>20</v>
      </c>
      <c r="AL249" s="5" t="s">
        <v>370</v>
      </c>
      <c r="AM249" s="5" t="s">
        <v>370</v>
      </c>
      <c r="AN249" s="5" t="s">
        <v>370</v>
      </c>
      <c r="AO249" s="5" t="s">
        <v>370</v>
      </c>
      <c r="AP249" s="5" t="s">
        <v>370</v>
      </c>
      <c r="AQ249" s="5" t="s">
        <v>370</v>
      </c>
      <c r="AR249" s="5" t="s">
        <v>370</v>
      </c>
      <c r="AS249" s="5" t="s">
        <v>370</v>
      </c>
      <c r="AT249" s="50">
        <f t="shared" si="94"/>
        <v>1.1095341408709098</v>
      </c>
      <c r="AU249" s="51">
        <v>1790</v>
      </c>
      <c r="AV249" s="37">
        <f t="shared" si="87"/>
        <v>976.36363636363626</v>
      </c>
      <c r="AW249" s="37">
        <f t="shared" si="88"/>
        <v>1083.3</v>
      </c>
      <c r="AX249" s="37">
        <f t="shared" si="89"/>
        <v>106.93636363636369</v>
      </c>
      <c r="AY249" s="37">
        <v>131.9</v>
      </c>
      <c r="AZ249" s="37">
        <v>108</v>
      </c>
      <c r="BA249" s="37">
        <v>354.2</v>
      </c>
      <c r="BB249" s="37">
        <v>134.80000000000001</v>
      </c>
      <c r="BC249" s="37">
        <v>155.30000000000001</v>
      </c>
      <c r="BD249" s="37"/>
      <c r="BE249" s="37"/>
      <c r="BF249" s="37">
        <f t="shared" si="90"/>
        <v>199.1</v>
      </c>
      <c r="BG249" s="11"/>
      <c r="BH249" s="37">
        <f t="shared" si="91"/>
        <v>199.1</v>
      </c>
      <c r="BI249" s="37"/>
      <c r="BJ249" s="37">
        <f t="shared" si="92"/>
        <v>199.1</v>
      </c>
      <c r="BK249" s="37"/>
      <c r="BL249" s="37">
        <f t="shared" si="93"/>
        <v>199.1</v>
      </c>
      <c r="BM249" s="9"/>
      <c r="BN249" s="9"/>
      <c r="BO249" s="9"/>
      <c r="BP249" s="9"/>
      <c r="BQ249" s="9"/>
      <c r="BR249" s="9"/>
      <c r="BS249" s="9"/>
      <c r="BT249" s="9"/>
      <c r="BU249" s="9"/>
      <c r="BV249" s="10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10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10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10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10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10"/>
      <c r="HG249" s="9"/>
      <c r="HH249" s="9"/>
    </row>
    <row r="250" spans="1:216" s="2" customFormat="1" ht="16.95" customHeight="1">
      <c r="A250" s="14" t="s">
        <v>246</v>
      </c>
      <c r="B250" s="37">
        <v>0</v>
      </c>
      <c r="C250" s="37">
        <v>0</v>
      </c>
      <c r="D250" s="4">
        <f t="shared" si="82"/>
        <v>0</v>
      </c>
      <c r="E250" s="11">
        <v>0</v>
      </c>
      <c r="F250" s="5" t="s">
        <v>370</v>
      </c>
      <c r="G250" s="5" t="s">
        <v>370</v>
      </c>
      <c r="H250" s="5" t="s">
        <v>370</v>
      </c>
      <c r="I250" s="5" t="s">
        <v>370</v>
      </c>
      <c r="J250" s="5" t="s">
        <v>370</v>
      </c>
      <c r="K250" s="5" t="s">
        <v>370</v>
      </c>
      <c r="L250" s="5" t="s">
        <v>370</v>
      </c>
      <c r="M250" s="5" t="s">
        <v>370</v>
      </c>
      <c r="N250" s="37">
        <v>310.7</v>
      </c>
      <c r="O250" s="37">
        <v>1269.0999999999999</v>
      </c>
      <c r="P250" s="4">
        <f t="shared" si="83"/>
        <v>1.3</v>
      </c>
      <c r="Q250" s="11">
        <v>20</v>
      </c>
      <c r="R250" s="37">
        <v>29</v>
      </c>
      <c r="S250" s="37">
        <v>36.4</v>
      </c>
      <c r="T250" s="4">
        <f t="shared" si="84"/>
        <v>1.2055172413793103</v>
      </c>
      <c r="U250" s="11">
        <v>25</v>
      </c>
      <c r="V250" s="37">
        <v>9.4</v>
      </c>
      <c r="W250" s="37">
        <v>17.3</v>
      </c>
      <c r="X250" s="4">
        <f t="shared" si="85"/>
        <v>1.2640425531914894</v>
      </c>
      <c r="Y250" s="11">
        <v>25</v>
      </c>
      <c r="Z250" s="77" t="s">
        <v>435</v>
      </c>
      <c r="AA250" s="77" t="s">
        <v>435</v>
      </c>
      <c r="AB250" s="77" t="s">
        <v>435</v>
      </c>
      <c r="AC250" s="77" t="s">
        <v>435</v>
      </c>
      <c r="AD250" s="5" t="s">
        <v>370</v>
      </c>
      <c r="AE250" s="5" t="s">
        <v>370</v>
      </c>
      <c r="AF250" s="5" t="s">
        <v>370</v>
      </c>
      <c r="AG250" s="5" t="s">
        <v>370</v>
      </c>
      <c r="AH250" s="51">
        <v>100</v>
      </c>
      <c r="AI250" s="51">
        <v>100</v>
      </c>
      <c r="AJ250" s="4">
        <f t="shared" si="86"/>
        <v>1</v>
      </c>
      <c r="AK250" s="11">
        <v>20</v>
      </c>
      <c r="AL250" s="5" t="s">
        <v>370</v>
      </c>
      <c r="AM250" s="5" t="s">
        <v>370</v>
      </c>
      <c r="AN250" s="5" t="s">
        <v>370</v>
      </c>
      <c r="AO250" s="5" t="s">
        <v>370</v>
      </c>
      <c r="AP250" s="5" t="s">
        <v>370</v>
      </c>
      <c r="AQ250" s="5" t="s">
        <v>370</v>
      </c>
      <c r="AR250" s="5" t="s">
        <v>370</v>
      </c>
      <c r="AS250" s="5" t="s">
        <v>370</v>
      </c>
      <c r="AT250" s="50">
        <f t="shared" si="94"/>
        <v>1.1970999429363334</v>
      </c>
      <c r="AU250" s="51">
        <v>1763</v>
      </c>
      <c r="AV250" s="37">
        <f t="shared" si="87"/>
        <v>961.63636363636374</v>
      </c>
      <c r="AW250" s="37">
        <f t="shared" si="88"/>
        <v>1151.2</v>
      </c>
      <c r="AX250" s="37">
        <f t="shared" si="89"/>
        <v>189.56363636363631</v>
      </c>
      <c r="AY250" s="37">
        <v>195.3</v>
      </c>
      <c r="AZ250" s="37">
        <v>208.4</v>
      </c>
      <c r="BA250" s="37">
        <v>175.9</v>
      </c>
      <c r="BB250" s="37">
        <v>146</v>
      </c>
      <c r="BC250" s="37">
        <v>118.1</v>
      </c>
      <c r="BD250" s="37">
        <v>45.5</v>
      </c>
      <c r="BE250" s="37"/>
      <c r="BF250" s="37">
        <f t="shared" si="90"/>
        <v>262</v>
      </c>
      <c r="BG250" s="11"/>
      <c r="BH250" s="37">
        <f t="shared" si="91"/>
        <v>262</v>
      </c>
      <c r="BI250" s="37"/>
      <c r="BJ250" s="37">
        <f t="shared" si="92"/>
        <v>262</v>
      </c>
      <c r="BK250" s="37"/>
      <c r="BL250" s="37">
        <f t="shared" si="93"/>
        <v>262</v>
      </c>
      <c r="BM250" s="9"/>
      <c r="BN250" s="9"/>
      <c r="BO250" s="9"/>
      <c r="BP250" s="9"/>
      <c r="BQ250" s="9"/>
      <c r="BR250" s="9"/>
      <c r="BS250" s="9"/>
      <c r="BT250" s="9"/>
      <c r="BU250" s="9"/>
      <c r="BV250" s="10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10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10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10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10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10"/>
      <c r="HG250" s="9"/>
      <c r="HH250" s="9"/>
    </row>
    <row r="251" spans="1:216" s="2" customFormat="1" ht="16.95" customHeight="1">
      <c r="A251" s="14" t="s">
        <v>247</v>
      </c>
      <c r="B251" s="37">
        <v>0</v>
      </c>
      <c r="C251" s="37">
        <v>0</v>
      </c>
      <c r="D251" s="4">
        <f t="shared" si="82"/>
        <v>0</v>
      </c>
      <c r="E251" s="11">
        <v>0</v>
      </c>
      <c r="F251" s="5" t="s">
        <v>370</v>
      </c>
      <c r="G251" s="5" t="s">
        <v>370</v>
      </c>
      <c r="H251" s="5" t="s">
        <v>370</v>
      </c>
      <c r="I251" s="5" t="s">
        <v>370</v>
      </c>
      <c r="J251" s="5" t="s">
        <v>370</v>
      </c>
      <c r="K251" s="5" t="s">
        <v>370</v>
      </c>
      <c r="L251" s="5" t="s">
        <v>370</v>
      </c>
      <c r="M251" s="5" t="s">
        <v>370</v>
      </c>
      <c r="N251" s="37">
        <v>620.29999999999995</v>
      </c>
      <c r="O251" s="37">
        <v>607</v>
      </c>
      <c r="P251" s="4">
        <f t="shared" si="83"/>
        <v>0.97855876188940838</v>
      </c>
      <c r="Q251" s="11">
        <v>20</v>
      </c>
      <c r="R251" s="37">
        <v>248.7</v>
      </c>
      <c r="S251" s="37">
        <v>264.89999999999998</v>
      </c>
      <c r="T251" s="4">
        <f t="shared" si="84"/>
        <v>1.0651387213510253</v>
      </c>
      <c r="U251" s="11">
        <v>40</v>
      </c>
      <c r="V251" s="37">
        <v>12.5</v>
      </c>
      <c r="W251" s="37">
        <v>15.5</v>
      </c>
      <c r="X251" s="4">
        <f t="shared" si="85"/>
        <v>1.204</v>
      </c>
      <c r="Y251" s="11">
        <v>10</v>
      </c>
      <c r="Z251" s="77" t="s">
        <v>435</v>
      </c>
      <c r="AA251" s="77" t="s">
        <v>435</v>
      </c>
      <c r="AB251" s="77" t="s">
        <v>435</v>
      </c>
      <c r="AC251" s="77" t="s">
        <v>435</v>
      </c>
      <c r="AD251" s="5" t="s">
        <v>370</v>
      </c>
      <c r="AE251" s="5" t="s">
        <v>370</v>
      </c>
      <c r="AF251" s="5" t="s">
        <v>370</v>
      </c>
      <c r="AG251" s="5" t="s">
        <v>370</v>
      </c>
      <c r="AH251" s="51">
        <v>216</v>
      </c>
      <c r="AI251" s="51">
        <v>216</v>
      </c>
      <c r="AJ251" s="4">
        <f t="shared" si="86"/>
        <v>1</v>
      </c>
      <c r="AK251" s="11">
        <v>20</v>
      </c>
      <c r="AL251" s="5" t="s">
        <v>370</v>
      </c>
      <c r="AM251" s="5" t="s">
        <v>370</v>
      </c>
      <c r="AN251" s="5" t="s">
        <v>370</v>
      </c>
      <c r="AO251" s="5" t="s">
        <v>370</v>
      </c>
      <c r="AP251" s="5" t="s">
        <v>370</v>
      </c>
      <c r="AQ251" s="5" t="s">
        <v>370</v>
      </c>
      <c r="AR251" s="5" t="s">
        <v>370</v>
      </c>
      <c r="AS251" s="5" t="s">
        <v>370</v>
      </c>
      <c r="AT251" s="50">
        <f t="shared" si="94"/>
        <v>1.0468524899092131</v>
      </c>
      <c r="AU251" s="51">
        <v>1745</v>
      </c>
      <c r="AV251" s="37">
        <f t="shared" si="87"/>
        <v>951.81818181818176</v>
      </c>
      <c r="AW251" s="37">
        <f t="shared" si="88"/>
        <v>996.4</v>
      </c>
      <c r="AX251" s="37">
        <f t="shared" si="89"/>
        <v>44.581818181818221</v>
      </c>
      <c r="AY251" s="37">
        <v>123.6</v>
      </c>
      <c r="AZ251" s="37">
        <v>132.30000000000001</v>
      </c>
      <c r="BA251" s="37">
        <v>211.8</v>
      </c>
      <c r="BB251" s="37">
        <v>178.1</v>
      </c>
      <c r="BC251" s="37">
        <v>176.1</v>
      </c>
      <c r="BD251" s="37"/>
      <c r="BE251" s="37"/>
      <c r="BF251" s="37">
        <f t="shared" si="90"/>
        <v>174.5</v>
      </c>
      <c r="BG251" s="11"/>
      <c r="BH251" s="37">
        <f t="shared" si="91"/>
        <v>174.5</v>
      </c>
      <c r="BI251" s="37"/>
      <c r="BJ251" s="37">
        <f t="shared" si="92"/>
        <v>174.5</v>
      </c>
      <c r="BK251" s="37"/>
      <c r="BL251" s="37">
        <f t="shared" si="93"/>
        <v>174.5</v>
      </c>
      <c r="BM251" s="9"/>
      <c r="BN251" s="9"/>
      <c r="BO251" s="9"/>
      <c r="BP251" s="9"/>
      <c r="BQ251" s="9"/>
      <c r="BR251" s="9"/>
      <c r="BS251" s="9"/>
      <c r="BT251" s="9"/>
      <c r="BU251" s="9"/>
      <c r="BV251" s="10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10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10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10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10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10"/>
      <c r="HG251" s="9"/>
      <c r="HH251" s="9"/>
    </row>
    <row r="252" spans="1:216" s="2" customFormat="1" ht="16.95" customHeight="1">
      <c r="A252" s="14" t="s">
        <v>248</v>
      </c>
      <c r="B252" s="37">
        <v>0</v>
      </c>
      <c r="C252" s="37">
        <v>0</v>
      </c>
      <c r="D252" s="4">
        <f t="shared" si="82"/>
        <v>0</v>
      </c>
      <c r="E252" s="11">
        <v>0</v>
      </c>
      <c r="F252" s="5" t="s">
        <v>370</v>
      </c>
      <c r="G252" s="5" t="s">
        <v>370</v>
      </c>
      <c r="H252" s="5" t="s">
        <v>370</v>
      </c>
      <c r="I252" s="5" t="s">
        <v>370</v>
      </c>
      <c r="J252" s="5" t="s">
        <v>370</v>
      </c>
      <c r="K252" s="5" t="s">
        <v>370</v>
      </c>
      <c r="L252" s="5" t="s">
        <v>370</v>
      </c>
      <c r="M252" s="5" t="s">
        <v>370</v>
      </c>
      <c r="N252" s="37">
        <v>264</v>
      </c>
      <c r="O252" s="37">
        <v>471.8</v>
      </c>
      <c r="P252" s="4">
        <f t="shared" si="83"/>
        <v>1.2587121212121213</v>
      </c>
      <c r="Q252" s="11">
        <v>20</v>
      </c>
      <c r="R252" s="37">
        <v>95</v>
      </c>
      <c r="S252" s="37">
        <v>103.1</v>
      </c>
      <c r="T252" s="4">
        <f t="shared" si="84"/>
        <v>1.0852631578947367</v>
      </c>
      <c r="U252" s="11">
        <v>25</v>
      </c>
      <c r="V252" s="37">
        <v>22.5</v>
      </c>
      <c r="W252" s="37">
        <v>38.200000000000003</v>
      </c>
      <c r="X252" s="4">
        <f t="shared" si="85"/>
        <v>1.2497777777777777</v>
      </c>
      <c r="Y252" s="11">
        <v>25</v>
      </c>
      <c r="Z252" s="77" t="s">
        <v>435</v>
      </c>
      <c r="AA252" s="77" t="s">
        <v>435</v>
      </c>
      <c r="AB252" s="77" t="s">
        <v>435</v>
      </c>
      <c r="AC252" s="77" t="s">
        <v>435</v>
      </c>
      <c r="AD252" s="5" t="s">
        <v>370</v>
      </c>
      <c r="AE252" s="5" t="s">
        <v>370</v>
      </c>
      <c r="AF252" s="5" t="s">
        <v>370</v>
      </c>
      <c r="AG252" s="5" t="s">
        <v>370</v>
      </c>
      <c r="AH252" s="51">
        <v>173</v>
      </c>
      <c r="AI252" s="51">
        <v>187</v>
      </c>
      <c r="AJ252" s="4">
        <f t="shared" si="86"/>
        <v>1.0809248554913296</v>
      </c>
      <c r="AK252" s="11">
        <v>20</v>
      </c>
      <c r="AL252" s="5" t="s">
        <v>370</v>
      </c>
      <c r="AM252" s="5" t="s">
        <v>370</v>
      </c>
      <c r="AN252" s="5" t="s">
        <v>370</v>
      </c>
      <c r="AO252" s="5" t="s">
        <v>370</v>
      </c>
      <c r="AP252" s="5" t="s">
        <v>370</v>
      </c>
      <c r="AQ252" s="5" t="s">
        <v>370</v>
      </c>
      <c r="AR252" s="5" t="s">
        <v>370</v>
      </c>
      <c r="AS252" s="5" t="s">
        <v>370</v>
      </c>
      <c r="AT252" s="50">
        <f t="shared" si="94"/>
        <v>1.1685418102875764</v>
      </c>
      <c r="AU252" s="51">
        <v>3012</v>
      </c>
      <c r="AV252" s="37">
        <f t="shared" si="87"/>
        <v>1642.909090909091</v>
      </c>
      <c r="AW252" s="37">
        <f t="shared" si="88"/>
        <v>1919.8</v>
      </c>
      <c r="AX252" s="37">
        <f t="shared" si="89"/>
        <v>276.89090909090896</v>
      </c>
      <c r="AY252" s="37">
        <v>330.3</v>
      </c>
      <c r="AZ252" s="37">
        <v>300.39999999999998</v>
      </c>
      <c r="BA252" s="37">
        <v>231.4</v>
      </c>
      <c r="BB252" s="37">
        <v>281.8</v>
      </c>
      <c r="BC252" s="37">
        <v>248</v>
      </c>
      <c r="BD252" s="37"/>
      <c r="BE252" s="37"/>
      <c r="BF252" s="37">
        <f t="shared" si="90"/>
        <v>527.9</v>
      </c>
      <c r="BG252" s="11"/>
      <c r="BH252" s="37">
        <f t="shared" si="91"/>
        <v>527.9</v>
      </c>
      <c r="BI252" s="37"/>
      <c r="BJ252" s="37">
        <f t="shared" si="92"/>
        <v>527.9</v>
      </c>
      <c r="BK252" s="37"/>
      <c r="BL252" s="37">
        <f t="shared" si="93"/>
        <v>527.9</v>
      </c>
      <c r="BM252" s="9"/>
      <c r="BN252" s="9"/>
      <c r="BO252" s="9"/>
      <c r="BP252" s="9"/>
      <c r="BQ252" s="9"/>
      <c r="BR252" s="9"/>
      <c r="BS252" s="9"/>
      <c r="BT252" s="9"/>
      <c r="BU252" s="9"/>
      <c r="BV252" s="10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10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10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10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10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10"/>
      <c r="HG252" s="9"/>
      <c r="HH252" s="9"/>
    </row>
    <row r="253" spans="1:216" s="2" customFormat="1" ht="16.95" customHeight="1">
      <c r="A253" s="14" t="s">
        <v>249</v>
      </c>
      <c r="B253" s="37">
        <v>0</v>
      </c>
      <c r="C253" s="37">
        <v>0</v>
      </c>
      <c r="D253" s="4">
        <f t="shared" si="82"/>
        <v>0</v>
      </c>
      <c r="E253" s="11">
        <v>0</v>
      </c>
      <c r="F253" s="5" t="s">
        <v>370</v>
      </c>
      <c r="G253" s="5" t="s">
        <v>370</v>
      </c>
      <c r="H253" s="5" t="s">
        <v>370</v>
      </c>
      <c r="I253" s="5" t="s">
        <v>370</v>
      </c>
      <c r="J253" s="5" t="s">
        <v>370</v>
      </c>
      <c r="K253" s="5" t="s">
        <v>370</v>
      </c>
      <c r="L253" s="5" t="s">
        <v>370</v>
      </c>
      <c r="M253" s="5" t="s">
        <v>370</v>
      </c>
      <c r="N253" s="37">
        <v>884.4</v>
      </c>
      <c r="O253" s="37">
        <v>976.5</v>
      </c>
      <c r="P253" s="4">
        <f t="shared" si="83"/>
        <v>1.1041383989145184</v>
      </c>
      <c r="Q253" s="11">
        <v>20</v>
      </c>
      <c r="R253" s="37">
        <v>682</v>
      </c>
      <c r="S253" s="37">
        <v>545.79999999999995</v>
      </c>
      <c r="T253" s="4">
        <f t="shared" si="84"/>
        <v>0.8002932551319647</v>
      </c>
      <c r="U253" s="11">
        <v>20</v>
      </c>
      <c r="V253" s="37">
        <v>93</v>
      </c>
      <c r="W253" s="37">
        <v>98.5</v>
      </c>
      <c r="X253" s="4">
        <f t="shared" si="85"/>
        <v>1.0591397849462365</v>
      </c>
      <c r="Y253" s="11">
        <v>30</v>
      </c>
      <c r="Z253" s="77" t="s">
        <v>435</v>
      </c>
      <c r="AA253" s="77" t="s">
        <v>435</v>
      </c>
      <c r="AB253" s="77" t="s">
        <v>435</v>
      </c>
      <c r="AC253" s="77" t="s">
        <v>435</v>
      </c>
      <c r="AD253" s="5" t="s">
        <v>370</v>
      </c>
      <c r="AE253" s="5" t="s">
        <v>370</v>
      </c>
      <c r="AF253" s="5" t="s">
        <v>370</v>
      </c>
      <c r="AG253" s="5" t="s">
        <v>370</v>
      </c>
      <c r="AH253" s="51">
        <v>530</v>
      </c>
      <c r="AI253" s="51">
        <v>614</v>
      </c>
      <c r="AJ253" s="4">
        <f t="shared" si="86"/>
        <v>1.1584905660377358</v>
      </c>
      <c r="AK253" s="11">
        <v>20</v>
      </c>
      <c r="AL253" s="5" t="s">
        <v>370</v>
      </c>
      <c r="AM253" s="5" t="s">
        <v>370</v>
      </c>
      <c r="AN253" s="5" t="s">
        <v>370</v>
      </c>
      <c r="AO253" s="5" t="s">
        <v>370</v>
      </c>
      <c r="AP253" s="5" t="s">
        <v>370</v>
      </c>
      <c r="AQ253" s="5" t="s">
        <v>370</v>
      </c>
      <c r="AR253" s="5" t="s">
        <v>370</v>
      </c>
      <c r="AS253" s="5" t="s">
        <v>370</v>
      </c>
      <c r="AT253" s="50">
        <f t="shared" si="94"/>
        <v>1.0336959772230163</v>
      </c>
      <c r="AU253" s="51">
        <v>1906</v>
      </c>
      <c r="AV253" s="37">
        <f t="shared" si="87"/>
        <v>1039.6363636363637</v>
      </c>
      <c r="AW253" s="37">
        <f t="shared" si="88"/>
        <v>1074.7</v>
      </c>
      <c r="AX253" s="37">
        <f t="shared" si="89"/>
        <v>35.063636363636306</v>
      </c>
      <c r="AY253" s="37">
        <v>154</v>
      </c>
      <c r="AZ253" s="37">
        <v>143.69999999999999</v>
      </c>
      <c r="BA253" s="37">
        <v>142.4</v>
      </c>
      <c r="BB253" s="37">
        <v>197.5</v>
      </c>
      <c r="BC253" s="37">
        <v>187.3</v>
      </c>
      <c r="BD253" s="37">
        <v>0.7</v>
      </c>
      <c r="BE253" s="37"/>
      <c r="BF253" s="37">
        <f t="shared" si="90"/>
        <v>249.1</v>
      </c>
      <c r="BG253" s="11"/>
      <c r="BH253" s="37">
        <f t="shared" si="91"/>
        <v>249.1</v>
      </c>
      <c r="BI253" s="37"/>
      <c r="BJ253" s="37">
        <f t="shared" si="92"/>
        <v>249.1</v>
      </c>
      <c r="BK253" s="37"/>
      <c r="BL253" s="37">
        <f t="shared" si="93"/>
        <v>249.1</v>
      </c>
      <c r="BM253" s="9"/>
      <c r="BN253" s="9"/>
      <c r="BO253" s="9"/>
      <c r="BP253" s="9"/>
      <c r="BQ253" s="9"/>
      <c r="BR253" s="9"/>
      <c r="BS253" s="9"/>
      <c r="BT253" s="9"/>
      <c r="BU253" s="9"/>
      <c r="BV253" s="10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10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10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10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10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10"/>
      <c r="HG253" s="9"/>
      <c r="HH253" s="9"/>
    </row>
    <row r="254" spans="1:216" s="2" customFormat="1" ht="16.95" customHeight="1">
      <c r="A254" s="14" t="s">
        <v>250</v>
      </c>
      <c r="B254" s="37">
        <v>53826</v>
      </c>
      <c r="C254" s="37">
        <v>47332</v>
      </c>
      <c r="D254" s="4">
        <f t="shared" si="82"/>
        <v>0.87935198602905662</v>
      </c>
      <c r="E254" s="11">
        <v>10</v>
      </c>
      <c r="F254" s="5" t="s">
        <v>370</v>
      </c>
      <c r="G254" s="5" t="s">
        <v>370</v>
      </c>
      <c r="H254" s="5" t="s">
        <v>370</v>
      </c>
      <c r="I254" s="5" t="s">
        <v>370</v>
      </c>
      <c r="J254" s="5" t="s">
        <v>370</v>
      </c>
      <c r="K254" s="5" t="s">
        <v>370</v>
      </c>
      <c r="L254" s="5" t="s">
        <v>370</v>
      </c>
      <c r="M254" s="5" t="s">
        <v>370</v>
      </c>
      <c r="N254" s="37">
        <v>1492.3</v>
      </c>
      <c r="O254" s="37">
        <v>1436.4</v>
      </c>
      <c r="P254" s="4">
        <f t="shared" si="83"/>
        <v>0.96254104402600027</v>
      </c>
      <c r="Q254" s="11">
        <v>20</v>
      </c>
      <c r="R254" s="37">
        <v>103.7</v>
      </c>
      <c r="S254" s="37">
        <v>135.1</v>
      </c>
      <c r="T254" s="4">
        <f t="shared" si="84"/>
        <v>1.2102796528447444</v>
      </c>
      <c r="U254" s="11">
        <v>25</v>
      </c>
      <c r="V254" s="37">
        <v>8.3000000000000007</v>
      </c>
      <c r="W254" s="37">
        <v>10.4</v>
      </c>
      <c r="X254" s="4">
        <f t="shared" si="85"/>
        <v>1.2053012048192771</v>
      </c>
      <c r="Y254" s="11">
        <v>25</v>
      </c>
      <c r="Z254" s="77" t="s">
        <v>435</v>
      </c>
      <c r="AA254" s="77" t="s">
        <v>435</v>
      </c>
      <c r="AB254" s="77" t="s">
        <v>435</v>
      </c>
      <c r="AC254" s="77" t="s">
        <v>435</v>
      </c>
      <c r="AD254" s="5" t="s">
        <v>370</v>
      </c>
      <c r="AE254" s="5" t="s">
        <v>370</v>
      </c>
      <c r="AF254" s="5" t="s">
        <v>370</v>
      </c>
      <c r="AG254" s="5" t="s">
        <v>370</v>
      </c>
      <c r="AH254" s="51">
        <v>140</v>
      </c>
      <c r="AI254" s="51">
        <v>140</v>
      </c>
      <c r="AJ254" s="4">
        <f t="shared" si="86"/>
        <v>1</v>
      </c>
      <c r="AK254" s="11">
        <v>20</v>
      </c>
      <c r="AL254" s="5" t="s">
        <v>370</v>
      </c>
      <c r="AM254" s="5" t="s">
        <v>370</v>
      </c>
      <c r="AN254" s="5" t="s">
        <v>370</v>
      </c>
      <c r="AO254" s="5" t="s">
        <v>370</v>
      </c>
      <c r="AP254" s="5" t="s">
        <v>370</v>
      </c>
      <c r="AQ254" s="5" t="s">
        <v>370</v>
      </c>
      <c r="AR254" s="5" t="s">
        <v>370</v>
      </c>
      <c r="AS254" s="5" t="s">
        <v>370</v>
      </c>
      <c r="AT254" s="50">
        <f t="shared" si="94"/>
        <v>1.0843386218241111</v>
      </c>
      <c r="AU254" s="51">
        <v>3833</v>
      </c>
      <c r="AV254" s="37">
        <f t="shared" si="87"/>
        <v>2090.7272727272725</v>
      </c>
      <c r="AW254" s="37">
        <f t="shared" si="88"/>
        <v>2267.1</v>
      </c>
      <c r="AX254" s="37">
        <f t="shared" si="89"/>
        <v>176.37272727272739</v>
      </c>
      <c r="AY254" s="37">
        <v>410.9</v>
      </c>
      <c r="AZ254" s="37">
        <v>419</v>
      </c>
      <c r="BA254" s="37">
        <v>307.39999999999998</v>
      </c>
      <c r="BB254" s="37">
        <v>327.5</v>
      </c>
      <c r="BC254" s="37">
        <v>418.5</v>
      </c>
      <c r="BD254" s="37"/>
      <c r="BE254" s="37"/>
      <c r="BF254" s="37">
        <f t="shared" si="90"/>
        <v>383.8</v>
      </c>
      <c r="BG254" s="11"/>
      <c r="BH254" s="37">
        <f t="shared" si="91"/>
        <v>383.8</v>
      </c>
      <c r="BI254" s="37"/>
      <c r="BJ254" s="37">
        <f t="shared" si="92"/>
        <v>383.8</v>
      </c>
      <c r="BK254" s="37"/>
      <c r="BL254" s="37">
        <f t="shared" si="93"/>
        <v>383.8</v>
      </c>
      <c r="BM254" s="9"/>
      <c r="BN254" s="9"/>
      <c r="BO254" s="9"/>
      <c r="BP254" s="9"/>
      <c r="BQ254" s="9"/>
      <c r="BR254" s="9"/>
      <c r="BS254" s="9"/>
      <c r="BT254" s="9"/>
      <c r="BU254" s="9"/>
      <c r="BV254" s="10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10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10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10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10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10"/>
      <c r="HG254" s="9"/>
      <c r="HH254" s="9"/>
    </row>
    <row r="255" spans="1:216" s="2" customFormat="1" ht="16.95" customHeight="1">
      <c r="A255" s="14" t="s">
        <v>251</v>
      </c>
      <c r="B255" s="37">
        <v>0</v>
      </c>
      <c r="C255" s="37">
        <v>0</v>
      </c>
      <c r="D255" s="4">
        <f t="shared" si="82"/>
        <v>0</v>
      </c>
      <c r="E255" s="11">
        <v>0</v>
      </c>
      <c r="F255" s="5" t="s">
        <v>370</v>
      </c>
      <c r="G255" s="5" t="s">
        <v>370</v>
      </c>
      <c r="H255" s="5" t="s">
        <v>370</v>
      </c>
      <c r="I255" s="5" t="s">
        <v>370</v>
      </c>
      <c r="J255" s="5" t="s">
        <v>370</v>
      </c>
      <c r="K255" s="5" t="s">
        <v>370</v>
      </c>
      <c r="L255" s="5" t="s">
        <v>370</v>
      </c>
      <c r="M255" s="5" t="s">
        <v>370</v>
      </c>
      <c r="N255" s="37">
        <v>501.9</v>
      </c>
      <c r="O255" s="37">
        <v>887.8</v>
      </c>
      <c r="P255" s="4">
        <f t="shared" si="83"/>
        <v>1.2568878262602112</v>
      </c>
      <c r="Q255" s="11">
        <v>20</v>
      </c>
      <c r="R255" s="37">
        <v>109.6</v>
      </c>
      <c r="S255" s="37">
        <v>15.9</v>
      </c>
      <c r="T255" s="4">
        <f t="shared" si="84"/>
        <v>0.14507299270072993</v>
      </c>
      <c r="U255" s="11">
        <v>20</v>
      </c>
      <c r="V255" s="37">
        <v>10.199999999999999</v>
      </c>
      <c r="W255" s="37">
        <v>11.2</v>
      </c>
      <c r="X255" s="4">
        <f t="shared" si="85"/>
        <v>1.0980392156862746</v>
      </c>
      <c r="Y255" s="11">
        <v>30</v>
      </c>
      <c r="Z255" s="77" t="s">
        <v>435</v>
      </c>
      <c r="AA255" s="77" t="s">
        <v>435</v>
      </c>
      <c r="AB255" s="77" t="s">
        <v>435</v>
      </c>
      <c r="AC255" s="77" t="s">
        <v>435</v>
      </c>
      <c r="AD255" s="5" t="s">
        <v>370</v>
      </c>
      <c r="AE255" s="5" t="s">
        <v>370</v>
      </c>
      <c r="AF255" s="5" t="s">
        <v>370</v>
      </c>
      <c r="AG255" s="5" t="s">
        <v>370</v>
      </c>
      <c r="AH255" s="51">
        <v>133</v>
      </c>
      <c r="AI255" s="51">
        <v>133</v>
      </c>
      <c r="AJ255" s="4">
        <f t="shared" si="86"/>
        <v>1</v>
      </c>
      <c r="AK255" s="11">
        <v>20</v>
      </c>
      <c r="AL255" s="5" t="s">
        <v>370</v>
      </c>
      <c r="AM255" s="5" t="s">
        <v>370</v>
      </c>
      <c r="AN255" s="5" t="s">
        <v>370</v>
      </c>
      <c r="AO255" s="5" t="s">
        <v>370</v>
      </c>
      <c r="AP255" s="5" t="s">
        <v>370</v>
      </c>
      <c r="AQ255" s="5" t="s">
        <v>370</v>
      </c>
      <c r="AR255" s="5" t="s">
        <v>370</v>
      </c>
      <c r="AS255" s="5" t="s">
        <v>370</v>
      </c>
      <c r="AT255" s="50">
        <f t="shared" si="94"/>
        <v>0.89978214277563395</v>
      </c>
      <c r="AU255" s="51">
        <v>2174</v>
      </c>
      <c r="AV255" s="37">
        <f t="shared" si="87"/>
        <v>1185.8181818181818</v>
      </c>
      <c r="AW255" s="37">
        <f t="shared" si="88"/>
        <v>1067</v>
      </c>
      <c r="AX255" s="37">
        <f t="shared" si="89"/>
        <v>-118.81818181818176</v>
      </c>
      <c r="AY255" s="37">
        <v>165.5</v>
      </c>
      <c r="AZ255" s="37">
        <v>117.9</v>
      </c>
      <c r="BA255" s="37">
        <v>2.7</v>
      </c>
      <c r="BB255" s="37">
        <v>162.1</v>
      </c>
      <c r="BC255" s="37">
        <v>182.4</v>
      </c>
      <c r="BD255" s="37">
        <v>168.3</v>
      </c>
      <c r="BE255" s="37"/>
      <c r="BF255" s="37">
        <f t="shared" si="90"/>
        <v>268.10000000000002</v>
      </c>
      <c r="BG255" s="11"/>
      <c r="BH255" s="37">
        <f t="shared" si="91"/>
        <v>268.10000000000002</v>
      </c>
      <c r="BI255" s="37"/>
      <c r="BJ255" s="37">
        <f t="shared" si="92"/>
        <v>268.10000000000002</v>
      </c>
      <c r="BK255" s="37"/>
      <c r="BL255" s="37">
        <f t="shared" si="93"/>
        <v>268.10000000000002</v>
      </c>
      <c r="BM255" s="9"/>
      <c r="BN255" s="9"/>
      <c r="BO255" s="9"/>
      <c r="BP255" s="9"/>
      <c r="BQ255" s="9"/>
      <c r="BR255" s="9"/>
      <c r="BS255" s="9"/>
      <c r="BT255" s="9"/>
      <c r="BU255" s="9"/>
      <c r="BV255" s="10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10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10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10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10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10"/>
      <c r="HG255" s="9"/>
      <c r="HH255" s="9"/>
    </row>
    <row r="256" spans="1:216" s="2" customFormat="1" ht="16.95" customHeight="1">
      <c r="A256" s="14" t="s">
        <v>252</v>
      </c>
      <c r="B256" s="37">
        <v>7405</v>
      </c>
      <c r="C256" s="37">
        <v>8279</v>
      </c>
      <c r="D256" s="4">
        <f t="shared" si="82"/>
        <v>1.1180283592167455</v>
      </c>
      <c r="E256" s="11">
        <v>10</v>
      </c>
      <c r="F256" s="5" t="s">
        <v>370</v>
      </c>
      <c r="G256" s="5" t="s">
        <v>370</v>
      </c>
      <c r="H256" s="5" t="s">
        <v>370</v>
      </c>
      <c r="I256" s="5" t="s">
        <v>370</v>
      </c>
      <c r="J256" s="5" t="s">
        <v>370</v>
      </c>
      <c r="K256" s="5" t="s">
        <v>370</v>
      </c>
      <c r="L256" s="5" t="s">
        <v>370</v>
      </c>
      <c r="M256" s="5" t="s">
        <v>370</v>
      </c>
      <c r="N256" s="37">
        <v>2210.6</v>
      </c>
      <c r="O256" s="37">
        <v>2342.6</v>
      </c>
      <c r="P256" s="4">
        <f t="shared" si="83"/>
        <v>1.0597122953044422</v>
      </c>
      <c r="Q256" s="11">
        <v>20</v>
      </c>
      <c r="R256" s="37">
        <v>2728.3</v>
      </c>
      <c r="S256" s="37">
        <v>2321.6999999999998</v>
      </c>
      <c r="T256" s="4">
        <f t="shared" si="84"/>
        <v>0.85096946816699026</v>
      </c>
      <c r="U256" s="11">
        <v>10</v>
      </c>
      <c r="V256" s="37">
        <v>2400.9</v>
      </c>
      <c r="W256" s="37">
        <v>2371.9</v>
      </c>
      <c r="X256" s="4">
        <f t="shared" si="85"/>
        <v>0.98792119621808494</v>
      </c>
      <c r="Y256" s="11">
        <v>40</v>
      </c>
      <c r="Z256" s="77" t="s">
        <v>435</v>
      </c>
      <c r="AA256" s="77" t="s">
        <v>435</v>
      </c>
      <c r="AB256" s="77" t="s">
        <v>435</v>
      </c>
      <c r="AC256" s="77" t="s">
        <v>435</v>
      </c>
      <c r="AD256" s="5" t="s">
        <v>370</v>
      </c>
      <c r="AE256" s="5" t="s">
        <v>370</v>
      </c>
      <c r="AF256" s="5" t="s">
        <v>370</v>
      </c>
      <c r="AG256" s="5" t="s">
        <v>370</v>
      </c>
      <c r="AH256" s="51">
        <v>1054</v>
      </c>
      <c r="AI256" s="51">
        <v>1054</v>
      </c>
      <c r="AJ256" s="4">
        <f t="shared" si="86"/>
        <v>1</v>
      </c>
      <c r="AK256" s="11">
        <v>20</v>
      </c>
      <c r="AL256" s="5" t="s">
        <v>370</v>
      </c>
      <c r="AM256" s="5" t="s">
        <v>370</v>
      </c>
      <c r="AN256" s="5" t="s">
        <v>370</v>
      </c>
      <c r="AO256" s="5" t="s">
        <v>370</v>
      </c>
      <c r="AP256" s="5" t="s">
        <v>370</v>
      </c>
      <c r="AQ256" s="5" t="s">
        <v>370</v>
      </c>
      <c r="AR256" s="5" t="s">
        <v>370</v>
      </c>
      <c r="AS256" s="5" t="s">
        <v>370</v>
      </c>
      <c r="AT256" s="50">
        <f t="shared" si="94"/>
        <v>1.0040107202864961</v>
      </c>
      <c r="AU256" s="51">
        <v>2647</v>
      </c>
      <c r="AV256" s="37">
        <f t="shared" si="87"/>
        <v>1443.8181818181818</v>
      </c>
      <c r="AW256" s="37">
        <f t="shared" si="88"/>
        <v>1449.6</v>
      </c>
      <c r="AX256" s="37">
        <f t="shared" si="89"/>
        <v>5.7818181818181529</v>
      </c>
      <c r="AY256" s="37">
        <v>273.8</v>
      </c>
      <c r="AZ256" s="37">
        <v>252.3</v>
      </c>
      <c r="BA256" s="37">
        <v>235.1</v>
      </c>
      <c r="BB256" s="37">
        <v>186.9</v>
      </c>
      <c r="BC256" s="37">
        <v>209.8</v>
      </c>
      <c r="BD256" s="37"/>
      <c r="BE256" s="37"/>
      <c r="BF256" s="37">
        <f t="shared" si="90"/>
        <v>291.7</v>
      </c>
      <c r="BG256" s="11"/>
      <c r="BH256" s="37">
        <f t="shared" si="91"/>
        <v>291.7</v>
      </c>
      <c r="BI256" s="37"/>
      <c r="BJ256" s="37">
        <f t="shared" si="92"/>
        <v>291.7</v>
      </c>
      <c r="BK256" s="37"/>
      <c r="BL256" s="37">
        <f t="shared" si="93"/>
        <v>291.7</v>
      </c>
      <c r="BM256" s="9"/>
      <c r="BN256" s="9"/>
      <c r="BO256" s="9"/>
      <c r="BP256" s="9"/>
      <c r="BQ256" s="9"/>
      <c r="BR256" s="9"/>
      <c r="BS256" s="9"/>
      <c r="BT256" s="9"/>
      <c r="BU256" s="9"/>
      <c r="BV256" s="10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10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10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10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10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10"/>
      <c r="HG256" s="9"/>
      <c r="HH256" s="9"/>
    </row>
    <row r="257" spans="1:216" s="2" customFormat="1" ht="16.95" customHeight="1">
      <c r="A257" s="14" t="s">
        <v>253</v>
      </c>
      <c r="B257" s="37">
        <v>0</v>
      </c>
      <c r="C257" s="37">
        <v>0</v>
      </c>
      <c r="D257" s="4">
        <f t="shared" si="82"/>
        <v>0</v>
      </c>
      <c r="E257" s="11">
        <v>0</v>
      </c>
      <c r="F257" s="5" t="s">
        <v>370</v>
      </c>
      <c r="G257" s="5" t="s">
        <v>370</v>
      </c>
      <c r="H257" s="5" t="s">
        <v>370</v>
      </c>
      <c r="I257" s="5" t="s">
        <v>370</v>
      </c>
      <c r="J257" s="5" t="s">
        <v>370</v>
      </c>
      <c r="K257" s="5" t="s">
        <v>370</v>
      </c>
      <c r="L257" s="5" t="s">
        <v>370</v>
      </c>
      <c r="M257" s="5" t="s">
        <v>370</v>
      </c>
      <c r="N257" s="37">
        <v>684.5</v>
      </c>
      <c r="O257" s="37">
        <v>836.8</v>
      </c>
      <c r="P257" s="4">
        <f t="shared" si="83"/>
        <v>1.2022498173849525</v>
      </c>
      <c r="Q257" s="11">
        <v>20</v>
      </c>
      <c r="R257" s="37">
        <v>621.20000000000005</v>
      </c>
      <c r="S257" s="37">
        <v>661.7</v>
      </c>
      <c r="T257" s="4">
        <f t="shared" si="84"/>
        <v>1.0651963940759819</v>
      </c>
      <c r="U257" s="11">
        <v>30</v>
      </c>
      <c r="V257" s="37">
        <v>56</v>
      </c>
      <c r="W257" s="37">
        <v>60.7</v>
      </c>
      <c r="X257" s="4">
        <f t="shared" si="85"/>
        <v>1.0839285714285716</v>
      </c>
      <c r="Y257" s="11">
        <v>20</v>
      </c>
      <c r="Z257" s="77" t="s">
        <v>435</v>
      </c>
      <c r="AA257" s="77" t="s">
        <v>435</v>
      </c>
      <c r="AB257" s="77" t="s">
        <v>435</v>
      </c>
      <c r="AC257" s="77" t="s">
        <v>435</v>
      </c>
      <c r="AD257" s="5" t="s">
        <v>370</v>
      </c>
      <c r="AE257" s="5" t="s">
        <v>370</v>
      </c>
      <c r="AF257" s="5" t="s">
        <v>370</v>
      </c>
      <c r="AG257" s="5" t="s">
        <v>370</v>
      </c>
      <c r="AH257" s="51">
        <v>605</v>
      </c>
      <c r="AI257" s="51">
        <v>605</v>
      </c>
      <c r="AJ257" s="4">
        <f t="shared" si="86"/>
        <v>1</v>
      </c>
      <c r="AK257" s="11">
        <v>20</v>
      </c>
      <c r="AL257" s="5" t="s">
        <v>370</v>
      </c>
      <c r="AM257" s="5" t="s">
        <v>370</v>
      </c>
      <c r="AN257" s="5" t="s">
        <v>370</v>
      </c>
      <c r="AO257" s="5" t="s">
        <v>370</v>
      </c>
      <c r="AP257" s="5" t="s">
        <v>370</v>
      </c>
      <c r="AQ257" s="5" t="s">
        <v>370</v>
      </c>
      <c r="AR257" s="5" t="s">
        <v>370</v>
      </c>
      <c r="AS257" s="5" t="s">
        <v>370</v>
      </c>
      <c r="AT257" s="50">
        <f t="shared" si="94"/>
        <v>1.0853273288727772</v>
      </c>
      <c r="AU257" s="51">
        <v>3420</v>
      </c>
      <c r="AV257" s="37">
        <f t="shared" si="87"/>
        <v>1865.4545454545455</v>
      </c>
      <c r="AW257" s="37">
        <f t="shared" si="88"/>
        <v>2024.6</v>
      </c>
      <c r="AX257" s="37">
        <f t="shared" si="89"/>
        <v>159.14545454545441</v>
      </c>
      <c r="AY257" s="37">
        <v>266.5</v>
      </c>
      <c r="AZ257" s="37">
        <v>357.6</v>
      </c>
      <c r="BA257" s="37">
        <v>420.2</v>
      </c>
      <c r="BB257" s="37">
        <v>298.7</v>
      </c>
      <c r="BC257" s="37">
        <v>311.60000000000002</v>
      </c>
      <c r="BD257" s="37"/>
      <c r="BE257" s="37"/>
      <c r="BF257" s="37">
        <f t="shared" si="90"/>
        <v>370</v>
      </c>
      <c r="BG257" s="11"/>
      <c r="BH257" s="37">
        <f t="shared" si="91"/>
        <v>370</v>
      </c>
      <c r="BI257" s="37"/>
      <c r="BJ257" s="37">
        <f t="shared" si="92"/>
        <v>370</v>
      </c>
      <c r="BK257" s="37"/>
      <c r="BL257" s="37">
        <f t="shared" si="93"/>
        <v>370</v>
      </c>
      <c r="BM257" s="9"/>
      <c r="BN257" s="9"/>
      <c r="BO257" s="9"/>
      <c r="BP257" s="9"/>
      <c r="BQ257" s="9"/>
      <c r="BR257" s="9"/>
      <c r="BS257" s="9"/>
      <c r="BT257" s="9"/>
      <c r="BU257" s="9"/>
      <c r="BV257" s="10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10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10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10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10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10"/>
      <c r="HG257" s="9"/>
      <c r="HH257" s="9"/>
    </row>
    <row r="258" spans="1:216" s="2" customFormat="1" ht="16.95" customHeight="1">
      <c r="A258" s="14" t="s">
        <v>254</v>
      </c>
      <c r="B258" s="37">
        <v>0</v>
      </c>
      <c r="C258" s="37">
        <v>0</v>
      </c>
      <c r="D258" s="4">
        <f t="shared" si="82"/>
        <v>0</v>
      </c>
      <c r="E258" s="11">
        <v>0</v>
      </c>
      <c r="F258" s="5" t="s">
        <v>370</v>
      </c>
      <c r="G258" s="5" t="s">
        <v>370</v>
      </c>
      <c r="H258" s="5" t="s">
        <v>370</v>
      </c>
      <c r="I258" s="5" t="s">
        <v>370</v>
      </c>
      <c r="J258" s="5" t="s">
        <v>370</v>
      </c>
      <c r="K258" s="5" t="s">
        <v>370</v>
      </c>
      <c r="L258" s="5" t="s">
        <v>370</v>
      </c>
      <c r="M258" s="5" t="s">
        <v>370</v>
      </c>
      <c r="N258" s="37">
        <v>398.5</v>
      </c>
      <c r="O258" s="37">
        <v>426.2</v>
      </c>
      <c r="P258" s="4">
        <f t="shared" si="83"/>
        <v>1.0695106649937265</v>
      </c>
      <c r="Q258" s="11">
        <v>20</v>
      </c>
      <c r="R258" s="37">
        <v>63.2</v>
      </c>
      <c r="S258" s="37">
        <v>64.7</v>
      </c>
      <c r="T258" s="4">
        <f t="shared" si="84"/>
        <v>1.0237341772151898</v>
      </c>
      <c r="U258" s="11">
        <v>20</v>
      </c>
      <c r="V258" s="37">
        <v>12.7</v>
      </c>
      <c r="W258" s="37">
        <v>13.3</v>
      </c>
      <c r="X258" s="4">
        <f t="shared" si="85"/>
        <v>1.0472440944881891</v>
      </c>
      <c r="Y258" s="11">
        <v>30</v>
      </c>
      <c r="Z258" s="77" t="s">
        <v>435</v>
      </c>
      <c r="AA258" s="77" t="s">
        <v>435</v>
      </c>
      <c r="AB258" s="77" t="s">
        <v>435</v>
      </c>
      <c r="AC258" s="77" t="s">
        <v>435</v>
      </c>
      <c r="AD258" s="5" t="s">
        <v>370</v>
      </c>
      <c r="AE258" s="5" t="s">
        <v>370</v>
      </c>
      <c r="AF258" s="5" t="s">
        <v>370</v>
      </c>
      <c r="AG258" s="5" t="s">
        <v>370</v>
      </c>
      <c r="AH258" s="51">
        <v>157</v>
      </c>
      <c r="AI258" s="51">
        <v>159</v>
      </c>
      <c r="AJ258" s="4">
        <f t="shared" si="86"/>
        <v>1.0127388535031847</v>
      </c>
      <c r="AK258" s="11">
        <v>20</v>
      </c>
      <c r="AL258" s="5" t="s">
        <v>370</v>
      </c>
      <c r="AM258" s="5" t="s">
        <v>370</v>
      </c>
      <c r="AN258" s="5" t="s">
        <v>370</v>
      </c>
      <c r="AO258" s="5" t="s">
        <v>370</v>
      </c>
      <c r="AP258" s="5" t="s">
        <v>370</v>
      </c>
      <c r="AQ258" s="5" t="s">
        <v>370</v>
      </c>
      <c r="AR258" s="5" t="s">
        <v>370</v>
      </c>
      <c r="AS258" s="5" t="s">
        <v>370</v>
      </c>
      <c r="AT258" s="50">
        <f t="shared" si="94"/>
        <v>1.0392999638765299</v>
      </c>
      <c r="AU258" s="51">
        <v>1693</v>
      </c>
      <c r="AV258" s="37">
        <f t="shared" si="87"/>
        <v>923.4545454545455</v>
      </c>
      <c r="AW258" s="37">
        <f t="shared" si="88"/>
        <v>959.7</v>
      </c>
      <c r="AX258" s="37">
        <f t="shared" si="89"/>
        <v>36.24545454545455</v>
      </c>
      <c r="AY258" s="37">
        <v>127.6</v>
      </c>
      <c r="AZ258" s="37">
        <v>123.9</v>
      </c>
      <c r="BA258" s="37">
        <v>159.19999999999999</v>
      </c>
      <c r="BB258" s="37">
        <v>114.5</v>
      </c>
      <c r="BC258" s="37">
        <v>110.2</v>
      </c>
      <c r="BD258" s="37"/>
      <c r="BE258" s="37"/>
      <c r="BF258" s="37">
        <f t="shared" si="90"/>
        <v>324.3</v>
      </c>
      <c r="BG258" s="11"/>
      <c r="BH258" s="37">
        <f t="shared" si="91"/>
        <v>324.3</v>
      </c>
      <c r="BI258" s="37"/>
      <c r="BJ258" s="37">
        <f t="shared" si="92"/>
        <v>324.3</v>
      </c>
      <c r="BK258" s="37"/>
      <c r="BL258" s="37">
        <f t="shared" si="93"/>
        <v>324.3</v>
      </c>
      <c r="BM258" s="9"/>
      <c r="BN258" s="9"/>
      <c r="BO258" s="9"/>
      <c r="BP258" s="9"/>
      <c r="BQ258" s="9"/>
      <c r="BR258" s="9"/>
      <c r="BS258" s="9"/>
      <c r="BT258" s="9"/>
      <c r="BU258" s="9"/>
      <c r="BV258" s="10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10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10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10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10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10"/>
      <c r="HG258" s="9"/>
      <c r="HH258" s="9"/>
    </row>
    <row r="259" spans="1:216" s="2" customFormat="1" ht="16.95" customHeight="1">
      <c r="A259" s="14" t="s">
        <v>255</v>
      </c>
      <c r="B259" s="37">
        <v>0</v>
      </c>
      <c r="C259" s="37">
        <v>0</v>
      </c>
      <c r="D259" s="4">
        <f t="shared" si="82"/>
        <v>0</v>
      </c>
      <c r="E259" s="11">
        <v>0</v>
      </c>
      <c r="F259" s="5" t="s">
        <v>370</v>
      </c>
      <c r="G259" s="5" t="s">
        <v>370</v>
      </c>
      <c r="H259" s="5" t="s">
        <v>370</v>
      </c>
      <c r="I259" s="5" t="s">
        <v>370</v>
      </c>
      <c r="J259" s="5" t="s">
        <v>370</v>
      </c>
      <c r="K259" s="5" t="s">
        <v>370</v>
      </c>
      <c r="L259" s="5" t="s">
        <v>370</v>
      </c>
      <c r="M259" s="5" t="s">
        <v>370</v>
      </c>
      <c r="N259" s="37">
        <v>711.2</v>
      </c>
      <c r="O259" s="37">
        <v>612.1</v>
      </c>
      <c r="P259" s="4">
        <f t="shared" si="83"/>
        <v>0.86065804274465685</v>
      </c>
      <c r="Q259" s="11">
        <v>20</v>
      </c>
      <c r="R259" s="37">
        <v>12.7</v>
      </c>
      <c r="S259" s="37">
        <v>14.7</v>
      </c>
      <c r="T259" s="4">
        <f t="shared" si="84"/>
        <v>1.1574803149606299</v>
      </c>
      <c r="U259" s="11">
        <v>25</v>
      </c>
      <c r="V259" s="37">
        <v>9</v>
      </c>
      <c r="W259" s="37">
        <v>11.8</v>
      </c>
      <c r="X259" s="4">
        <f t="shared" si="85"/>
        <v>1.211111111111111</v>
      </c>
      <c r="Y259" s="11">
        <v>25</v>
      </c>
      <c r="Z259" s="77" t="s">
        <v>435</v>
      </c>
      <c r="AA259" s="77" t="s">
        <v>435</v>
      </c>
      <c r="AB259" s="77" t="s">
        <v>435</v>
      </c>
      <c r="AC259" s="77" t="s">
        <v>435</v>
      </c>
      <c r="AD259" s="5" t="s">
        <v>370</v>
      </c>
      <c r="AE259" s="5" t="s">
        <v>370</v>
      </c>
      <c r="AF259" s="5" t="s">
        <v>370</v>
      </c>
      <c r="AG259" s="5" t="s">
        <v>370</v>
      </c>
      <c r="AH259" s="51">
        <v>35</v>
      </c>
      <c r="AI259" s="51">
        <v>35</v>
      </c>
      <c r="AJ259" s="4">
        <f t="shared" si="86"/>
        <v>1</v>
      </c>
      <c r="AK259" s="11">
        <v>20</v>
      </c>
      <c r="AL259" s="5" t="s">
        <v>370</v>
      </c>
      <c r="AM259" s="5" t="s">
        <v>370</v>
      </c>
      <c r="AN259" s="5" t="s">
        <v>370</v>
      </c>
      <c r="AO259" s="5" t="s">
        <v>370</v>
      </c>
      <c r="AP259" s="5" t="s">
        <v>370</v>
      </c>
      <c r="AQ259" s="5" t="s">
        <v>370</v>
      </c>
      <c r="AR259" s="5" t="s">
        <v>370</v>
      </c>
      <c r="AS259" s="5" t="s">
        <v>370</v>
      </c>
      <c r="AT259" s="50">
        <f t="shared" si="94"/>
        <v>1.0714216278520738</v>
      </c>
      <c r="AU259" s="51">
        <v>1738</v>
      </c>
      <c r="AV259" s="37">
        <f t="shared" si="87"/>
        <v>948</v>
      </c>
      <c r="AW259" s="37">
        <f t="shared" si="88"/>
        <v>1015.7</v>
      </c>
      <c r="AX259" s="37">
        <f t="shared" si="89"/>
        <v>67.700000000000045</v>
      </c>
      <c r="AY259" s="37">
        <v>121.3</v>
      </c>
      <c r="AZ259" s="37">
        <v>189.8</v>
      </c>
      <c r="BA259" s="37">
        <v>164.8</v>
      </c>
      <c r="BB259" s="37">
        <v>155.19999999999999</v>
      </c>
      <c r="BC259" s="37">
        <v>176.6</v>
      </c>
      <c r="BD259" s="37">
        <v>13.6</v>
      </c>
      <c r="BE259" s="37"/>
      <c r="BF259" s="37">
        <f t="shared" si="90"/>
        <v>194.4</v>
      </c>
      <c r="BG259" s="11"/>
      <c r="BH259" s="37">
        <f t="shared" si="91"/>
        <v>194.4</v>
      </c>
      <c r="BI259" s="37"/>
      <c r="BJ259" s="37">
        <f t="shared" si="92"/>
        <v>194.4</v>
      </c>
      <c r="BK259" s="37"/>
      <c r="BL259" s="37">
        <f t="shared" si="93"/>
        <v>194.4</v>
      </c>
      <c r="BM259" s="9"/>
      <c r="BN259" s="9"/>
      <c r="BO259" s="9"/>
      <c r="BP259" s="9"/>
      <c r="BQ259" s="9"/>
      <c r="BR259" s="9"/>
      <c r="BS259" s="9"/>
      <c r="BT259" s="9"/>
      <c r="BU259" s="9"/>
      <c r="BV259" s="10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10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10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10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10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10"/>
      <c r="HG259" s="9"/>
      <c r="HH259" s="9"/>
    </row>
    <row r="260" spans="1:216" s="2" customFormat="1" ht="16.95" customHeight="1">
      <c r="A260" s="14" t="s">
        <v>256</v>
      </c>
      <c r="B260" s="37">
        <v>6532</v>
      </c>
      <c r="C260" s="37">
        <v>8230.6</v>
      </c>
      <c r="D260" s="4">
        <f t="shared" si="82"/>
        <v>1.2060042865890999</v>
      </c>
      <c r="E260" s="11">
        <v>10</v>
      </c>
      <c r="F260" s="5" t="s">
        <v>370</v>
      </c>
      <c r="G260" s="5" t="s">
        <v>370</v>
      </c>
      <c r="H260" s="5" t="s">
        <v>370</v>
      </c>
      <c r="I260" s="5" t="s">
        <v>370</v>
      </c>
      <c r="J260" s="5" t="s">
        <v>370</v>
      </c>
      <c r="K260" s="5" t="s">
        <v>370</v>
      </c>
      <c r="L260" s="5" t="s">
        <v>370</v>
      </c>
      <c r="M260" s="5" t="s">
        <v>370</v>
      </c>
      <c r="N260" s="37">
        <v>715.3</v>
      </c>
      <c r="O260" s="37">
        <v>956.8</v>
      </c>
      <c r="P260" s="4">
        <f t="shared" si="83"/>
        <v>1.2137620578778134</v>
      </c>
      <c r="Q260" s="11">
        <v>20</v>
      </c>
      <c r="R260" s="37">
        <v>795</v>
      </c>
      <c r="S260" s="37">
        <v>737.9</v>
      </c>
      <c r="T260" s="4">
        <f t="shared" si="84"/>
        <v>0.92817610062893074</v>
      </c>
      <c r="U260" s="11">
        <v>30</v>
      </c>
      <c r="V260" s="37">
        <v>17.100000000000001</v>
      </c>
      <c r="W260" s="37">
        <v>20.3</v>
      </c>
      <c r="X260" s="4">
        <f t="shared" si="85"/>
        <v>1.1871345029239766</v>
      </c>
      <c r="Y260" s="11">
        <v>20</v>
      </c>
      <c r="Z260" s="77" t="s">
        <v>435</v>
      </c>
      <c r="AA260" s="77" t="s">
        <v>435</v>
      </c>
      <c r="AB260" s="77" t="s">
        <v>435</v>
      </c>
      <c r="AC260" s="77" t="s">
        <v>435</v>
      </c>
      <c r="AD260" s="5" t="s">
        <v>370</v>
      </c>
      <c r="AE260" s="5" t="s">
        <v>370</v>
      </c>
      <c r="AF260" s="5" t="s">
        <v>370</v>
      </c>
      <c r="AG260" s="5" t="s">
        <v>370</v>
      </c>
      <c r="AH260" s="51">
        <v>487</v>
      </c>
      <c r="AI260" s="51">
        <v>310</v>
      </c>
      <c r="AJ260" s="4">
        <f t="shared" si="86"/>
        <v>0.63655030800821355</v>
      </c>
      <c r="AK260" s="11">
        <v>20</v>
      </c>
      <c r="AL260" s="5" t="s">
        <v>370</v>
      </c>
      <c r="AM260" s="5" t="s">
        <v>370</v>
      </c>
      <c r="AN260" s="5" t="s">
        <v>370</v>
      </c>
      <c r="AO260" s="5" t="s">
        <v>370</v>
      </c>
      <c r="AP260" s="5" t="s">
        <v>370</v>
      </c>
      <c r="AQ260" s="5" t="s">
        <v>370</v>
      </c>
      <c r="AR260" s="5" t="s">
        <v>370</v>
      </c>
      <c r="AS260" s="5" t="s">
        <v>370</v>
      </c>
      <c r="AT260" s="50">
        <f t="shared" si="94"/>
        <v>1.0065426326095901</v>
      </c>
      <c r="AU260" s="51">
        <v>2239</v>
      </c>
      <c r="AV260" s="37">
        <f t="shared" si="87"/>
        <v>1221.2727272727273</v>
      </c>
      <c r="AW260" s="37">
        <f t="shared" si="88"/>
        <v>1229.3</v>
      </c>
      <c r="AX260" s="37">
        <f t="shared" si="89"/>
        <v>8.0272727272727025</v>
      </c>
      <c r="AY260" s="37">
        <v>159.80000000000001</v>
      </c>
      <c r="AZ260" s="37">
        <v>253.7</v>
      </c>
      <c r="BA260" s="37">
        <v>212.7</v>
      </c>
      <c r="BB260" s="37">
        <v>206.1</v>
      </c>
      <c r="BC260" s="37">
        <v>197.9</v>
      </c>
      <c r="BD260" s="37"/>
      <c r="BE260" s="37"/>
      <c r="BF260" s="37">
        <f t="shared" si="90"/>
        <v>199.1</v>
      </c>
      <c r="BG260" s="11"/>
      <c r="BH260" s="37">
        <f t="shared" si="91"/>
        <v>199.1</v>
      </c>
      <c r="BI260" s="37"/>
      <c r="BJ260" s="37">
        <f t="shared" si="92"/>
        <v>199.1</v>
      </c>
      <c r="BK260" s="37"/>
      <c r="BL260" s="37">
        <f t="shared" si="93"/>
        <v>199.1</v>
      </c>
      <c r="BM260" s="9"/>
      <c r="BN260" s="9"/>
      <c r="BO260" s="9"/>
      <c r="BP260" s="9"/>
      <c r="BQ260" s="9"/>
      <c r="BR260" s="9"/>
      <c r="BS260" s="9"/>
      <c r="BT260" s="9"/>
      <c r="BU260" s="9"/>
      <c r="BV260" s="10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10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10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10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10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10"/>
      <c r="HG260" s="9"/>
      <c r="HH260" s="9"/>
    </row>
    <row r="261" spans="1:216" s="2" customFormat="1" ht="16.95" customHeight="1">
      <c r="A261" s="18" t="s">
        <v>257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9"/>
      <c r="BN261" s="9"/>
      <c r="BO261" s="9"/>
      <c r="BP261" s="9"/>
      <c r="BQ261" s="9"/>
      <c r="BR261" s="9"/>
      <c r="BS261" s="9"/>
      <c r="BT261" s="9"/>
      <c r="BU261" s="9"/>
      <c r="BV261" s="10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10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10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10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10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10"/>
      <c r="HG261" s="9"/>
      <c r="HH261" s="9"/>
    </row>
    <row r="262" spans="1:216" s="2" customFormat="1" ht="16.95" customHeight="1">
      <c r="A262" s="14" t="s">
        <v>258</v>
      </c>
      <c r="B262" s="37">
        <v>0</v>
      </c>
      <c r="C262" s="37">
        <v>0</v>
      </c>
      <c r="D262" s="4">
        <f t="shared" si="82"/>
        <v>0</v>
      </c>
      <c r="E262" s="11">
        <v>0</v>
      </c>
      <c r="F262" s="5" t="s">
        <v>370</v>
      </c>
      <c r="G262" s="5" t="s">
        <v>370</v>
      </c>
      <c r="H262" s="5" t="s">
        <v>370</v>
      </c>
      <c r="I262" s="5" t="s">
        <v>370</v>
      </c>
      <c r="J262" s="5" t="s">
        <v>370</v>
      </c>
      <c r="K262" s="5" t="s">
        <v>370</v>
      </c>
      <c r="L262" s="5" t="s">
        <v>370</v>
      </c>
      <c r="M262" s="5" t="s">
        <v>370</v>
      </c>
      <c r="N262" s="37">
        <v>454.1</v>
      </c>
      <c r="O262" s="37">
        <v>571</v>
      </c>
      <c r="P262" s="4">
        <f t="shared" si="83"/>
        <v>1.2057432283637965</v>
      </c>
      <c r="Q262" s="11">
        <v>20</v>
      </c>
      <c r="R262" s="37">
        <v>57</v>
      </c>
      <c r="S262" s="37">
        <v>72</v>
      </c>
      <c r="T262" s="4">
        <f t="shared" si="84"/>
        <v>1.2063157894736842</v>
      </c>
      <c r="U262" s="11">
        <v>25</v>
      </c>
      <c r="V262" s="37">
        <v>10.5</v>
      </c>
      <c r="W262" s="37">
        <v>10.6</v>
      </c>
      <c r="X262" s="4">
        <f t="shared" si="85"/>
        <v>1.0095238095238095</v>
      </c>
      <c r="Y262" s="11">
        <v>25</v>
      </c>
      <c r="Z262" s="77" t="s">
        <v>435</v>
      </c>
      <c r="AA262" s="77" t="s">
        <v>435</v>
      </c>
      <c r="AB262" s="77" t="s">
        <v>435</v>
      </c>
      <c r="AC262" s="77" t="s">
        <v>435</v>
      </c>
      <c r="AD262" s="5" t="s">
        <v>370</v>
      </c>
      <c r="AE262" s="5" t="s">
        <v>370</v>
      </c>
      <c r="AF262" s="5" t="s">
        <v>370</v>
      </c>
      <c r="AG262" s="5" t="s">
        <v>370</v>
      </c>
      <c r="AH262" s="51">
        <v>401</v>
      </c>
      <c r="AI262" s="51">
        <v>396</v>
      </c>
      <c r="AJ262" s="4">
        <f t="shared" si="86"/>
        <v>0.98753117206982544</v>
      </c>
      <c r="AK262" s="11">
        <v>20</v>
      </c>
      <c r="AL262" s="5" t="s">
        <v>370</v>
      </c>
      <c r="AM262" s="5" t="s">
        <v>370</v>
      </c>
      <c r="AN262" s="5" t="s">
        <v>370</v>
      </c>
      <c r="AO262" s="5" t="s">
        <v>370</v>
      </c>
      <c r="AP262" s="5" t="s">
        <v>370</v>
      </c>
      <c r="AQ262" s="5" t="s">
        <v>370</v>
      </c>
      <c r="AR262" s="5" t="s">
        <v>370</v>
      </c>
      <c r="AS262" s="5" t="s">
        <v>370</v>
      </c>
      <c r="AT262" s="50">
        <f t="shared" si="94"/>
        <v>1.1029053109289977</v>
      </c>
      <c r="AU262" s="51">
        <v>2575</v>
      </c>
      <c r="AV262" s="37">
        <f t="shared" si="87"/>
        <v>1404.5454545454545</v>
      </c>
      <c r="AW262" s="37">
        <f t="shared" si="88"/>
        <v>1549.1</v>
      </c>
      <c r="AX262" s="37">
        <f t="shared" si="89"/>
        <v>144.5545454545454</v>
      </c>
      <c r="AY262" s="37">
        <v>187.1</v>
      </c>
      <c r="AZ262" s="37">
        <v>242.1</v>
      </c>
      <c r="BA262" s="37">
        <v>293.7</v>
      </c>
      <c r="BB262" s="37">
        <v>261.89999999999998</v>
      </c>
      <c r="BC262" s="37">
        <v>217.7</v>
      </c>
      <c r="BD262" s="37"/>
      <c r="BE262" s="37"/>
      <c r="BF262" s="37">
        <f t="shared" si="90"/>
        <v>346.6</v>
      </c>
      <c r="BG262" s="11"/>
      <c r="BH262" s="37">
        <f t="shared" si="91"/>
        <v>346.6</v>
      </c>
      <c r="BI262" s="37"/>
      <c r="BJ262" s="37">
        <f t="shared" si="92"/>
        <v>346.6</v>
      </c>
      <c r="BK262" s="37"/>
      <c r="BL262" s="37">
        <f t="shared" si="93"/>
        <v>346.6</v>
      </c>
      <c r="BM262" s="9"/>
      <c r="BN262" s="9"/>
      <c r="BO262" s="9"/>
      <c r="BP262" s="9"/>
      <c r="BQ262" s="9"/>
      <c r="BR262" s="9"/>
      <c r="BS262" s="9"/>
      <c r="BT262" s="9"/>
      <c r="BU262" s="9"/>
      <c r="BV262" s="10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10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10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10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10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10"/>
      <c r="HG262" s="9"/>
      <c r="HH262" s="9"/>
    </row>
    <row r="263" spans="1:216" s="2" customFormat="1" ht="16.95" customHeight="1">
      <c r="A263" s="14" t="s">
        <v>259</v>
      </c>
      <c r="B263" s="37">
        <v>0</v>
      </c>
      <c r="C263" s="37">
        <v>0</v>
      </c>
      <c r="D263" s="4">
        <f t="shared" si="82"/>
        <v>0</v>
      </c>
      <c r="E263" s="11">
        <v>0</v>
      </c>
      <c r="F263" s="5" t="s">
        <v>370</v>
      </c>
      <c r="G263" s="5" t="s">
        <v>370</v>
      </c>
      <c r="H263" s="5" t="s">
        <v>370</v>
      </c>
      <c r="I263" s="5" t="s">
        <v>370</v>
      </c>
      <c r="J263" s="5" t="s">
        <v>370</v>
      </c>
      <c r="K263" s="5" t="s">
        <v>370</v>
      </c>
      <c r="L263" s="5" t="s">
        <v>370</v>
      </c>
      <c r="M263" s="5" t="s">
        <v>370</v>
      </c>
      <c r="N263" s="37">
        <v>336.1</v>
      </c>
      <c r="O263" s="37">
        <v>181</v>
      </c>
      <c r="P263" s="4">
        <f t="shared" si="83"/>
        <v>0.53853019934543289</v>
      </c>
      <c r="Q263" s="11">
        <v>20</v>
      </c>
      <c r="R263" s="37">
        <v>10</v>
      </c>
      <c r="S263" s="37">
        <v>10.6</v>
      </c>
      <c r="T263" s="4">
        <f t="shared" si="84"/>
        <v>1.06</v>
      </c>
      <c r="U263" s="11">
        <v>15</v>
      </c>
      <c r="V263" s="37">
        <v>5</v>
      </c>
      <c r="W263" s="37">
        <v>5.3</v>
      </c>
      <c r="X263" s="4">
        <f t="shared" si="85"/>
        <v>1.06</v>
      </c>
      <c r="Y263" s="11">
        <v>35</v>
      </c>
      <c r="Z263" s="77" t="s">
        <v>435</v>
      </c>
      <c r="AA263" s="77" t="s">
        <v>435</v>
      </c>
      <c r="AB263" s="77" t="s">
        <v>435</v>
      </c>
      <c r="AC263" s="77" t="s">
        <v>435</v>
      </c>
      <c r="AD263" s="5" t="s">
        <v>370</v>
      </c>
      <c r="AE263" s="5" t="s">
        <v>370</v>
      </c>
      <c r="AF263" s="5" t="s">
        <v>370</v>
      </c>
      <c r="AG263" s="5" t="s">
        <v>370</v>
      </c>
      <c r="AH263" s="51">
        <v>44</v>
      </c>
      <c r="AI263" s="51">
        <v>44</v>
      </c>
      <c r="AJ263" s="4">
        <f t="shared" si="86"/>
        <v>1</v>
      </c>
      <c r="AK263" s="11">
        <v>20</v>
      </c>
      <c r="AL263" s="5" t="s">
        <v>370</v>
      </c>
      <c r="AM263" s="5" t="s">
        <v>370</v>
      </c>
      <c r="AN263" s="5" t="s">
        <v>370</v>
      </c>
      <c r="AO263" s="5" t="s">
        <v>370</v>
      </c>
      <c r="AP263" s="5" t="s">
        <v>370</v>
      </c>
      <c r="AQ263" s="5" t="s">
        <v>370</v>
      </c>
      <c r="AR263" s="5" t="s">
        <v>370</v>
      </c>
      <c r="AS263" s="5" t="s">
        <v>370</v>
      </c>
      <c r="AT263" s="50">
        <f t="shared" si="94"/>
        <v>0.93078448874342967</v>
      </c>
      <c r="AU263" s="51">
        <v>1421</v>
      </c>
      <c r="AV263" s="37">
        <f t="shared" si="87"/>
        <v>775.09090909090912</v>
      </c>
      <c r="AW263" s="37">
        <f t="shared" si="88"/>
        <v>721.4</v>
      </c>
      <c r="AX263" s="37">
        <f t="shared" si="89"/>
        <v>-53.690909090909145</v>
      </c>
      <c r="AY263" s="37">
        <v>94.9</v>
      </c>
      <c r="AZ263" s="37">
        <v>162</v>
      </c>
      <c r="BA263" s="37">
        <v>166.2</v>
      </c>
      <c r="BB263" s="37">
        <v>106.8</v>
      </c>
      <c r="BC263" s="37">
        <v>100.7</v>
      </c>
      <c r="BD263" s="37"/>
      <c r="BE263" s="37"/>
      <c r="BF263" s="37">
        <f t="shared" si="90"/>
        <v>90.8</v>
      </c>
      <c r="BG263" s="11"/>
      <c r="BH263" s="37">
        <f t="shared" si="91"/>
        <v>90.8</v>
      </c>
      <c r="BI263" s="37"/>
      <c r="BJ263" s="37">
        <f t="shared" si="92"/>
        <v>90.8</v>
      </c>
      <c r="BK263" s="37"/>
      <c r="BL263" s="37">
        <f t="shared" si="93"/>
        <v>90.8</v>
      </c>
      <c r="BM263" s="9"/>
      <c r="BN263" s="9"/>
      <c r="BO263" s="9"/>
      <c r="BP263" s="9"/>
      <c r="BQ263" s="9"/>
      <c r="BR263" s="9"/>
      <c r="BS263" s="9"/>
      <c r="BT263" s="9"/>
      <c r="BU263" s="9"/>
      <c r="BV263" s="10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10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10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10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10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10"/>
      <c r="HG263" s="9"/>
      <c r="HH263" s="9"/>
    </row>
    <row r="264" spans="1:216" s="2" customFormat="1" ht="16.95" customHeight="1">
      <c r="A264" s="14" t="s">
        <v>260</v>
      </c>
      <c r="B264" s="37">
        <v>0</v>
      </c>
      <c r="C264" s="37">
        <v>0</v>
      </c>
      <c r="D264" s="4">
        <f t="shared" si="82"/>
        <v>0</v>
      </c>
      <c r="E264" s="11">
        <v>0</v>
      </c>
      <c r="F264" s="5" t="s">
        <v>370</v>
      </c>
      <c r="G264" s="5" t="s">
        <v>370</v>
      </c>
      <c r="H264" s="5" t="s">
        <v>370</v>
      </c>
      <c r="I264" s="5" t="s">
        <v>370</v>
      </c>
      <c r="J264" s="5" t="s">
        <v>370</v>
      </c>
      <c r="K264" s="5" t="s">
        <v>370</v>
      </c>
      <c r="L264" s="5" t="s">
        <v>370</v>
      </c>
      <c r="M264" s="5" t="s">
        <v>370</v>
      </c>
      <c r="N264" s="37">
        <v>613.79999999999995</v>
      </c>
      <c r="O264" s="37">
        <v>417.4</v>
      </c>
      <c r="P264" s="4">
        <f t="shared" si="83"/>
        <v>0.6800260671228413</v>
      </c>
      <c r="Q264" s="11">
        <v>20</v>
      </c>
      <c r="R264" s="37">
        <v>47</v>
      </c>
      <c r="S264" s="37">
        <v>48.2</v>
      </c>
      <c r="T264" s="4">
        <f t="shared" si="84"/>
        <v>1.0255319148936171</v>
      </c>
      <c r="U264" s="11">
        <v>25</v>
      </c>
      <c r="V264" s="37">
        <v>18.5</v>
      </c>
      <c r="W264" s="37">
        <v>19.600000000000001</v>
      </c>
      <c r="X264" s="4">
        <f t="shared" si="85"/>
        <v>1.0594594594594595</v>
      </c>
      <c r="Y264" s="11">
        <v>25</v>
      </c>
      <c r="Z264" s="77" t="s">
        <v>435</v>
      </c>
      <c r="AA264" s="77" t="s">
        <v>435</v>
      </c>
      <c r="AB264" s="77" t="s">
        <v>435</v>
      </c>
      <c r="AC264" s="77" t="s">
        <v>435</v>
      </c>
      <c r="AD264" s="5" t="s">
        <v>370</v>
      </c>
      <c r="AE264" s="5" t="s">
        <v>370</v>
      </c>
      <c r="AF264" s="5" t="s">
        <v>370</v>
      </c>
      <c r="AG264" s="5" t="s">
        <v>370</v>
      </c>
      <c r="AH264" s="51">
        <v>450</v>
      </c>
      <c r="AI264" s="51">
        <v>454</v>
      </c>
      <c r="AJ264" s="4">
        <f t="shared" si="86"/>
        <v>1.0088888888888889</v>
      </c>
      <c r="AK264" s="11">
        <v>20</v>
      </c>
      <c r="AL264" s="5" t="s">
        <v>370</v>
      </c>
      <c r="AM264" s="5" t="s">
        <v>370</v>
      </c>
      <c r="AN264" s="5" t="s">
        <v>370</v>
      </c>
      <c r="AO264" s="5" t="s">
        <v>370</v>
      </c>
      <c r="AP264" s="5" t="s">
        <v>370</v>
      </c>
      <c r="AQ264" s="5" t="s">
        <v>370</v>
      </c>
      <c r="AR264" s="5" t="s">
        <v>370</v>
      </c>
      <c r="AS264" s="5" t="s">
        <v>370</v>
      </c>
      <c r="AT264" s="50">
        <f t="shared" si="94"/>
        <v>0.9544787053229058</v>
      </c>
      <c r="AU264" s="51">
        <v>2401</v>
      </c>
      <c r="AV264" s="37">
        <f t="shared" si="87"/>
        <v>1309.6363636363637</v>
      </c>
      <c r="AW264" s="37">
        <f t="shared" si="88"/>
        <v>1250</v>
      </c>
      <c r="AX264" s="37">
        <f t="shared" si="89"/>
        <v>-59.63636363636374</v>
      </c>
      <c r="AY264" s="37">
        <v>169.9</v>
      </c>
      <c r="AZ264" s="37">
        <v>263</v>
      </c>
      <c r="BA264" s="37">
        <v>226.5</v>
      </c>
      <c r="BB264" s="37">
        <v>184.1</v>
      </c>
      <c r="BC264" s="37">
        <v>194.5</v>
      </c>
      <c r="BD264" s="37"/>
      <c r="BE264" s="37"/>
      <c r="BF264" s="37">
        <f t="shared" si="90"/>
        <v>212</v>
      </c>
      <c r="BG264" s="11"/>
      <c r="BH264" s="37">
        <f t="shared" si="91"/>
        <v>212</v>
      </c>
      <c r="BI264" s="37"/>
      <c r="BJ264" s="37">
        <f t="shared" si="92"/>
        <v>212</v>
      </c>
      <c r="BK264" s="37"/>
      <c r="BL264" s="37">
        <f t="shared" si="93"/>
        <v>212</v>
      </c>
      <c r="BM264" s="9"/>
      <c r="BN264" s="9"/>
      <c r="BO264" s="9"/>
      <c r="BP264" s="9"/>
      <c r="BQ264" s="9"/>
      <c r="BR264" s="9"/>
      <c r="BS264" s="9"/>
      <c r="BT264" s="9"/>
      <c r="BU264" s="9"/>
      <c r="BV264" s="10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10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10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10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10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10"/>
      <c r="HG264" s="9"/>
      <c r="HH264" s="9"/>
    </row>
    <row r="265" spans="1:216" s="2" customFormat="1" ht="16.95" customHeight="1">
      <c r="A265" s="14" t="s">
        <v>261</v>
      </c>
      <c r="B265" s="37">
        <v>21470</v>
      </c>
      <c r="C265" s="37">
        <v>21493.7</v>
      </c>
      <c r="D265" s="4">
        <f t="shared" si="82"/>
        <v>1.0011038658593387</v>
      </c>
      <c r="E265" s="11">
        <v>10</v>
      </c>
      <c r="F265" s="5" t="s">
        <v>370</v>
      </c>
      <c r="G265" s="5" t="s">
        <v>370</v>
      </c>
      <c r="H265" s="5" t="s">
        <v>370</v>
      </c>
      <c r="I265" s="5" t="s">
        <v>370</v>
      </c>
      <c r="J265" s="5" t="s">
        <v>370</v>
      </c>
      <c r="K265" s="5" t="s">
        <v>370</v>
      </c>
      <c r="L265" s="5" t="s">
        <v>370</v>
      </c>
      <c r="M265" s="5" t="s">
        <v>370</v>
      </c>
      <c r="N265" s="37">
        <v>1310.8</v>
      </c>
      <c r="O265" s="37">
        <v>5267.8</v>
      </c>
      <c r="P265" s="4">
        <f t="shared" si="83"/>
        <v>1.3</v>
      </c>
      <c r="Q265" s="11">
        <v>20</v>
      </c>
      <c r="R265" s="37">
        <v>901</v>
      </c>
      <c r="S265" s="37">
        <v>951.5</v>
      </c>
      <c r="T265" s="4">
        <f t="shared" si="84"/>
        <v>1.0560488346281909</v>
      </c>
      <c r="U265" s="11">
        <v>10</v>
      </c>
      <c r="V265" s="37">
        <v>61.5</v>
      </c>
      <c r="W265" s="37">
        <v>61.6</v>
      </c>
      <c r="X265" s="4">
        <f t="shared" si="85"/>
        <v>1.0016260162601627</v>
      </c>
      <c r="Y265" s="11">
        <v>40</v>
      </c>
      <c r="Z265" s="77" t="s">
        <v>435</v>
      </c>
      <c r="AA265" s="77" t="s">
        <v>435</v>
      </c>
      <c r="AB265" s="77" t="s">
        <v>435</v>
      </c>
      <c r="AC265" s="77" t="s">
        <v>435</v>
      </c>
      <c r="AD265" s="5" t="s">
        <v>370</v>
      </c>
      <c r="AE265" s="5" t="s">
        <v>370</v>
      </c>
      <c r="AF265" s="5" t="s">
        <v>370</v>
      </c>
      <c r="AG265" s="5" t="s">
        <v>370</v>
      </c>
      <c r="AH265" s="51">
        <v>1030</v>
      </c>
      <c r="AI265" s="51">
        <v>1119</v>
      </c>
      <c r="AJ265" s="4">
        <f t="shared" si="86"/>
        <v>1.0864077669902912</v>
      </c>
      <c r="AK265" s="11">
        <v>20</v>
      </c>
      <c r="AL265" s="5" t="s">
        <v>370</v>
      </c>
      <c r="AM265" s="5" t="s">
        <v>370</v>
      </c>
      <c r="AN265" s="5" t="s">
        <v>370</v>
      </c>
      <c r="AO265" s="5" t="s">
        <v>370</v>
      </c>
      <c r="AP265" s="5" t="s">
        <v>370</v>
      </c>
      <c r="AQ265" s="5" t="s">
        <v>370</v>
      </c>
      <c r="AR265" s="5" t="s">
        <v>370</v>
      </c>
      <c r="AS265" s="5" t="s">
        <v>370</v>
      </c>
      <c r="AT265" s="50">
        <f t="shared" si="94"/>
        <v>1.0836472299508761</v>
      </c>
      <c r="AU265" s="51">
        <v>3691</v>
      </c>
      <c r="AV265" s="37">
        <f t="shared" si="87"/>
        <v>2013.2727272727275</v>
      </c>
      <c r="AW265" s="37">
        <f t="shared" si="88"/>
        <v>2181.6999999999998</v>
      </c>
      <c r="AX265" s="37">
        <f t="shared" si="89"/>
        <v>168.42727272727234</v>
      </c>
      <c r="AY265" s="37">
        <v>327.3</v>
      </c>
      <c r="AZ265" s="37">
        <v>367.4</v>
      </c>
      <c r="BA265" s="37">
        <v>167.5</v>
      </c>
      <c r="BB265" s="37">
        <v>198.9</v>
      </c>
      <c r="BC265" s="37">
        <v>286.8</v>
      </c>
      <c r="BD265" s="37">
        <v>332.70000000000005</v>
      </c>
      <c r="BE265" s="37"/>
      <c r="BF265" s="37">
        <f t="shared" si="90"/>
        <v>501.1</v>
      </c>
      <c r="BG265" s="11"/>
      <c r="BH265" s="37">
        <f t="shared" si="91"/>
        <v>501.1</v>
      </c>
      <c r="BI265" s="37"/>
      <c r="BJ265" s="37">
        <f t="shared" si="92"/>
        <v>501.1</v>
      </c>
      <c r="BK265" s="37"/>
      <c r="BL265" s="37">
        <f t="shared" si="93"/>
        <v>501.1</v>
      </c>
      <c r="BM265" s="9"/>
      <c r="BN265" s="9"/>
      <c r="BO265" s="9"/>
      <c r="BP265" s="9"/>
      <c r="BQ265" s="9"/>
      <c r="BR265" s="9"/>
      <c r="BS265" s="9"/>
      <c r="BT265" s="9"/>
      <c r="BU265" s="9"/>
      <c r="BV265" s="10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10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10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10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10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10"/>
      <c r="HG265" s="9"/>
      <c r="HH265" s="9"/>
    </row>
    <row r="266" spans="1:216" s="2" customFormat="1" ht="16.95" customHeight="1">
      <c r="A266" s="14" t="s">
        <v>262</v>
      </c>
      <c r="B266" s="37">
        <v>3059</v>
      </c>
      <c r="C266" s="37">
        <v>4486.3999999999996</v>
      </c>
      <c r="D266" s="4">
        <f t="shared" si="82"/>
        <v>1.2266623079437724</v>
      </c>
      <c r="E266" s="11">
        <v>10</v>
      </c>
      <c r="F266" s="5" t="s">
        <v>370</v>
      </c>
      <c r="G266" s="5" t="s">
        <v>370</v>
      </c>
      <c r="H266" s="5" t="s">
        <v>370</v>
      </c>
      <c r="I266" s="5" t="s">
        <v>370</v>
      </c>
      <c r="J266" s="5" t="s">
        <v>370</v>
      </c>
      <c r="K266" s="5" t="s">
        <v>370</v>
      </c>
      <c r="L266" s="5" t="s">
        <v>370</v>
      </c>
      <c r="M266" s="5" t="s">
        <v>370</v>
      </c>
      <c r="N266" s="37">
        <v>1877.7</v>
      </c>
      <c r="O266" s="37">
        <v>1360.7</v>
      </c>
      <c r="P266" s="4">
        <f t="shared" si="83"/>
        <v>0.72466315172817808</v>
      </c>
      <c r="Q266" s="11">
        <v>20</v>
      </c>
      <c r="R266" s="37">
        <v>280</v>
      </c>
      <c r="S266" s="37">
        <v>282.60000000000002</v>
      </c>
      <c r="T266" s="4">
        <f t="shared" si="84"/>
        <v>1.0092857142857143</v>
      </c>
      <c r="U266" s="11">
        <v>10</v>
      </c>
      <c r="V266" s="37">
        <v>62</v>
      </c>
      <c r="W266" s="37">
        <v>62.7</v>
      </c>
      <c r="X266" s="4">
        <f t="shared" si="85"/>
        <v>1.0112903225806451</v>
      </c>
      <c r="Y266" s="11">
        <v>40</v>
      </c>
      <c r="Z266" s="77" t="s">
        <v>435</v>
      </c>
      <c r="AA266" s="77" t="s">
        <v>435</v>
      </c>
      <c r="AB266" s="77" t="s">
        <v>435</v>
      </c>
      <c r="AC266" s="77" t="s">
        <v>435</v>
      </c>
      <c r="AD266" s="5" t="s">
        <v>370</v>
      </c>
      <c r="AE266" s="5" t="s">
        <v>370</v>
      </c>
      <c r="AF266" s="5" t="s">
        <v>370</v>
      </c>
      <c r="AG266" s="5" t="s">
        <v>370</v>
      </c>
      <c r="AH266" s="51">
        <v>680</v>
      </c>
      <c r="AI266" s="51">
        <v>729</v>
      </c>
      <c r="AJ266" s="4">
        <f t="shared" si="86"/>
        <v>1.0720588235294117</v>
      </c>
      <c r="AK266" s="11">
        <v>20</v>
      </c>
      <c r="AL266" s="5" t="s">
        <v>370</v>
      </c>
      <c r="AM266" s="5" t="s">
        <v>370</v>
      </c>
      <c r="AN266" s="5" t="s">
        <v>370</v>
      </c>
      <c r="AO266" s="5" t="s">
        <v>370</v>
      </c>
      <c r="AP266" s="5" t="s">
        <v>370</v>
      </c>
      <c r="AQ266" s="5" t="s">
        <v>370</v>
      </c>
      <c r="AR266" s="5" t="s">
        <v>370</v>
      </c>
      <c r="AS266" s="5" t="s">
        <v>370</v>
      </c>
      <c r="AT266" s="50">
        <f t="shared" si="94"/>
        <v>0.98745532630672472</v>
      </c>
      <c r="AU266" s="51">
        <v>6147</v>
      </c>
      <c r="AV266" s="37">
        <f t="shared" si="87"/>
        <v>3352.909090909091</v>
      </c>
      <c r="AW266" s="37">
        <f t="shared" si="88"/>
        <v>3310.8</v>
      </c>
      <c r="AX266" s="37">
        <f t="shared" si="89"/>
        <v>-42.10909090909081</v>
      </c>
      <c r="AY266" s="37">
        <v>431.2</v>
      </c>
      <c r="AZ266" s="37">
        <v>524.79999999999995</v>
      </c>
      <c r="BA266" s="37">
        <v>603.5</v>
      </c>
      <c r="BB266" s="37">
        <v>527.4</v>
      </c>
      <c r="BC266" s="37">
        <v>478.9</v>
      </c>
      <c r="BD266" s="37">
        <v>110.3</v>
      </c>
      <c r="BE266" s="37"/>
      <c r="BF266" s="37">
        <f t="shared" si="90"/>
        <v>634.70000000000005</v>
      </c>
      <c r="BG266" s="11"/>
      <c r="BH266" s="37">
        <f t="shared" si="91"/>
        <v>634.70000000000005</v>
      </c>
      <c r="BI266" s="37"/>
      <c r="BJ266" s="37">
        <f t="shared" si="92"/>
        <v>634.70000000000005</v>
      </c>
      <c r="BK266" s="37"/>
      <c r="BL266" s="37">
        <f t="shared" si="93"/>
        <v>634.70000000000005</v>
      </c>
      <c r="BM266" s="9"/>
      <c r="BN266" s="9"/>
      <c r="BO266" s="9"/>
      <c r="BP266" s="9"/>
      <c r="BQ266" s="9"/>
      <c r="BR266" s="9"/>
      <c r="BS266" s="9"/>
      <c r="BT266" s="9"/>
      <c r="BU266" s="9"/>
      <c r="BV266" s="10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10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10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10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10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10"/>
      <c r="HG266" s="9"/>
      <c r="HH266" s="9"/>
    </row>
    <row r="267" spans="1:216" s="2" customFormat="1" ht="16.95" customHeight="1">
      <c r="A267" s="14" t="s">
        <v>263</v>
      </c>
      <c r="B267" s="37">
        <v>57457</v>
      </c>
      <c r="C267" s="37">
        <v>57028.1</v>
      </c>
      <c r="D267" s="4">
        <f t="shared" si="82"/>
        <v>0.99253528725829754</v>
      </c>
      <c r="E267" s="11">
        <v>10</v>
      </c>
      <c r="F267" s="5" t="s">
        <v>370</v>
      </c>
      <c r="G267" s="5" t="s">
        <v>370</v>
      </c>
      <c r="H267" s="5" t="s">
        <v>370</v>
      </c>
      <c r="I267" s="5" t="s">
        <v>370</v>
      </c>
      <c r="J267" s="5" t="s">
        <v>370</v>
      </c>
      <c r="K267" s="5" t="s">
        <v>370</v>
      </c>
      <c r="L267" s="5" t="s">
        <v>370</v>
      </c>
      <c r="M267" s="5" t="s">
        <v>370</v>
      </c>
      <c r="N267" s="37">
        <v>4832.6000000000004</v>
      </c>
      <c r="O267" s="37">
        <v>5704.5</v>
      </c>
      <c r="P267" s="4">
        <f t="shared" si="83"/>
        <v>1.1804204775897031</v>
      </c>
      <c r="Q267" s="11">
        <v>20</v>
      </c>
      <c r="R267" s="37">
        <v>59</v>
      </c>
      <c r="S267" s="37">
        <v>61.8</v>
      </c>
      <c r="T267" s="4">
        <f t="shared" si="84"/>
        <v>1.047457627118644</v>
      </c>
      <c r="U267" s="11">
        <v>25</v>
      </c>
      <c r="V267" s="37">
        <v>65.5</v>
      </c>
      <c r="W267" s="37">
        <v>73.3</v>
      </c>
      <c r="X267" s="4">
        <f t="shared" si="85"/>
        <v>1.1190839694656489</v>
      </c>
      <c r="Y267" s="11">
        <v>25</v>
      </c>
      <c r="Z267" s="77" t="s">
        <v>435</v>
      </c>
      <c r="AA267" s="77" t="s">
        <v>435</v>
      </c>
      <c r="AB267" s="77" t="s">
        <v>435</v>
      </c>
      <c r="AC267" s="77" t="s">
        <v>435</v>
      </c>
      <c r="AD267" s="5" t="s">
        <v>370</v>
      </c>
      <c r="AE267" s="5" t="s">
        <v>370</v>
      </c>
      <c r="AF267" s="5" t="s">
        <v>370</v>
      </c>
      <c r="AG267" s="5" t="s">
        <v>370</v>
      </c>
      <c r="AH267" s="51">
        <v>560</v>
      </c>
      <c r="AI267" s="51">
        <v>605</v>
      </c>
      <c r="AJ267" s="4">
        <f t="shared" si="86"/>
        <v>1.0803571428571428</v>
      </c>
      <c r="AK267" s="11">
        <v>20</v>
      </c>
      <c r="AL267" s="5" t="s">
        <v>370</v>
      </c>
      <c r="AM267" s="5" t="s">
        <v>370</v>
      </c>
      <c r="AN267" s="5" t="s">
        <v>370</v>
      </c>
      <c r="AO267" s="5" t="s">
        <v>370</v>
      </c>
      <c r="AP267" s="5" t="s">
        <v>370</v>
      </c>
      <c r="AQ267" s="5" t="s">
        <v>370</v>
      </c>
      <c r="AR267" s="5" t="s">
        <v>370</v>
      </c>
      <c r="AS267" s="5" t="s">
        <v>370</v>
      </c>
      <c r="AT267" s="50">
        <f t="shared" si="94"/>
        <v>1.0930444519612721</v>
      </c>
      <c r="AU267" s="51">
        <v>5255</v>
      </c>
      <c r="AV267" s="37">
        <f t="shared" si="87"/>
        <v>2866.3636363636365</v>
      </c>
      <c r="AW267" s="37">
        <f t="shared" si="88"/>
        <v>3133.1</v>
      </c>
      <c r="AX267" s="37">
        <f t="shared" si="89"/>
        <v>266.73636363636342</v>
      </c>
      <c r="AY267" s="37">
        <v>416.4</v>
      </c>
      <c r="AZ267" s="37">
        <v>572.20000000000005</v>
      </c>
      <c r="BA267" s="37">
        <v>674.1</v>
      </c>
      <c r="BB267" s="37">
        <v>533.20000000000005</v>
      </c>
      <c r="BC267" s="37">
        <v>479.7</v>
      </c>
      <c r="BD267" s="37"/>
      <c r="BE267" s="37"/>
      <c r="BF267" s="37">
        <f t="shared" si="90"/>
        <v>457.5</v>
      </c>
      <c r="BG267" s="11"/>
      <c r="BH267" s="37">
        <f t="shared" si="91"/>
        <v>457.5</v>
      </c>
      <c r="BI267" s="37"/>
      <c r="BJ267" s="37">
        <f t="shared" si="92"/>
        <v>457.5</v>
      </c>
      <c r="BK267" s="37"/>
      <c r="BL267" s="37">
        <f t="shared" si="93"/>
        <v>457.5</v>
      </c>
      <c r="BM267" s="9"/>
      <c r="BN267" s="9"/>
      <c r="BO267" s="9"/>
      <c r="BP267" s="9"/>
      <c r="BQ267" s="9"/>
      <c r="BR267" s="9"/>
      <c r="BS267" s="9"/>
      <c r="BT267" s="9"/>
      <c r="BU267" s="9"/>
      <c r="BV267" s="10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10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10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10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10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10"/>
      <c r="HG267" s="9"/>
      <c r="HH267" s="9"/>
    </row>
    <row r="268" spans="1:216" s="2" customFormat="1" ht="16.95" customHeight="1">
      <c r="A268" s="14" t="s">
        <v>264</v>
      </c>
      <c r="B268" s="37">
        <v>20776</v>
      </c>
      <c r="C268" s="37">
        <v>21384.799999999999</v>
      </c>
      <c r="D268" s="4">
        <f t="shared" si="82"/>
        <v>1.0293030419715055</v>
      </c>
      <c r="E268" s="11">
        <v>10</v>
      </c>
      <c r="F268" s="5" t="s">
        <v>370</v>
      </c>
      <c r="G268" s="5" t="s">
        <v>370</v>
      </c>
      <c r="H268" s="5" t="s">
        <v>370</v>
      </c>
      <c r="I268" s="5" t="s">
        <v>370</v>
      </c>
      <c r="J268" s="5" t="s">
        <v>370</v>
      </c>
      <c r="K268" s="5" t="s">
        <v>370</v>
      </c>
      <c r="L268" s="5" t="s">
        <v>370</v>
      </c>
      <c r="M268" s="5" t="s">
        <v>370</v>
      </c>
      <c r="N268" s="37">
        <v>1615.2</v>
      </c>
      <c r="O268" s="37">
        <v>2150.6999999999998</v>
      </c>
      <c r="P268" s="4">
        <f t="shared" si="83"/>
        <v>1.2131537890044577</v>
      </c>
      <c r="Q268" s="11">
        <v>20</v>
      </c>
      <c r="R268" s="37">
        <v>19.5</v>
      </c>
      <c r="S268" s="37">
        <v>19.600000000000001</v>
      </c>
      <c r="T268" s="4">
        <f t="shared" si="84"/>
        <v>1.0051282051282051</v>
      </c>
      <c r="U268" s="11">
        <v>15</v>
      </c>
      <c r="V268" s="37">
        <v>23</v>
      </c>
      <c r="W268" s="37">
        <v>24.1</v>
      </c>
      <c r="X268" s="4">
        <f t="shared" si="85"/>
        <v>1.0478260869565219</v>
      </c>
      <c r="Y268" s="11">
        <v>35</v>
      </c>
      <c r="Z268" s="77" t="s">
        <v>435</v>
      </c>
      <c r="AA268" s="77" t="s">
        <v>435</v>
      </c>
      <c r="AB268" s="77" t="s">
        <v>435</v>
      </c>
      <c r="AC268" s="77" t="s">
        <v>435</v>
      </c>
      <c r="AD268" s="5" t="s">
        <v>370</v>
      </c>
      <c r="AE268" s="5" t="s">
        <v>370</v>
      </c>
      <c r="AF268" s="5" t="s">
        <v>370</v>
      </c>
      <c r="AG268" s="5" t="s">
        <v>370</v>
      </c>
      <c r="AH268" s="51">
        <v>135</v>
      </c>
      <c r="AI268" s="51">
        <v>145</v>
      </c>
      <c r="AJ268" s="4">
        <f t="shared" si="86"/>
        <v>1.0740740740740742</v>
      </c>
      <c r="AK268" s="11">
        <v>20</v>
      </c>
      <c r="AL268" s="5" t="s">
        <v>370</v>
      </c>
      <c r="AM268" s="5" t="s">
        <v>370</v>
      </c>
      <c r="AN268" s="5" t="s">
        <v>370</v>
      </c>
      <c r="AO268" s="5" t="s">
        <v>370</v>
      </c>
      <c r="AP268" s="5" t="s">
        <v>370</v>
      </c>
      <c r="AQ268" s="5" t="s">
        <v>370</v>
      </c>
      <c r="AR268" s="5" t="s">
        <v>370</v>
      </c>
      <c r="AS268" s="5" t="s">
        <v>370</v>
      </c>
      <c r="AT268" s="50">
        <f t="shared" si="94"/>
        <v>1.0778842380168703</v>
      </c>
      <c r="AU268" s="51">
        <v>767</v>
      </c>
      <c r="AV268" s="37">
        <f t="shared" si="87"/>
        <v>418.36363636363637</v>
      </c>
      <c r="AW268" s="37">
        <f t="shared" si="88"/>
        <v>450.9</v>
      </c>
      <c r="AX268" s="37">
        <f t="shared" si="89"/>
        <v>32.536363636363603</v>
      </c>
      <c r="AY268" s="37">
        <v>71</v>
      </c>
      <c r="AZ268" s="37">
        <v>62</v>
      </c>
      <c r="BA268" s="37">
        <v>73.5</v>
      </c>
      <c r="BB268" s="37">
        <v>75.7</v>
      </c>
      <c r="BC268" s="37">
        <v>70.099999999999994</v>
      </c>
      <c r="BD268" s="37"/>
      <c r="BE268" s="37"/>
      <c r="BF268" s="37">
        <f t="shared" si="90"/>
        <v>98.6</v>
      </c>
      <c r="BG268" s="11"/>
      <c r="BH268" s="37">
        <f t="shared" si="91"/>
        <v>98.6</v>
      </c>
      <c r="BI268" s="37"/>
      <c r="BJ268" s="37">
        <f t="shared" si="92"/>
        <v>98.6</v>
      </c>
      <c r="BK268" s="37"/>
      <c r="BL268" s="37">
        <f t="shared" si="93"/>
        <v>98.6</v>
      </c>
      <c r="BM268" s="9"/>
      <c r="BN268" s="9"/>
      <c r="BO268" s="9"/>
      <c r="BP268" s="9"/>
      <c r="BQ268" s="9"/>
      <c r="BR268" s="9"/>
      <c r="BS268" s="9"/>
      <c r="BT268" s="9"/>
      <c r="BU268" s="9"/>
      <c r="BV268" s="10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10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10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10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10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10"/>
      <c r="HG268" s="9"/>
      <c r="HH268" s="9"/>
    </row>
    <row r="269" spans="1:216" s="2" customFormat="1" ht="16.95" customHeight="1">
      <c r="A269" s="18" t="s">
        <v>265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9"/>
      <c r="BN269" s="9"/>
      <c r="BO269" s="9"/>
      <c r="BP269" s="9"/>
      <c r="BQ269" s="9"/>
      <c r="BR269" s="9"/>
      <c r="BS269" s="9"/>
      <c r="BT269" s="9"/>
      <c r="BU269" s="9"/>
      <c r="BV269" s="10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10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10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10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10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10"/>
      <c r="HG269" s="9"/>
      <c r="HH269" s="9"/>
    </row>
    <row r="270" spans="1:216" s="2" customFormat="1" ht="16.95" customHeight="1">
      <c r="A270" s="14" t="s">
        <v>266</v>
      </c>
      <c r="B270" s="37">
        <v>0</v>
      </c>
      <c r="C270" s="37">
        <v>0</v>
      </c>
      <c r="D270" s="4">
        <f t="shared" si="82"/>
        <v>0</v>
      </c>
      <c r="E270" s="11">
        <v>0</v>
      </c>
      <c r="F270" s="5" t="s">
        <v>370</v>
      </c>
      <c r="G270" s="5" t="s">
        <v>370</v>
      </c>
      <c r="H270" s="5" t="s">
        <v>370</v>
      </c>
      <c r="I270" s="5" t="s">
        <v>370</v>
      </c>
      <c r="J270" s="5" t="s">
        <v>370</v>
      </c>
      <c r="K270" s="5" t="s">
        <v>370</v>
      </c>
      <c r="L270" s="5" t="s">
        <v>370</v>
      </c>
      <c r="M270" s="5" t="s">
        <v>370</v>
      </c>
      <c r="N270" s="37">
        <v>355.4</v>
      </c>
      <c r="O270" s="37">
        <v>404.9</v>
      </c>
      <c r="P270" s="4">
        <f t="shared" si="83"/>
        <v>1.1392796848621272</v>
      </c>
      <c r="Q270" s="11">
        <v>20</v>
      </c>
      <c r="R270" s="37">
        <v>0</v>
      </c>
      <c r="S270" s="37">
        <v>0</v>
      </c>
      <c r="T270" s="4">
        <f t="shared" si="84"/>
        <v>1</v>
      </c>
      <c r="U270" s="11">
        <v>10</v>
      </c>
      <c r="V270" s="37">
        <v>0.2</v>
      </c>
      <c r="W270" s="37">
        <v>0.2</v>
      </c>
      <c r="X270" s="4">
        <f t="shared" si="85"/>
        <v>1</v>
      </c>
      <c r="Y270" s="11">
        <v>40</v>
      </c>
      <c r="Z270" s="77" t="s">
        <v>435</v>
      </c>
      <c r="AA270" s="77" t="s">
        <v>435</v>
      </c>
      <c r="AB270" s="77" t="s">
        <v>435</v>
      </c>
      <c r="AC270" s="77" t="s">
        <v>435</v>
      </c>
      <c r="AD270" s="5" t="s">
        <v>370</v>
      </c>
      <c r="AE270" s="5" t="s">
        <v>370</v>
      </c>
      <c r="AF270" s="5" t="s">
        <v>370</v>
      </c>
      <c r="AG270" s="5" t="s">
        <v>370</v>
      </c>
      <c r="AH270" s="51">
        <v>9</v>
      </c>
      <c r="AI270" s="51">
        <v>13</v>
      </c>
      <c r="AJ270" s="4">
        <f t="shared" si="86"/>
        <v>1.2244444444444444</v>
      </c>
      <c r="AK270" s="11">
        <v>20</v>
      </c>
      <c r="AL270" s="5" t="s">
        <v>370</v>
      </c>
      <c r="AM270" s="5" t="s">
        <v>370</v>
      </c>
      <c r="AN270" s="5" t="s">
        <v>370</v>
      </c>
      <c r="AO270" s="5" t="s">
        <v>370</v>
      </c>
      <c r="AP270" s="5" t="s">
        <v>370</v>
      </c>
      <c r="AQ270" s="5" t="s">
        <v>370</v>
      </c>
      <c r="AR270" s="5" t="s">
        <v>370</v>
      </c>
      <c r="AS270" s="5" t="s">
        <v>370</v>
      </c>
      <c r="AT270" s="50">
        <f t="shared" si="94"/>
        <v>1.0808275842903492</v>
      </c>
      <c r="AU270" s="51">
        <v>678</v>
      </c>
      <c r="AV270" s="37">
        <f t="shared" si="87"/>
        <v>369.81818181818181</v>
      </c>
      <c r="AW270" s="37">
        <f t="shared" si="88"/>
        <v>399.7</v>
      </c>
      <c r="AX270" s="37">
        <f t="shared" si="89"/>
        <v>29.881818181818176</v>
      </c>
      <c r="AY270" s="37">
        <v>30.2</v>
      </c>
      <c r="AZ270" s="37">
        <v>80.099999999999994</v>
      </c>
      <c r="BA270" s="37">
        <v>74.7</v>
      </c>
      <c r="BB270" s="37">
        <v>63.5</v>
      </c>
      <c r="BC270" s="37">
        <v>65.8</v>
      </c>
      <c r="BD270" s="37">
        <v>13.2</v>
      </c>
      <c r="BE270" s="37"/>
      <c r="BF270" s="37">
        <f t="shared" si="90"/>
        <v>72.2</v>
      </c>
      <c r="BG270" s="11"/>
      <c r="BH270" s="37">
        <f t="shared" si="91"/>
        <v>72.2</v>
      </c>
      <c r="BI270" s="37"/>
      <c r="BJ270" s="37">
        <f t="shared" si="92"/>
        <v>72.2</v>
      </c>
      <c r="BK270" s="37"/>
      <c r="BL270" s="37">
        <f t="shared" si="93"/>
        <v>72.2</v>
      </c>
      <c r="BM270" s="9"/>
      <c r="BN270" s="9"/>
      <c r="BO270" s="9"/>
      <c r="BP270" s="9"/>
      <c r="BQ270" s="9"/>
      <c r="BR270" s="9"/>
      <c r="BS270" s="9"/>
      <c r="BT270" s="9"/>
      <c r="BU270" s="9"/>
      <c r="BV270" s="10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10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10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10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10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10"/>
      <c r="HG270" s="9"/>
      <c r="HH270" s="9"/>
    </row>
    <row r="271" spans="1:216" s="2" customFormat="1" ht="16.95" customHeight="1">
      <c r="A271" s="14" t="s">
        <v>267</v>
      </c>
      <c r="B271" s="37">
        <v>0</v>
      </c>
      <c r="C271" s="37">
        <v>0</v>
      </c>
      <c r="D271" s="4">
        <f t="shared" si="82"/>
        <v>0</v>
      </c>
      <c r="E271" s="11">
        <v>0</v>
      </c>
      <c r="F271" s="5" t="s">
        <v>370</v>
      </c>
      <c r="G271" s="5" t="s">
        <v>370</v>
      </c>
      <c r="H271" s="5" t="s">
        <v>370</v>
      </c>
      <c r="I271" s="5" t="s">
        <v>370</v>
      </c>
      <c r="J271" s="5" t="s">
        <v>370</v>
      </c>
      <c r="K271" s="5" t="s">
        <v>370</v>
      </c>
      <c r="L271" s="5" t="s">
        <v>370</v>
      </c>
      <c r="M271" s="5" t="s">
        <v>370</v>
      </c>
      <c r="N271" s="37">
        <v>773</v>
      </c>
      <c r="O271" s="37">
        <v>817.3</v>
      </c>
      <c r="P271" s="4">
        <f t="shared" si="83"/>
        <v>1.0573091849935317</v>
      </c>
      <c r="Q271" s="11">
        <v>20</v>
      </c>
      <c r="R271" s="37">
        <v>0</v>
      </c>
      <c r="S271" s="37">
        <v>0</v>
      </c>
      <c r="T271" s="4">
        <f t="shared" si="84"/>
        <v>1</v>
      </c>
      <c r="U271" s="11">
        <v>20</v>
      </c>
      <c r="V271" s="37">
        <v>0.3</v>
      </c>
      <c r="W271" s="37">
        <v>0.1</v>
      </c>
      <c r="X271" s="4">
        <f t="shared" si="85"/>
        <v>0.33333333333333337</v>
      </c>
      <c r="Y271" s="11">
        <v>30</v>
      </c>
      <c r="Z271" s="77" t="s">
        <v>435</v>
      </c>
      <c r="AA271" s="77" t="s">
        <v>435</v>
      </c>
      <c r="AB271" s="77" t="s">
        <v>435</v>
      </c>
      <c r="AC271" s="77" t="s">
        <v>435</v>
      </c>
      <c r="AD271" s="5" t="s">
        <v>370</v>
      </c>
      <c r="AE271" s="5" t="s">
        <v>370</v>
      </c>
      <c r="AF271" s="5" t="s">
        <v>370</v>
      </c>
      <c r="AG271" s="5" t="s">
        <v>370</v>
      </c>
      <c r="AH271" s="51">
        <v>63</v>
      </c>
      <c r="AI271" s="51">
        <v>63</v>
      </c>
      <c r="AJ271" s="4">
        <f t="shared" si="86"/>
        <v>1</v>
      </c>
      <c r="AK271" s="11">
        <v>20</v>
      </c>
      <c r="AL271" s="5" t="s">
        <v>370</v>
      </c>
      <c r="AM271" s="5" t="s">
        <v>370</v>
      </c>
      <c r="AN271" s="5" t="s">
        <v>370</v>
      </c>
      <c r="AO271" s="5" t="s">
        <v>370</v>
      </c>
      <c r="AP271" s="5" t="s">
        <v>370</v>
      </c>
      <c r="AQ271" s="5" t="s">
        <v>370</v>
      </c>
      <c r="AR271" s="5" t="s">
        <v>370</v>
      </c>
      <c r="AS271" s="5" t="s">
        <v>370</v>
      </c>
      <c r="AT271" s="50">
        <f t="shared" si="94"/>
        <v>0.79051315222078478</v>
      </c>
      <c r="AU271" s="51">
        <v>572</v>
      </c>
      <c r="AV271" s="37">
        <f t="shared" si="87"/>
        <v>312</v>
      </c>
      <c r="AW271" s="37">
        <f t="shared" si="88"/>
        <v>246.6</v>
      </c>
      <c r="AX271" s="37">
        <f t="shared" si="89"/>
        <v>-65.400000000000006</v>
      </c>
      <c r="AY271" s="37">
        <v>33.200000000000003</v>
      </c>
      <c r="AZ271" s="37">
        <v>50.2</v>
      </c>
      <c r="BA271" s="37">
        <v>34.4</v>
      </c>
      <c r="BB271" s="37">
        <v>42.2</v>
      </c>
      <c r="BC271" s="37">
        <v>55.8</v>
      </c>
      <c r="BD271" s="37">
        <v>4.2</v>
      </c>
      <c r="BE271" s="37"/>
      <c r="BF271" s="37">
        <f t="shared" si="90"/>
        <v>26.6</v>
      </c>
      <c r="BG271" s="11"/>
      <c r="BH271" s="37">
        <f t="shared" si="91"/>
        <v>26.6</v>
      </c>
      <c r="BI271" s="37"/>
      <c r="BJ271" s="37">
        <f t="shared" si="92"/>
        <v>26.6</v>
      </c>
      <c r="BK271" s="37"/>
      <c r="BL271" s="37">
        <f t="shared" si="93"/>
        <v>26.6</v>
      </c>
      <c r="BM271" s="9"/>
      <c r="BN271" s="9"/>
      <c r="BO271" s="9"/>
      <c r="BP271" s="9"/>
      <c r="BQ271" s="9"/>
      <c r="BR271" s="9"/>
      <c r="BS271" s="9"/>
      <c r="BT271" s="9"/>
      <c r="BU271" s="9"/>
      <c r="BV271" s="10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10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10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10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10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10"/>
      <c r="HG271" s="9"/>
      <c r="HH271" s="9"/>
    </row>
    <row r="272" spans="1:216" s="2" customFormat="1" ht="16.95" customHeight="1">
      <c r="A272" s="14" t="s">
        <v>268</v>
      </c>
      <c r="B272" s="37">
        <v>0</v>
      </c>
      <c r="C272" s="37">
        <v>0</v>
      </c>
      <c r="D272" s="4">
        <f t="shared" si="82"/>
        <v>0</v>
      </c>
      <c r="E272" s="11">
        <v>0</v>
      </c>
      <c r="F272" s="5" t="s">
        <v>370</v>
      </c>
      <c r="G272" s="5" t="s">
        <v>370</v>
      </c>
      <c r="H272" s="5" t="s">
        <v>370</v>
      </c>
      <c r="I272" s="5" t="s">
        <v>370</v>
      </c>
      <c r="J272" s="5" t="s">
        <v>370</v>
      </c>
      <c r="K272" s="5" t="s">
        <v>370</v>
      </c>
      <c r="L272" s="5" t="s">
        <v>370</v>
      </c>
      <c r="M272" s="5" t="s">
        <v>370</v>
      </c>
      <c r="N272" s="37">
        <v>1064.5999999999999</v>
      </c>
      <c r="O272" s="37">
        <v>1802.1</v>
      </c>
      <c r="P272" s="4">
        <f t="shared" si="83"/>
        <v>1.2492748450122111</v>
      </c>
      <c r="Q272" s="11">
        <v>20</v>
      </c>
      <c r="R272" s="37">
        <v>0</v>
      </c>
      <c r="S272" s="37">
        <v>0</v>
      </c>
      <c r="T272" s="4">
        <f t="shared" si="84"/>
        <v>1</v>
      </c>
      <c r="U272" s="11">
        <v>10</v>
      </c>
      <c r="V272" s="37">
        <v>11.7</v>
      </c>
      <c r="W272" s="37">
        <v>12.2</v>
      </c>
      <c r="X272" s="4">
        <f t="shared" si="85"/>
        <v>1.0427350427350428</v>
      </c>
      <c r="Y272" s="11">
        <v>40</v>
      </c>
      <c r="Z272" s="77" t="s">
        <v>435</v>
      </c>
      <c r="AA272" s="77" t="s">
        <v>435</v>
      </c>
      <c r="AB272" s="77" t="s">
        <v>435</v>
      </c>
      <c r="AC272" s="77" t="s">
        <v>435</v>
      </c>
      <c r="AD272" s="5" t="s">
        <v>370</v>
      </c>
      <c r="AE272" s="5" t="s">
        <v>370</v>
      </c>
      <c r="AF272" s="5" t="s">
        <v>370</v>
      </c>
      <c r="AG272" s="5" t="s">
        <v>370</v>
      </c>
      <c r="AH272" s="51">
        <v>189</v>
      </c>
      <c r="AI272" s="51">
        <v>194</v>
      </c>
      <c r="AJ272" s="4">
        <f t="shared" si="86"/>
        <v>1.0264550264550265</v>
      </c>
      <c r="AK272" s="11">
        <v>20</v>
      </c>
      <c r="AL272" s="5" t="s">
        <v>370</v>
      </c>
      <c r="AM272" s="5" t="s">
        <v>370</v>
      </c>
      <c r="AN272" s="5" t="s">
        <v>370</v>
      </c>
      <c r="AO272" s="5" t="s">
        <v>370</v>
      </c>
      <c r="AP272" s="5" t="s">
        <v>370</v>
      </c>
      <c r="AQ272" s="5" t="s">
        <v>370</v>
      </c>
      <c r="AR272" s="5" t="s">
        <v>370</v>
      </c>
      <c r="AS272" s="5" t="s">
        <v>370</v>
      </c>
      <c r="AT272" s="50">
        <f t="shared" si="94"/>
        <v>1.0802666570971828</v>
      </c>
      <c r="AU272" s="51">
        <v>435</v>
      </c>
      <c r="AV272" s="37">
        <f t="shared" si="87"/>
        <v>237.27272727272728</v>
      </c>
      <c r="AW272" s="37">
        <f t="shared" si="88"/>
        <v>256.3</v>
      </c>
      <c r="AX272" s="37">
        <f t="shared" si="89"/>
        <v>19.027272727272731</v>
      </c>
      <c r="AY272" s="37">
        <v>39.4</v>
      </c>
      <c r="AZ272" s="37">
        <v>46</v>
      </c>
      <c r="BA272" s="37">
        <v>35.4</v>
      </c>
      <c r="BB272" s="37">
        <v>31.5</v>
      </c>
      <c r="BC272" s="37">
        <v>42.9</v>
      </c>
      <c r="BD272" s="37">
        <v>3.4</v>
      </c>
      <c r="BE272" s="37"/>
      <c r="BF272" s="37">
        <f t="shared" si="90"/>
        <v>57.7</v>
      </c>
      <c r="BG272" s="11"/>
      <c r="BH272" s="37">
        <f t="shared" si="91"/>
        <v>57.7</v>
      </c>
      <c r="BI272" s="37"/>
      <c r="BJ272" s="37">
        <f t="shared" si="92"/>
        <v>57.7</v>
      </c>
      <c r="BK272" s="37"/>
      <c r="BL272" s="37">
        <f t="shared" si="93"/>
        <v>57.7</v>
      </c>
      <c r="BM272" s="9"/>
      <c r="BN272" s="9"/>
      <c r="BO272" s="9"/>
      <c r="BP272" s="9"/>
      <c r="BQ272" s="9"/>
      <c r="BR272" s="9"/>
      <c r="BS272" s="9"/>
      <c r="BT272" s="9"/>
      <c r="BU272" s="9"/>
      <c r="BV272" s="10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10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10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10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10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10"/>
      <c r="HG272" s="9"/>
      <c r="HH272" s="9"/>
    </row>
    <row r="273" spans="1:216" s="2" customFormat="1" ht="16.95" customHeight="1">
      <c r="A273" s="14" t="s">
        <v>269</v>
      </c>
      <c r="B273" s="37">
        <v>0</v>
      </c>
      <c r="C273" s="37">
        <v>0</v>
      </c>
      <c r="D273" s="4">
        <f t="shared" si="82"/>
        <v>0</v>
      </c>
      <c r="E273" s="11">
        <v>0</v>
      </c>
      <c r="F273" s="5" t="s">
        <v>370</v>
      </c>
      <c r="G273" s="5" t="s">
        <v>370</v>
      </c>
      <c r="H273" s="5" t="s">
        <v>370</v>
      </c>
      <c r="I273" s="5" t="s">
        <v>370</v>
      </c>
      <c r="J273" s="5" t="s">
        <v>370</v>
      </c>
      <c r="K273" s="5" t="s">
        <v>370</v>
      </c>
      <c r="L273" s="5" t="s">
        <v>370</v>
      </c>
      <c r="M273" s="5" t="s">
        <v>370</v>
      </c>
      <c r="N273" s="37">
        <v>480.3</v>
      </c>
      <c r="O273" s="37">
        <v>675.2</v>
      </c>
      <c r="P273" s="4">
        <f t="shared" si="83"/>
        <v>1.2205788049135957</v>
      </c>
      <c r="Q273" s="11">
        <v>20</v>
      </c>
      <c r="R273" s="37">
        <v>43</v>
      </c>
      <c r="S273" s="37">
        <v>43.6</v>
      </c>
      <c r="T273" s="4">
        <f t="shared" si="84"/>
        <v>1.0139534883720931</v>
      </c>
      <c r="U273" s="11">
        <v>20</v>
      </c>
      <c r="V273" s="37">
        <v>5</v>
      </c>
      <c r="W273" s="37">
        <v>5.4</v>
      </c>
      <c r="X273" s="4">
        <f t="shared" si="85"/>
        <v>1.08</v>
      </c>
      <c r="Y273" s="11">
        <v>30</v>
      </c>
      <c r="Z273" s="77" t="s">
        <v>435</v>
      </c>
      <c r="AA273" s="77" t="s">
        <v>435</v>
      </c>
      <c r="AB273" s="77" t="s">
        <v>435</v>
      </c>
      <c r="AC273" s="77" t="s">
        <v>435</v>
      </c>
      <c r="AD273" s="5" t="s">
        <v>370</v>
      </c>
      <c r="AE273" s="5" t="s">
        <v>370</v>
      </c>
      <c r="AF273" s="5" t="s">
        <v>370</v>
      </c>
      <c r="AG273" s="5" t="s">
        <v>370</v>
      </c>
      <c r="AH273" s="51">
        <v>189</v>
      </c>
      <c r="AI273" s="51">
        <v>186</v>
      </c>
      <c r="AJ273" s="4">
        <f t="shared" si="86"/>
        <v>0.98412698412698407</v>
      </c>
      <c r="AK273" s="11">
        <v>20</v>
      </c>
      <c r="AL273" s="5" t="s">
        <v>370</v>
      </c>
      <c r="AM273" s="5" t="s">
        <v>370</v>
      </c>
      <c r="AN273" s="5" t="s">
        <v>370</v>
      </c>
      <c r="AO273" s="5" t="s">
        <v>370</v>
      </c>
      <c r="AP273" s="5" t="s">
        <v>370</v>
      </c>
      <c r="AQ273" s="5" t="s">
        <v>370</v>
      </c>
      <c r="AR273" s="5" t="s">
        <v>370</v>
      </c>
      <c r="AS273" s="5" t="s">
        <v>370</v>
      </c>
      <c r="AT273" s="50">
        <f t="shared" si="94"/>
        <v>1.0752576172028163</v>
      </c>
      <c r="AU273" s="51">
        <v>2119</v>
      </c>
      <c r="AV273" s="37">
        <f t="shared" si="87"/>
        <v>1155.8181818181818</v>
      </c>
      <c r="AW273" s="37">
        <f t="shared" si="88"/>
        <v>1242.8</v>
      </c>
      <c r="AX273" s="37">
        <f t="shared" si="89"/>
        <v>86.981818181818198</v>
      </c>
      <c r="AY273" s="37">
        <v>201.1</v>
      </c>
      <c r="AZ273" s="37">
        <v>232.3</v>
      </c>
      <c r="BA273" s="37">
        <v>99.7</v>
      </c>
      <c r="BB273" s="37">
        <v>163.69999999999999</v>
      </c>
      <c r="BC273" s="37">
        <v>219.3</v>
      </c>
      <c r="BD273" s="37">
        <v>99.6</v>
      </c>
      <c r="BE273" s="37"/>
      <c r="BF273" s="37">
        <f t="shared" si="90"/>
        <v>227.1</v>
      </c>
      <c r="BG273" s="11"/>
      <c r="BH273" s="37">
        <f t="shared" si="91"/>
        <v>227.1</v>
      </c>
      <c r="BI273" s="37"/>
      <c r="BJ273" s="37">
        <f t="shared" si="92"/>
        <v>227.1</v>
      </c>
      <c r="BK273" s="37"/>
      <c r="BL273" s="37">
        <f t="shared" si="93"/>
        <v>227.1</v>
      </c>
      <c r="BM273" s="9"/>
      <c r="BN273" s="9"/>
      <c r="BO273" s="9"/>
      <c r="BP273" s="9"/>
      <c r="BQ273" s="9"/>
      <c r="BR273" s="9"/>
      <c r="BS273" s="9"/>
      <c r="BT273" s="9"/>
      <c r="BU273" s="9"/>
      <c r="BV273" s="10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10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10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10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10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10"/>
      <c r="HG273" s="9"/>
      <c r="HH273" s="9"/>
    </row>
    <row r="274" spans="1:216" s="2" customFormat="1" ht="16.95" customHeight="1">
      <c r="A274" s="14" t="s">
        <v>270</v>
      </c>
      <c r="B274" s="37">
        <v>1020</v>
      </c>
      <c r="C274" s="37">
        <v>834</v>
      </c>
      <c r="D274" s="4">
        <f t="shared" si="82"/>
        <v>0.81764705882352939</v>
      </c>
      <c r="E274" s="11">
        <v>10</v>
      </c>
      <c r="F274" s="5" t="s">
        <v>370</v>
      </c>
      <c r="G274" s="5" t="s">
        <v>370</v>
      </c>
      <c r="H274" s="5" t="s">
        <v>370</v>
      </c>
      <c r="I274" s="5" t="s">
        <v>370</v>
      </c>
      <c r="J274" s="5" t="s">
        <v>370</v>
      </c>
      <c r="K274" s="5" t="s">
        <v>370</v>
      </c>
      <c r="L274" s="5" t="s">
        <v>370</v>
      </c>
      <c r="M274" s="5" t="s">
        <v>370</v>
      </c>
      <c r="N274" s="37">
        <v>967.1</v>
      </c>
      <c r="O274" s="37">
        <v>997.5</v>
      </c>
      <c r="P274" s="4">
        <f t="shared" si="83"/>
        <v>1.031434184675835</v>
      </c>
      <c r="Q274" s="11">
        <v>20</v>
      </c>
      <c r="R274" s="37">
        <v>0</v>
      </c>
      <c r="S274" s="37">
        <v>0</v>
      </c>
      <c r="T274" s="4">
        <f t="shared" si="84"/>
        <v>1</v>
      </c>
      <c r="U274" s="11">
        <v>20</v>
      </c>
      <c r="V274" s="37">
        <v>3</v>
      </c>
      <c r="W274" s="37">
        <v>3.7</v>
      </c>
      <c r="X274" s="4">
        <f t="shared" si="85"/>
        <v>1.2033333333333334</v>
      </c>
      <c r="Y274" s="11">
        <v>30</v>
      </c>
      <c r="Z274" s="77" t="s">
        <v>435</v>
      </c>
      <c r="AA274" s="77" t="s">
        <v>435</v>
      </c>
      <c r="AB274" s="77" t="s">
        <v>435</v>
      </c>
      <c r="AC274" s="77" t="s">
        <v>435</v>
      </c>
      <c r="AD274" s="5" t="s">
        <v>370</v>
      </c>
      <c r="AE274" s="5" t="s">
        <v>370</v>
      </c>
      <c r="AF274" s="5" t="s">
        <v>370</v>
      </c>
      <c r="AG274" s="5" t="s">
        <v>370</v>
      </c>
      <c r="AH274" s="51">
        <v>78</v>
      </c>
      <c r="AI274" s="51">
        <v>81</v>
      </c>
      <c r="AJ274" s="4">
        <f t="shared" si="86"/>
        <v>1.0384615384615385</v>
      </c>
      <c r="AK274" s="11">
        <v>20</v>
      </c>
      <c r="AL274" s="5" t="s">
        <v>370</v>
      </c>
      <c r="AM274" s="5" t="s">
        <v>370</v>
      </c>
      <c r="AN274" s="5" t="s">
        <v>370</v>
      </c>
      <c r="AO274" s="5" t="s">
        <v>370</v>
      </c>
      <c r="AP274" s="5" t="s">
        <v>370</v>
      </c>
      <c r="AQ274" s="5" t="s">
        <v>370</v>
      </c>
      <c r="AR274" s="5" t="s">
        <v>370</v>
      </c>
      <c r="AS274" s="5" t="s">
        <v>370</v>
      </c>
      <c r="AT274" s="50">
        <f t="shared" si="94"/>
        <v>1.0567438505098279</v>
      </c>
      <c r="AU274" s="51">
        <v>501</v>
      </c>
      <c r="AV274" s="37">
        <f t="shared" si="87"/>
        <v>273.27272727272725</v>
      </c>
      <c r="AW274" s="37">
        <f t="shared" si="88"/>
        <v>288.8</v>
      </c>
      <c r="AX274" s="37">
        <f t="shared" si="89"/>
        <v>15.527272727272759</v>
      </c>
      <c r="AY274" s="37">
        <v>31.7</v>
      </c>
      <c r="AZ274" s="37">
        <v>46.2</v>
      </c>
      <c r="BA274" s="37">
        <v>46.4</v>
      </c>
      <c r="BB274" s="37">
        <v>43.1</v>
      </c>
      <c r="BC274" s="37">
        <v>40.200000000000003</v>
      </c>
      <c r="BD274" s="37">
        <v>0.9</v>
      </c>
      <c r="BE274" s="37"/>
      <c r="BF274" s="37">
        <f t="shared" si="90"/>
        <v>80.3</v>
      </c>
      <c r="BG274" s="11"/>
      <c r="BH274" s="37">
        <f t="shared" si="91"/>
        <v>80.3</v>
      </c>
      <c r="BI274" s="37"/>
      <c r="BJ274" s="37">
        <f t="shared" si="92"/>
        <v>80.3</v>
      </c>
      <c r="BK274" s="37"/>
      <c r="BL274" s="37">
        <f t="shared" si="93"/>
        <v>80.3</v>
      </c>
      <c r="BM274" s="9"/>
      <c r="BN274" s="9"/>
      <c r="BO274" s="9"/>
      <c r="BP274" s="9"/>
      <c r="BQ274" s="9"/>
      <c r="BR274" s="9"/>
      <c r="BS274" s="9"/>
      <c r="BT274" s="9"/>
      <c r="BU274" s="9"/>
      <c r="BV274" s="10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10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10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10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10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10"/>
      <c r="HG274" s="9"/>
      <c r="HH274" s="9"/>
    </row>
    <row r="275" spans="1:216" s="2" customFormat="1" ht="16.95" customHeight="1">
      <c r="A275" s="14" t="s">
        <v>271</v>
      </c>
      <c r="B275" s="37">
        <v>0</v>
      </c>
      <c r="C275" s="37">
        <v>0</v>
      </c>
      <c r="D275" s="4">
        <f t="shared" si="82"/>
        <v>0</v>
      </c>
      <c r="E275" s="11">
        <v>0</v>
      </c>
      <c r="F275" s="5" t="s">
        <v>370</v>
      </c>
      <c r="G275" s="5" t="s">
        <v>370</v>
      </c>
      <c r="H275" s="5" t="s">
        <v>370</v>
      </c>
      <c r="I275" s="5" t="s">
        <v>370</v>
      </c>
      <c r="J275" s="5" t="s">
        <v>370</v>
      </c>
      <c r="K275" s="5" t="s">
        <v>370</v>
      </c>
      <c r="L275" s="5" t="s">
        <v>370</v>
      </c>
      <c r="M275" s="5" t="s">
        <v>370</v>
      </c>
      <c r="N275" s="37">
        <v>704.8</v>
      </c>
      <c r="O275" s="37">
        <v>775.3</v>
      </c>
      <c r="P275" s="4">
        <f t="shared" si="83"/>
        <v>1.1000283768444949</v>
      </c>
      <c r="Q275" s="11">
        <v>20</v>
      </c>
      <c r="R275" s="37">
        <v>45</v>
      </c>
      <c r="S275" s="37">
        <v>46.6</v>
      </c>
      <c r="T275" s="4">
        <f t="shared" si="84"/>
        <v>1.0355555555555556</v>
      </c>
      <c r="U275" s="11">
        <v>15</v>
      </c>
      <c r="V275" s="37">
        <v>9.1999999999999993</v>
      </c>
      <c r="W275" s="37">
        <v>9.6</v>
      </c>
      <c r="X275" s="4">
        <f t="shared" si="85"/>
        <v>1.0434782608695652</v>
      </c>
      <c r="Y275" s="11">
        <v>35</v>
      </c>
      <c r="Z275" s="77" t="s">
        <v>435</v>
      </c>
      <c r="AA275" s="77" t="s">
        <v>435</v>
      </c>
      <c r="AB275" s="77" t="s">
        <v>435</v>
      </c>
      <c r="AC275" s="77" t="s">
        <v>435</v>
      </c>
      <c r="AD275" s="5" t="s">
        <v>370</v>
      </c>
      <c r="AE275" s="5" t="s">
        <v>370</v>
      </c>
      <c r="AF275" s="5" t="s">
        <v>370</v>
      </c>
      <c r="AG275" s="5" t="s">
        <v>370</v>
      </c>
      <c r="AH275" s="51">
        <v>113</v>
      </c>
      <c r="AI275" s="51">
        <v>111</v>
      </c>
      <c r="AJ275" s="4">
        <f t="shared" si="86"/>
        <v>0.98230088495575218</v>
      </c>
      <c r="AK275" s="11">
        <v>20</v>
      </c>
      <c r="AL275" s="5" t="s">
        <v>370</v>
      </c>
      <c r="AM275" s="5" t="s">
        <v>370</v>
      </c>
      <c r="AN275" s="5" t="s">
        <v>370</v>
      </c>
      <c r="AO275" s="5" t="s">
        <v>370</v>
      </c>
      <c r="AP275" s="5" t="s">
        <v>370</v>
      </c>
      <c r="AQ275" s="5" t="s">
        <v>370</v>
      </c>
      <c r="AR275" s="5" t="s">
        <v>370</v>
      </c>
      <c r="AS275" s="5" t="s">
        <v>370</v>
      </c>
      <c r="AT275" s="50">
        <f t="shared" si="94"/>
        <v>1.0411295299974783</v>
      </c>
      <c r="AU275" s="51">
        <v>1447</v>
      </c>
      <c r="AV275" s="37">
        <f t="shared" si="87"/>
        <v>789.27272727272725</v>
      </c>
      <c r="AW275" s="37">
        <f t="shared" si="88"/>
        <v>821.7</v>
      </c>
      <c r="AX275" s="37">
        <f t="shared" si="89"/>
        <v>32.427272727272793</v>
      </c>
      <c r="AY275" s="37">
        <v>117.2</v>
      </c>
      <c r="AZ275" s="37">
        <v>114.1</v>
      </c>
      <c r="BA275" s="37">
        <v>134.80000000000001</v>
      </c>
      <c r="BB275" s="37">
        <v>105.6</v>
      </c>
      <c r="BC275" s="37">
        <v>148.4</v>
      </c>
      <c r="BD275" s="37"/>
      <c r="BE275" s="37"/>
      <c r="BF275" s="37">
        <f t="shared" si="90"/>
        <v>201.6</v>
      </c>
      <c r="BG275" s="11"/>
      <c r="BH275" s="37">
        <f t="shared" si="91"/>
        <v>201.6</v>
      </c>
      <c r="BI275" s="37"/>
      <c r="BJ275" s="37">
        <f t="shared" si="92"/>
        <v>201.6</v>
      </c>
      <c r="BK275" s="37"/>
      <c r="BL275" s="37">
        <f t="shared" si="93"/>
        <v>201.6</v>
      </c>
      <c r="BM275" s="9"/>
      <c r="BN275" s="9"/>
      <c r="BO275" s="9"/>
      <c r="BP275" s="9"/>
      <c r="BQ275" s="9"/>
      <c r="BR275" s="9"/>
      <c r="BS275" s="9"/>
      <c r="BT275" s="9"/>
      <c r="BU275" s="9"/>
      <c r="BV275" s="10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10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10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10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10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10"/>
      <c r="HG275" s="9"/>
      <c r="HH275" s="9"/>
    </row>
    <row r="276" spans="1:216" s="2" customFormat="1" ht="16.95" customHeight="1">
      <c r="A276" s="14" t="s">
        <v>272</v>
      </c>
      <c r="B276" s="37">
        <v>0</v>
      </c>
      <c r="C276" s="37">
        <v>0</v>
      </c>
      <c r="D276" s="4">
        <f t="shared" si="82"/>
        <v>0</v>
      </c>
      <c r="E276" s="11">
        <v>0</v>
      </c>
      <c r="F276" s="5" t="s">
        <v>370</v>
      </c>
      <c r="G276" s="5" t="s">
        <v>370</v>
      </c>
      <c r="H276" s="5" t="s">
        <v>370</v>
      </c>
      <c r="I276" s="5" t="s">
        <v>370</v>
      </c>
      <c r="J276" s="5" t="s">
        <v>370</v>
      </c>
      <c r="K276" s="5" t="s">
        <v>370</v>
      </c>
      <c r="L276" s="5" t="s">
        <v>370</v>
      </c>
      <c r="M276" s="5" t="s">
        <v>370</v>
      </c>
      <c r="N276" s="37">
        <v>1019.8</v>
      </c>
      <c r="O276" s="37">
        <v>401</v>
      </c>
      <c r="P276" s="4">
        <f t="shared" si="83"/>
        <v>0.39321435575603059</v>
      </c>
      <c r="Q276" s="11">
        <v>20</v>
      </c>
      <c r="R276" s="37">
        <v>23</v>
      </c>
      <c r="S276" s="37">
        <v>24.5</v>
      </c>
      <c r="T276" s="4">
        <f t="shared" si="84"/>
        <v>1.0652173913043479</v>
      </c>
      <c r="U276" s="11">
        <v>20</v>
      </c>
      <c r="V276" s="37">
        <v>6.8</v>
      </c>
      <c r="W276" s="37">
        <v>7.1</v>
      </c>
      <c r="X276" s="4">
        <f t="shared" si="85"/>
        <v>1.0441176470588236</v>
      </c>
      <c r="Y276" s="11">
        <v>30</v>
      </c>
      <c r="Z276" s="77" t="s">
        <v>435</v>
      </c>
      <c r="AA276" s="77" t="s">
        <v>435</v>
      </c>
      <c r="AB276" s="77" t="s">
        <v>435</v>
      </c>
      <c r="AC276" s="77" t="s">
        <v>435</v>
      </c>
      <c r="AD276" s="5" t="s">
        <v>370</v>
      </c>
      <c r="AE276" s="5" t="s">
        <v>370</v>
      </c>
      <c r="AF276" s="5" t="s">
        <v>370</v>
      </c>
      <c r="AG276" s="5" t="s">
        <v>370</v>
      </c>
      <c r="AH276" s="51">
        <v>155</v>
      </c>
      <c r="AI276" s="51">
        <v>155</v>
      </c>
      <c r="AJ276" s="4">
        <f t="shared" si="86"/>
        <v>1</v>
      </c>
      <c r="AK276" s="11">
        <v>20</v>
      </c>
      <c r="AL276" s="5" t="s">
        <v>370</v>
      </c>
      <c r="AM276" s="5" t="s">
        <v>370</v>
      </c>
      <c r="AN276" s="5" t="s">
        <v>370</v>
      </c>
      <c r="AO276" s="5" t="s">
        <v>370</v>
      </c>
      <c r="AP276" s="5" t="s">
        <v>370</v>
      </c>
      <c r="AQ276" s="5" t="s">
        <v>370</v>
      </c>
      <c r="AR276" s="5" t="s">
        <v>370</v>
      </c>
      <c r="AS276" s="5" t="s">
        <v>370</v>
      </c>
      <c r="AT276" s="50">
        <f t="shared" si="94"/>
        <v>0.89435738169969203</v>
      </c>
      <c r="AU276" s="51">
        <v>1083</v>
      </c>
      <c r="AV276" s="37">
        <f t="shared" si="87"/>
        <v>590.72727272727275</v>
      </c>
      <c r="AW276" s="37">
        <f t="shared" si="88"/>
        <v>528.29999999999995</v>
      </c>
      <c r="AX276" s="37">
        <f t="shared" si="89"/>
        <v>-62.427272727272793</v>
      </c>
      <c r="AY276" s="37">
        <v>76.900000000000006</v>
      </c>
      <c r="AZ276" s="37">
        <v>95.7</v>
      </c>
      <c r="BA276" s="37">
        <v>89.5</v>
      </c>
      <c r="BB276" s="37">
        <v>73.599999999999994</v>
      </c>
      <c r="BC276" s="37">
        <v>81.400000000000006</v>
      </c>
      <c r="BD276" s="37"/>
      <c r="BE276" s="37"/>
      <c r="BF276" s="37">
        <f t="shared" si="90"/>
        <v>111.2</v>
      </c>
      <c r="BG276" s="11"/>
      <c r="BH276" s="37">
        <f t="shared" si="91"/>
        <v>111.2</v>
      </c>
      <c r="BI276" s="37"/>
      <c r="BJ276" s="37">
        <f t="shared" si="92"/>
        <v>111.2</v>
      </c>
      <c r="BK276" s="37"/>
      <c r="BL276" s="37">
        <f t="shared" si="93"/>
        <v>111.2</v>
      </c>
      <c r="BM276" s="9"/>
      <c r="BN276" s="9"/>
      <c r="BO276" s="9"/>
      <c r="BP276" s="9"/>
      <c r="BQ276" s="9"/>
      <c r="BR276" s="9"/>
      <c r="BS276" s="9"/>
      <c r="BT276" s="9"/>
      <c r="BU276" s="9"/>
      <c r="BV276" s="10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10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10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10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10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10"/>
      <c r="HG276" s="9"/>
      <c r="HH276" s="9"/>
    </row>
    <row r="277" spans="1:216" s="2" customFormat="1" ht="16.95" customHeight="1">
      <c r="A277" s="14" t="s">
        <v>273</v>
      </c>
      <c r="B277" s="37">
        <v>0</v>
      </c>
      <c r="C277" s="37">
        <v>0</v>
      </c>
      <c r="D277" s="4">
        <f t="shared" si="82"/>
        <v>0</v>
      </c>
      <c r="E277" s="11">
        <v>0</v>
      </c>
      <c r="F277" s="5" t="s">
        <v>370</v>
      </c>
      <c r="G277" s="5" t="s">
        <v>370</v>
      </c>
      <c r="H277" s="5" t="s">
        <v>370</v>
      </c>
      <c r="I277" s="5" t="s">
        <v>370</v>
      </c>
      <c r="J277" s="5" t="s">
        <v>370</v>
      </c>
      <c r="K277" s="5" t="s">
        <v>370</v>
      </c>
      <c r="L277" s="5" t="s">
        <v>370</v>
      </c>
      <c r="M277" s="5" t="s">
        <v>370</v>
      </c>
      <c r="N277" s="37">
        <v>225.1</v>
      </c>
      <c r="O277" s="37">
        <v>270.39999999999998</v>
      </c>
      <c r="P277" s="4">
        <f t="shared" si="83"/>
        <v>1.200124389160373</v>
      </c>
      <c r="Q277" s="11">
        <v>20</v>
      </c>
      <c r="R277" s="37">
        <v>0</v>
      </c>
      <c r="S277" s="37">
        <v>0</v>
      </c>
      <c r="T277" s="4">
        <f t="shared" si="84"/>
        <v>1</v>
      </c>
      <c r="U277" s="11">
        <v>30</v>
      </c>
      <c r="V277" s="37">
        <v>4.5</v>
      </c>
      <c r="W277" s="37">
        <v>4.0999999999999996</v>
      </c>
      <c r="X277" s="4">
        <f t="shared" si="85"/>
        <v>0.91111111111111098</v>
      </c>
      <c r="Y277" s="11">
        <v>20</v>
      </c>
      <c r="Z277" s="77" t="s">
        <v>435</v>
      </c>
      <c r="AA277" s="77" t="s">
        <v>435</v>
      </c>
      <c r="AB277" s="77" t="s">
        <v>435</v>
      </c>
      <c r="AC277" s="77" t="s">
        <v>435</v>
      </c>
      <c r="AD277" s="5" t="s">
        <v>370</v>
      </c>
      <c r="AE277" s="5" t="s">
        <v>370</v>
      </c>
      <c r="AF277" s="5" t="s">
        <v>370</v>
      </c>
      <c r="AG277" s="5" t="s">
        <v>370</v>
      </c>
      <c r="AH277" s="51">
        <v>250</v>
      </c>
      <c r="AI277" s="51">
        <v>250</v>
      </c>
      <c r="AJ277" s="4">
        <f t="shared" si="86"/>
        <v>1</v>
      </c>
      <c r="AK277" s="11">
        <v>20</v>
      </c>
      <c r="AL277" s="5" t="s">
        <v>370</v>
      </c>
      <c r="AM277" s="5" t="s">
        <v>370</v>
      </c>
      <c r="AN277" s="5" t="s">
        <v>370</v>
      </c>
      <c r="AO277" s="5" t="s">
        <v>370</v>
      </c>
      <c r="AP277" s="5" t="s">
        <v>370</v>
      </c>
      <c r="AQ277" s="5" t="s">
        <v>370</v>
      </c>
      <c r="AR277" s="5" t="s">
        <v>370</v>
      </c>
      <c r="AS277" s="5" t="s">
        <v>370</v>
      </c>
      <c r="AT277" s="50">
        <f t="shared" si="94"/>
        <v>1.0247190000603297</v>
      </c>
      <c r="AU277" s="51">
        <v>1594</v>
      </c>
      <c r="AV277" s="37">
        <f t="shared" si="87"/>
        <v>869.4545454545455</v>
      </c>
      <c r="AW277" s="37">
        <f t="shared" si="88"/>
        <v>890.9</v>
      </c>
      <c r="AX277" s="37">
        <f t="shared" si="89"/>
        <v>21.445454545454481</v>
      </c>
      <c r="AY277" s="37">
        <v>176.7</v>
      </c>
      <c r="AZ277" s="37">
        <v>174.8</v>
      </c>
      <c r="BA277" s="37">
        <v>159.6</v>
      </c>
      <c r="BB277" s="37">
        <v>122.4</v>
      </c>
      <c r="BC277" s="37">
        <v>130.30000000000001</v>
      </c>
      <c r="BD277" s="37"/>
      <c r="BE277" s="37"/>
      <c r="BF277" s="37">
        <f t="shared" si="90"/>
        <v>127.1</v>
      </c>
      <c r="BG277" s="11"/>
      <c r="BH277" s="37">
        <f t="shared" si="91"/>
        <v>127.1</v>
      </c>
      <c r="BI277" s="37"/>
      <c r="BJ277" s="37">
        <f t="shared" si="92"/>
        <v>127.1</v>
      </c>
      <c r="BK277" s="37"/>
      <c r="BL277" s="37">
        <f t="shared" si="93"/>
        <v>127.1</v>
      </c>
      <c r="BM277" s="9"/>
      <c r="BN277" s="9"/>
      <c r="BO277" s="9"/>
      <c r="BP277" s="9"/>
      <c r="BQ277" s="9"/>
      <c r="BR277" s="9"/>
      <c r="BS277" s="9"/>
      <c r="BT277" s="9"/>
      <c r="BU277" s="9"/>
      <c r="BV277" s="10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10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10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10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10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10"/>
      <c r="HG277" s="9"/>
      <c r="HH277" s="9"/>
    </row>
    <row r="278" spans="1:216" s="2" customFormat="1" ht="16.95" customHeight="1">
      <c r="A278" s="14" t="s">
        <v>274</v>
      </c>
      <c r="B278" s="37">
        <v>0</v>
      </c>
      <c r="C278" s="37">
        <v>0</v>
      </c>
      <c r="D278" s="4">
        <f t="shared" si="82"/>
        <v>0</v>
      </c>
      <c r="E278" s="11">
        <v>0</v>
      </c>
      <c r="F278" s="5" t="s">
        <v>370</v>
      </c>
      <c r="G278" s="5" t="s">
        <v>370</v>
      </c>
      <c r="H278" s="5" t="s">
        <v>370</v>
      </c>
      <c r="I278" s="5" t="s">
        <v>370</v>
      </c>
      <c r="J278" s="5" t="s">
        <v>370</v>
      </c>
      <c r="K278" s="5" t="s">
        <v>370</v>
      </c>
      <c r="L278" s="5" t="s">
        <v>370</v>
      </c>
      <c r="M278" s="5" t="s">
        <v>370</v>
      </c>
      <c r="N278" s="37">
        <v>301.3</v>
      </c>
      <c r="O278" s="37">
        <v>439</v>
      </c>
      <c r="P278" s="4">
        <f t="shared" si="83"/>
        <v>1.2257019581812147</v>
      </c>
      <c r="Q278" s="11">
        <v>20</v>
      </c>
      <c r="R278" s="37">
        <v>0</v>
      </c>
      <c r="S278" s="37">
        <v>0</v>
      </c>
      <c r="T278" s="4">
        <f t="shared" si="84"/>
        <v>1</v>
      </c>
      <c r="U278" s="11">
        <v>20</v>
      </c>
      <c r="V278" s="37">
        <v>5</v>
      </c>
      <c r="W278" s="37">
        <v>5.0999999999999996</v>
      </c>
      <c r="X278" s="4">
        <f t="shared" si="85"/>
        <v>1.02</v>
      </c>
      <c r="Y278" s="11">
        <v>30</v>
      </c>
      <c r="Z278" s="77" t="s">
        <v>435</v>
      </c>
      <c r="AA278" s="77" t="s">
        <v>435</v>
      </c>
      <c r="AB278" s="77" t="s">
        <v>435</v>
      </c>
      <c r="AC278" s="77" t="s">
        <v>435</v>
      </c>
      <c r="AD278" s="5" t="s">
        <v>370</v>
      </c>
      <c r="AE278" s="5" t="s">
        <v>370</v>
      </c>
      <c r="AF278" s="5" t="s">
        <v>370</v>
      </c>
      <c r="AG278" s="5" t="s">
        <v>370</v>
      </c>
      <c r="AH278" s="51">
        <v>94</v>
      </c>
      <c r="AI278" s="51">
        <v>94</v>
      </c>
      <c r="AJ278" s="4">
        <f t="shared" si="86"/>
        <v>1</v>
      </c>
      <c r="AK278" s="11">
        <v>20</v>
      </c>
      <c r="AL278" s="5" t="s">
        <v>370</v>
      </c>
      <c r="AM278" s="5" t="s">
        <v>370</v>
      </c>
      <c r="AN278" s="5" t="s">
        <v>370</v>
      </c>
      <c r="AO278" s="5" t="s">
        <v>370</v>
      </c>
      <c r="AP278" s="5" t="s">
        <v>370</v>
      </c>
      <c r="AQ278" s="5" t="s">
        <v>370</v>
      </c>
      <c r="AR278" s="5" t="s">
        <v>370</v>
      </c>
      <c r="AS278" s="5" t="s">
        <v>370</v>
      </c>
      <c r="AT278" s="50">
        <f t="shared" si="94"/>
        <v>1.0568226573736033</v>
      </c>
      <c r="AU278" s="51">
        <v>706</v>
      </c>
      <c r="AV278" s="37">
        <f t="shared" si="87"/>
        <v>385.09090909090912</v>
      </c>
      <c r="AW278" s="37">
        <f t="shared" si="88"/>
        <v>407</v>
      </c>
      <c r="AX278" s="37">
        <f t="shared" si="89"/>
        <v>21.909090909090878</v>
      </c>
      <c r="AY278" s="37">
        <v>59.6</v>
      </c>
      <c r="AZ278" s="37">
        <v>67</v>
      </c>
      <c r="BA278" s="37">
        <v>52.7</v>
      </c>
      <c r="BB278" s="37">
        <v>46.5</v>
      </c>
      <c r="BC278" s="37">
        <v>68.5</v>
      </c>
      <c r="BD278" s="37"/>
      <c r="BE278" s="37"/>
      <c r="BF278" s="37">
        <f t="shared" si="90"/>
        <v>112.7</v>
      </c>
      <c r="BG278" s="11"/>
      <c r="BH278" s="37">
        <f t="shared" si="91"/>
        <v>112.7</v>
      </c>
      <c r="BI278" s="37"/>
      <c r="BJ278" s="37">
        <f t="shared" si="92"/>
        <v>112.7</v>
      </c>
      <c r="BK278" s="37"/>
      <c r="BL278" s="37">
        <f t="shared" si="93"/>
        <v>112.7</v>
      </c>
      <c r="BM278" s="9"/>
      <c r="BN278" s="9"/>
      <c r="BO278" s="9"/>
      <c r="BP278" s="9"/>
      <c r="BQ278" s="9"/>
      <c r="BR278" s="9"/>
      <c r="BS278" s="9"/>
      <c r="BT278" s="9"/>
      <c r="BU278" s="9"/>
      <c r="BV278" s="10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10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10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10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10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10"/>
      <c r="HG278" s="9"/>
      <c r="HH278" s="9"/>
    </row>
    <row r="279" spans="1:216" s="2" customFormat="1" ht="16.95" customHeight="1">
      <c r="A279" s="14" t="s">
        <v>275</v>
      </c>
      <c r="B279" s="37">
        <v>0</v>
      </c>
      <c r="C279" s="37">
        <v>0</v>
      </c>
      <c r="D279" s="4">
        <f t="shared" si="82"/>
        <v>0</v>
      </c>
      <c r="E279" s="11">
        <v>0</v>
      </c>
      <c r="F279" s="5" t="s">
        <v>370</v>
      </c>
      <c r="G279" s="5" t="s">
        <v>370</v>
      </c>
      <c r="H279" s="5" t="s">
        <v>370</v>
      </c>
      <c r="I279" s="5" t="s">
        <v>370</v>
      </c>
      <c r="J279" s="5" t="s">
        <v>370</v>
      </c>
      <c r="K279" s="5" t="s">
        <v>370</v>
      </c>
      <c r="L279" s="5" t="s">
        <v>370</v>
      </c>
      <c r="M279" s="5" t="s">
        <v>370</v>
      </c>
      <c r="N279" s="37">
        <v>654.6</v>
      </c>
      <c r="O279" s="37">
        <v>663.6</v>
      </c>
      <c r="P279" s="4">
        <f t="shared" si="83"/>
        <v>1.0137488542621449</v>
      </c>
      <c r="Q279" s="11">
        <v>20</v>
      </c>
      <c r="R279" s="37">
        <v>43</v>
      </c>
      <c r="S279" s="37">
        <v>41.7</v>
      </c>
      <c r="T279" s="4">
        <f t="shared" si="84"/>
        <v>0.96976744186046515</v>
      </c>
      <c r="U279" s="11">
        <v>15</v>
      </c>
      <c r="V279" s="37">
        <v>6</v>
      </c>
      <c r="W279" s="37">
        <v>6</v>
      </c>
      <c r="X279" s="4">
        <f t="shared" si="85"/>
        <v>1</v>
      </c>
      <c r="Y279" s="11">
        <v>35</v>
      </c>
      <c r="Z279" s="77" t="s">
        <v>435</v>
      </c>
      <c r="AA279" s="77" t="s">
        <v>435</v>
      </c>
      <c r="AB279" s="77" t="s">
        <v>435</v>
      </c>
      <c r="AC279" s="77" t="s">
        <v>435</v>
      </c>
      <c r="AD279" s="5" t="s">
        <v>370</v>
      </c>
      <c r="AE279" s="5" t="s">
        <v>370</v>
      </c>
      <c r="AF279" s="5" t="s">
        <v>370</v>
      </c>
      <c r="AG279" s="5" t="s">
        <v>370</v>
      </c>
      <c r="AH279" s="51">
        <v>92</v>
      </c>
      <c r="AI279" s="51">
        <v>196</v>
      </c>
      <c r="AJ279" s="4">
        <f t="shared" si="86"/>
        <v>1.2930434782608695</v>
      </c>
      <c r="AK279" s="11">
        <v>20</v>
      </c>
      <c r="AL279" s="5" t="s">
        <v>370</v>
      </c>
      <c r="AM279" s="5" t="s">
        <v>370</v>
      </c>
      <c r="AN279" s="5" t="s">
        <v>370</v>
      </c>
      <c r="AO279" s="5" t="s">
        <v>370</v>
      </c>
      <c r="AP279" s="5" t="s">
        <v>370</v>
      </c>
      <c r="AQ279" s="5" t="s">
        <v>370</v>
      </c>
      <c r="AR279" s="5" t="s">
        <v>370</v>
      </c>
      <c r="AS279" s="5" t="s">
        <v>370</v>
      </c>
      <c r="AT279" s="50">
        <f t="shared" si="94"/>
        <v>1.0631373142040808</v>
      </c>
      <c r="AU279" s="51">
        <v>1039</v>
      </c>
      <c r="AV279" s="37">
        <f t="shared" si="87"/>
        <v>566.72727272727275</v>
      </c>
      <c r="AW279" s="37">
        <f t="shared" si="88"/>
        <v>602.5</v>
      </c>
      <c r="AX279" s="37">
        <f t="shared" si="89"/>
        <v>35.772727272727252</v>
      </c>
      <c r="AY279" s="37">
        <v>71.900000000000006</v>
      </c>
      <c r="AZ279" s="37">
        <v>82.6</v>
      </c>
      <c r="BA279" s="37">
        <v>134.6</v>
      </c>
      <c r="BB279" s="37">
        <v>74.2</v>
      </c>
      <c r="BC279" s="37">
        <v>99</v>
      </c>
      <c r="BD279" s="37"/>
      <c r="BE279" s="37"/>
      <c r="BF279" s="37">
        <f t="shared" si="90"/>
        <v>140.19999999999999</v>
      </c>
      <c r="BG279" s="11"/>
      <c r="BH279" s="37">
        <f t="shared" si="91"/>
        <v>140.19999999999999</v>
      </c>
      <c r="BI279" s="37"/>
      <c r="BJ279" s="37">
        <f t="shared" si="92"/>
        <v>140.19999999999999</v>
      </c>
      <c r="BK279" s="37"/>
      <c r="BL279" s="37">
        <f t="shared" si="93"/>
        <v>140.19999999999999</v>
      </c>
      <c r="BM279" s="9"/>
      <c r="BN279" s="9"/>
      <c r="BO279" s="9"/>
      <c r="BP279" s="9"/>
      <c r="BQ279" s="9"/>
      <c r="BR279" s="9"/>
      <c r="BS279" s="9"/>
      <c r="BT279" s="9"/>
      <c r="BU279" s="9"/>
      <c r="BV279" s="10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10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10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10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10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10"/>
      <c r="HG279" s="9"/>
      <c r="HH279" s="9"/>
    </row>
    <row r="280" spans="1:216" s="2" customFormat="1" ht="16.95" customHeight="1">
      <c r="A280" s="14" t="s">
        <v>276</v>
      </c>
      <c r="B280" s="37">
        <v>0</v>
      </c>
      <c r="C280" s="37">
        <v>0</v>
      </c>
      <c r="D280" s="4">
        <f t="shared" si="82"/>
        <v>0</v>
      </c>
      <c r="E280" s="11">
        <v>0</v>
      </c>
      <c r="F280" s="5" t="s">
        <v>370</v>
      </c>
      <c r="G280" s="5" t="s">
        <v>370</v>
      </c>
      <c r="H280" s="5" t="s">
        <v>370</v>
      </c>
      <c r="I280" s="5" t="s">
        <v>370</v>
      </c>
      <c r="J280" s="5" t="s">
        <v>370</v>
      </c>
      <c r="K280" s="5" t="s">
        <v>370</v>
      </c>
      <c r="L280" s="5" t="s">
        <v>370</v>
      </c>
      <c r="M280" s="5" t="s">
        <v>370</v>
      </c>
      <c r="N280" s="37">
        <v>196.4</v>
      </c>
      <c r="O280" s="37">
        <v>276.2</v>
      </c>
      <c r="P280" s="4">
        <f t="shared" si="83"/>
        <v>1.2206313645621181</v>
      </c>
      <c r="Q280" s="11">
        <v>20</v>
      </c>
      <c r="R280" s="37">
        <v>113</v>
      </c>
      <c r="S280" s="37">
        <v>120.1</v>
      </c>
      <c r="T280" s="4">
        <f t="shared" si="84"/>
        <v>1.0628318584070795</v>
      </c>
      <c r="U280" s="11">
        <v>25</v>
      </c>
      <c r="V280" s="37">
        <v>5.6</v>
      </c>
      <c r="W280" s="37">
        <v>6.8</v>
      </c>
      <c r="X280" s="4">
        <f t="shared" si="85"/>
        <v>1.2014285714285715</v>
      </c>
      <c r="Y280" s="11">
        <v>25</v>
      </c>
      <c r="Z280" s="77" t="s">
        <v>435</v>
      </c>
      <c r="AA280" s="77" t="s">
        <v>435</v>
      </c>
      <c r="AB280" s="77" t="s">
        <v>435</v>
      </c>
      <c r="AC280" s="77" t="s">
        <v>435</v>
      </c>
      <c r="AD280" s="5" t="s">
        <v>370</v>
      </c>
      <c r="AE280" s="5" t="s">
        <v>370</v>
      </c>
      <c r="AF280" s="5" t="s">
        <v>370</v>
      </c>
      <c r="AG280" s="5" t="s">
        <v>370</v>
      </c>
      <c r="AH280" s="51">
        <v>240</v>
      </c>
      <c r="AI280" s="51">
        <v>244</v>
      </c>
      <c r="AJ280" s="4">
        <f t="shared" si="86"/>
        <v>1.0166666666666666</v>
      </c>
      <c r="AK280" s="11">
        <v>20</v>
      </c>
      <c r="AL280" s="5" t="s">
        <v>370</v>
      </c>
      <c r="AM280" s="5" t="s">
        <v>370</v>
      </c>
      <c r="AN280" s="5" t="s">
        <v>370</v>
      </c>
      <c r="AO280" s="5" t="s">
        <v>370</v>
      </c>
      <c r="AP280" s="5" t="s">
        <v>370</v>
      </c>
      <c r="AQ280" s="5" t="s">
        <v>370</v>
      </c>
      <c r="AR280" s="5" t="s">
        <v>370</v>
      </c>
      <c r="AS280" s="5" t="s">
        <v>370</v>
      </c>
      <c r="AT280" s="50">
        <f t="shared" si="94"/>
        <v>1.1261385707829663</v>
      </c>
      <c r="AU280" s="51">
        <v>907</v>
      </c>
      <c r="AV280" s="37">
        <f t="shared" si="87"/>
        <v>494.72727272727275</v>
      </c>
      <c r="AW280" s="37">
        <f t="shared" si="88"/>
        <v>557.1</v>
      </c>
      <c r="AX280" s="37">
        <f t="shared" si="89"/>
        <v>62.372727272727275</v>
      </c>
      <c r="AY280" s="37">
        <v>102.6</v>
      </c>
      <c r="AZ280" s="37">
        <v>94.6</v>
      </c>
      <c r="BA280" s="37">
        <v>46.8</v>
      </c>
      <c r="BB280" s="37">
        <v>66.5</v>
      </c>
      <c r="BC280" s="37">
        <v>77.599999999999994</v>
      </c>
      <c r="BD280" s="37"/>
      <c r="BE280" s="37"/>
      <c r="BF280" s="37">
        <f t="shared" si="90"/>
        <v>169</v>
      </c>
      <c r="BG280" s="11"/>
      <c r="BH280" s="37">
        <f t="shared" si="91"/>
        <v>169</v>
      </c>
      <c r="BI280" s="37"/>
      <c r="BJ280" s="37">
        <f t="shared" si="92"/>
        <v>169</v>
      </c>
      <c r="BK280" s="37"/>
      <c r="BL280" s="37">
        <f t="shared" si="93"/>
        <v>169</v>
      </c>
      <c r="BM280" s="9"/>
      <c r="BN280" s="9"/>
      <c r="BO280" s="9"/>
      <c r="BP280" s="9"/>
      <c r="BQ280" s="9"/>
      <c r="BR280" s="9"/>
      <c r="BS280" s="9"/>
      <c r="BT280" s="9"/>
      <c r="BU280" s="9"/>
      <c r="BV280" s="10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10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10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10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10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10"/>
      <c r="HG280" s="9"/>
      <c r="HH280" s="9"/>
    </row>
    <row r="281" spans="1:216" s="2" customFormat="1" ht="16.95" customHeight="1">
      <c r="A281" s="14" t="s">
        <v>277</v>
      </c>
      <c r="B281" s="37">
        <v>0</v>
      </c>
      <c r="C281" s="37">
        <v>0</v>
      </c>
      <c r="D281" s="4">
        <f t="shared" si="82"/>
        <v>0</v>
      </c>
      <c r="E281" s="11">
        <v>0</v>
      </c>
      <c r="F281" s="5" t="s">
        <v>370</v>
      </c>
      <c r="G281" s="5" t="s">
        <v>370</v>
      </c>
      <c r="H281" s="5" t="s">
        <v>370</v>
      </c>
      <c r="I281" s="5" t="s">
        <v>370</v>
      </c>
      <c r="J281" s="5" t="s">
        <v>370</v>
      </c>
      <c r="K281" s="5" t="s">
        <v>370</v>
      </c>
      <c r="L281" s="5" t="s">
        <v>370</v>
      </c>
      <c r="M281" s="5" t="s">
        <v>370</v>
      </c>
      <c r="N281" s="37">
        <v>943.3</v>
      </c>
      <c r="O281" s="37">
        <v>543.20000000000005</v>
      </c>
      <c r="P281" s="4">
        <f t="shared" si="83"/>
        <v>0.5758507367751512</v>
      </c>
      <c r="Q281" s="11">
        <v>20</v>
      </c>
      <c r="R281" s="37">
        <v>50</v>
      </c>
      <c r="S281" s="37">
        <v>51.7</v>
      </c>
      <c r="T281" s="4">
        <f t="shared" si="84"/>
        <v>1.034</v>
      </c>
      <c r="U281" s="11">
        <v>20</v>
      </c>
      <c r="V281" s="37">
        <v>8.6999999999999993</v>
      </c>
      <c r="W281" s="37">
        <v>8.8000000000000007</v>
      </c>
      <c r="X281" s="4">
        <f t="shared" si="85"/>
        <v>1.0114942528735633</v>
      </c>
      <c r="Y281" s="11">
        <v>30</v>
      </c>
      <c r="Z281" s="77" t="s">
        <v>435</v>
      </c>
      <c r="AA281" s="77" t="s">
        <v>435</v>
      </c>
      <c r="AB281" s="77" t="s">
        <v>435</v>
      </c>
      <c r="AC281" s="77" t="s">
        <v>435</v>
      </c>
      <c r="AD281" s="5" t="s">
        <v>370</v>
      </c>
      <c r="AE281" s="5" t="s">
        <v>370</v>
      </c>
      <c r="AF281" s="5" t="s">
        <v>370</v>
      </c>
      <c r="AG281" s="5" t="s">
        <v>370</v>
      </c>
      <c r="AH281" s="51">
        <v>95</v>
      </c>
      <c r="AI281" s="51">
        <v>104</v>
      </c>
      <c r="AJ281" s="4">
        <f t="shared" si="86"/>
        <v>1.0947368421052632</v>
      </c>
      <c r="AK281" s="11">
        <v>20</v>
      </c>
      <c r="AL281" s="5" t="s">
        <v>370</v>
      </c>
      <c r="AM281" s="5" t="s">
        <v>370</v>
      </c>
      <c r="AN281" s="5" t="s">
        <v>370</v>
      </c>
      <c r="AO281" s="5" t="s">
        <v>370</v>
      </c>
      <c r="AP281" s="5" t="s">
        <v>370</v>
      </c>
      <c r="AQ281" s="5" t="s">
        <v>370</v>
      </c>
      <c r="AR281" s="5" t="s">
        <v>370</v>
      </c>
      <c r="AS281" s="5" t="s">
        <v>370</v>
      </c>
      <c r="AT281" s="50">
        <f t="shared" si="94"/>
        <v>0.93818421293127985</v>
      </c>
      <c r="AU281" s="51">
        <v>79</v>
      </c>
      <c r="AV281" s="37">
        <f t="shared" si="87"/>
        <v>43.090909090909093</v>
      </c>
      <c r="AW281" s="37">
        <f t="shared" si="88"/>
        <v>40.4</v>
      </c>
      <c r="AX281" s="37">
        <f t="shared" si="89"/>
        <v>-2.6909090909090949</v>
      </c>
      <c r="AY281" s="37">
        <v>5.7</v>
      </c>
      <c r="AZ281" s="37">
        <v>5.9</v>
      </c>
      <c r="BA281" s="37">
        <v>6.7</v>
      </c>
      <c r="BB281" s="37">
        <v>6.2</v>
      </c>
      <c r="BC281" s="37">
        <v>5.4</v>
      </c>
      <c r="BD281" s="37"/>
      <c r="BE281" s="37"/>
      <c r="BF281" s="37">
        <f t="shared" si="90"/>
        <v>10.5</v>
      </c>
      <c r="BG281" s="11"/>
      <c r="BH281" s="37">
        <f t="shared" si="91"/>
        <v>10.5</v>
      </c>
      <c r="BI281" s="37"/>
      <c r="BJ281" s="37">
        <f t="shared" si="92"/>
        <v>10.5</v>
      </c>
      <c r="BK281" s="37"/>
      <c r="BL281" s="37">
        <f t="shared" si="93"/>
        <v>10.5</v>
      </c>
      <c r="BM281" s="9"/>
      <c r="BN281" s="9"/>
      <c r="BO281" s="9"/>
      <c r="BP281" s="9"/>
      <c r="BQ281" s="9"/>
      <c r="BR281" s="9"/>
      <c r="BS281" s="9"/>
      <c r="BT281" s="9"/>
      <c r="BU281" s="9"/>
      <c r="BV281" s="10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10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10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10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10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10"/>
      <c r="HG281" s="9"/>
      <c r="HH281" s="9"/>
    </row>
    <row r="282" spans="1:216" s="2" customFormat="1" ht="16.95" customHeight="1">
      <c r="A282" s="14" t="s">
        <v>278</v>
      </c>
      <c r="B282" s="37">
        <v>38306</v>
      </c>
      <c r="C282" s="37">
        <v>46766.1</v>
      </c>
      <c r="D282" s="4">
        <f t="shared" si="82"/>
        <v>1.2020855740615046</v>
      </c>
      <c r="E282" s="11">
        <v>10</v>
      </c>
      <c r="F282" s="5" t="s">
        <v>370</v>
      </c>
      <c r="G282" s="5" t="s">
        <v>370</v>
      </c>
      <c r="H282" s="5" t="s">
        <v>370</v>
      </c>
      <c r="I282" s="5" t="s">
        <v>370</v>
      </c>
      <c r="J282" s="5" t="s">
        <v>370</v>
      </c>
      <c r="K282" s="5" t="s">
        <v>370</v>
      </c>
      <c r="L282" s="5" t="s">
        <v>370</v>
      </c>
      <c r="M282" s="5" t="s">
        <v>370</v>
      </c>
      <c r="N282" s="37">
        <v>7431.2</v>
      </c>
      <c r="O282" s="37">
        <v>7634.4</v>
      </c>
      <c r="P282" s="4">
        <f t="shared" si="83"/>
        <v>1.0273441705242761</v>
      </c>
      <c r="Q282" s="11">
        <v>20</v>
      </c>
      <c r="R282" s="37">
        <v>0</v>
      </c>
      <c r="S282" s="37">
        <v>0</v>
      </c>
      <c r="T282" s="4">
        <f t="shared" si="84"/>
        <v>1</v>
      </c>
      <c r="U282" s="11">
        <v>15</v>
      </c>
      <c r="V282" s="37">
        <v>7.2</v>
      </c>
      <c r="W282" s="37">
        <v>7.6</v>
      </c>
      <c r="X282" s="4">
        <f t="shared" si="85"/>
        <v>1.0555555555555556</v>
      </c>
      <c r="Y282" s="11">
        <v>35</v>
      </c>
      <c r="Z282" s="77" t="s">
        <v>435</v>
      </c>
      <c r="AA282" s="77" t="s">
        <v>435</v>
      </c>
      <c r="AB282" s="77" t="s">
        <v>435</v>
      </c>
      <c r="AC282" s="77" t="s">
        <v>435</v>
      </c>
      <c r="AD282" s="5" t="s">
        <v>370</v>
      </c>
      <c r="AE282" s="5" t="s">
        <v>370</v>
      </c>
      <c r="AF282" s="5" t="s">
        <v>370</v>
      </c>
      <c r="AG282" s="5" t="s">
        <v>370</v>
      </c>
      <c r="AH282" s="51">
        <v>129</v>
      </c>
      <c r="AI282" s="51">
        <v>135</v>
      </c>
      <c r="AJ282" s="4">
        <f t="shared" si="86"/>
        <v>1.0465116279069768</v>
      </c>
      <c r="AK282" s="11">
        <v>20</v>
      </c>
      <c r="AL282" s="5" t="s">
        <v>370</v>
      </c>
      <c r="AM282" s="5" t="s">
        <v>370</v>
      </c>
      <c r="AN282" s="5" t="s">
        <v>370</v>
      </c>
      <c r="AO282" s="5" t="s">
        <v>370</v>
      </c>
      <c r="AP282" s="5" t="s">
        <v>370</v>
      </c>
      <c r="AQ282" s="5" t="s">
        <v>370</v>
      </c>
      <c r="AR282" s="5" t="s">
        <v>370</v>
      </c>
      <c r="AS282" s="5" t="s">
        <v>370</v>
      </c>
      <c r="AT282" s="50">
        <f t="shared" si="94"/>
        <v>1.0544241615368455</v>
      </c>
      <c r="AU282" s="51">
        <v>2230</v>
      </c>
      <c r="AV282" s="37">
        <f t="shared" si="87"/>
        <v>1216.3636363636363</v>
      </c>
      <c r="AW282" s="37">
        <f t="shared" si="88"/>
        <v>1282.5999999999999</v>
      </c>
      <c r="AX282" s="37">
        <f t="shared" si="89"/>
        <v>66.236363636363649</v>
      </c>
      <c r="AY282" s="37">
        <v>219</v>
      </c>
      <c r="AZ282" s="37">
        <v>202.9</v>
      </c>
      <c r="BA282" s="37">
        <v>205.5</v>
      </c>
      <c r="BB282" s="37">
        <v>222.7</v>
      </c>
      <c r="BC282" s="37">
        <v>209.4</v>
      </c>
      <c r="BD282" s="37"/>
      <c r="BE282" s="37"/>
      <c r="BF282" s="37">
        <f t="shared" si="90"/>
        <v>223.1</v>
      </c>
      <c r="BG282" s="11"/>
      <c r="BH282" s="37">
        <f t="shared" si="91"/>
        <v>223.1</v>
      </c>
      <c r="BI282" s="37"/>
      <c r="BJ282" s="37">
        <f t="shared" si="92"/>
        <v>223.1</v>
      </c>
      <c r="BK282" s="37"/>
      <c r="BL282" s="37">
        <f t="shared" si="93"/>
        <v>223.1</v>
      </c>
      <c r="BM282" s="9"/>
      <c r="BN282" s="9"/>
      <c r="BO282" s="9"/>
      <c r="BP282" s="9"/>
      <c r="BQ282" s="9"/>
      <c r="BR282" s="9"/>
      <c r="BS282" s="9"/>
      <c r="BT282" s="9"/>
      <c r="BU282" s="9"/>
      <c r="BV282" s="10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10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10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10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10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10"/>
      <c r="HG282" s="9"/>
      <c r="HH282" s="9"/>
    </row>
    <row r="283" spans="1:216" s="2" customFormat="1" ht="16.95" customHeight="1">
      <c r="A283" s="14" t="s">
        <v>279</v>
      </c>
      <c r="B283" s="37">
        <v>20171</v>
      </c>
      <c r="C283" s="37">
        <v>19911</v>
      </c>
      <c r="D283" s="4">
        <f t="shared" si="82"/>
        <v>0.98711020772396019</v>
      </c>
      <c r="E283" s="11">
        <v>10</v>
      </c>
      <c r="F283" s="5" t="s">
        <v>370</v>
      </c>
      <c r="G283" s="5" t="s">
        <v>370</v>
      </c>
      <c r="H283" s="5" t="s">
        <v>370</v>
      </c>
      <c r="I283" s="5" t="s">
        <v>370</v>
      </c>
      <c r="J283" s="5" t="s">
        <v>370</v>
      </c>
      <c r="K283" s="5" t="s">
        <v>370</v>
      </c>
      <c r="L283" s="5" t="s">
        <v>370</v>
      </c>
      <c r="M283" s="5" t="s">
        <v>370</v>
      </c>
      <c r="N283" s="37">
        <v>1712.6</v>
      </c>
      <c r="O283" s="37">
        <v>1881.2</v>
      </c>
      <c r="P283" s="4">
        <f t="shared" si="83"/>
        <v>1.0984468060259256</v>
      </c>
      <c r="Q283" s="11">
        <v>20</v>
      </c>
      <c r="R283" s="37">
        <v>0</v>
      </c>
      <c r="S283" s="37">
        <v>0</v>
      </c>
      <c r="T283" s="4">
        <f t="shared" si="84"/>
        <v>1</v>
      </c>
      <c r="U283" s="11">
        <v>25</v>
      </c>
      <c r="V283" s="37">
        <v>0.8</v>
      </c>
      <c r="W283" s="37">
        <v>0.7</v>
      </c>
      <c r="X283" s="4">
        <f t="shared" si="85"/>
        <v>0.87499999999999989</v>
      </c>
      <c r="Y283" s="11">
        <v>25</v>
      </c>
      <c r="Z283" s="77" t="s">
        <v>435</v>
      </c>
      <c r="AA283" s="77" t="s">
        <v>435</v>
      </c>
      <c r="AB283" s="77" t="s">
        <v>435</v>
      </c>
      <c r="AC283" s="77" t="s">
        <v>435</v>
      </c>
      <c r="AD283" s="5" t="s">
        <v>370</v>
      </c>
      <c r="AE283" s="5" t="s">
        <v>370</v>
      </c>
      <c r="AF283" s="5" t="s">
        <v>370</v>
      </c>
      <c r="AG283" s="5" t="s">
        <v>370</v>
      </c>
      <c r="AH283" s="51">
        <v>45</v>
      </c>
      <c r="AI283" s="51">
        <v>45</v>
      </c>
      <c r="AJ283" s="4">
        <f t="shared" si="86"/>
        <v>1</v>
      </c>
      <c r="AK283" s="11">
        <v>20</v>
      </c>
      <c r="AL283" s="5" t="s">
        <v>370</v>
      </c>
      <c r="AM283" s="5" t="s">
        <v>370</v>
      </c>
      <c r="AN283" s="5" t="s">
        <v>370</v>
      </c>
      <c r="AO283" s="5" t="s">
        <v>370</v>
      </c>
      <c r="AP283" s="5" t="s">
        <v>370</v>
      </c>
      <c r="AQ283" s="5" t="s">
        <v>370</v>
      </c>
      <c r="AR283" s="5" t="s">
        <v>370</v>
      </c>
      <c r="AS283" s="5" t="s">
        <v>370</v>
      </c>
      <c r="AT283" s="50">
        <f t="shared" si="94"/>
        <v>0.9871503819775812</v>
      </c>
      <c r="AU283" s="51">
        <v>2999</v>
      </c>
      <c r="AV283" s="37">
        <f t="shared" si="87"/>
        <v>1635.8181818181818</v>
      </c>
      <c r="AW283" s="37">
        <f t="shared" si="88"/>
        <v>1614.8</v>
      </c>
      <c r="AX283" s="37">
        <f t="shared" si="89"/>
        <v>-21.018181818181802</v>
      </c>
      <c r="AY283" s="37">
        <v>215.8</v>
      </c>
      <c r="AZ283" s="37">
        <v>354.4</v>
      </c>
      <c r="BA283" s="37">
        <v>351.4</v>
      </c>
      <c r="BB283" s="37">
        <v>211.2</v>
      </c>
      <c r="BC283" s="37">
        <v>184.5</v>
      </c>
      <c r="BD283" s="37">
        <v>79.5</v>
      </c>
      <c r="BE283" s="37"/>
      <c r="BF283" s="37">
        <f t="shared" si="90"/>
        <v>218</v>
      </c>
      <c r="BG283" s="11"/>
      <c r="BH283" s="37">
        <f t="shared" si="91"/>
        <v>218</v>
      </c>
      <c r="BI283" s="37"/>
      <c r="BJ283" s="37">
        <f t="shared" si="92"/>
        <v>218</v>
      </c>
      <c r="BK283" s="37"/>
      <c r="BL283" s="37">
        <f t="shared" si="93"/>
        <v>218</v>
      </c>
      <c r="BM283" s="9"/>
      <c r="BN283" s="9"/>
      <c r="BO283" s="9"/>
      <c r="BP283" s="9"/>
      <c r="BQ283" s="9"/>
      <c r="BR283" s="9"/>
      <c r="BS283" s="9"/>
      <c r="BT283" s="9"/>
      <c r="BU283" s="9"/>
      <c r="BV283" s="10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10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10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10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10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10"/>
      <c r="HG283" s="9"/>
      <c r="HH283" s="9"/>
    </row>
    <row r="284" spans="1:216" s="2" customFormat="1" ht="16.95" customHeight="1">
      <c r="A284" s="14" t="s">
        <v>280</v>
      </c>
      <c r="B284" s="37">
        <v>241215</v>
      </c>
      <c r="C284" s="37">
        <v>313907.40000000002</v>
      </c>
      <c r="D284" s="4">
        <f t="shared" si="82"/>
        <v>1.2101359368198494</v>
      </c>
      <c r="E284" s="11">
        <v>10</v>
      </c>
      <c r="F284" s="5" t="s">
        <v>370</v>
      </c>
      <c r="G284" s="5" t="s">
        <v>370</v>
      </c>
      <c r="H284" s="5" t="s">
        <v>370</v>
      </c>
      <c r="I284" s="5" t="s">
        <v>370</v>
      </c>
      <c r="J284" s="5" t="s">
        <v>370</v>
      </c>
      <c r="K284" s="5" t="s">
        <v>370</v>
      </c>
      <c r="L284" s="5" t="s">
        <v>370</v>
      </c>
      <c r="M284" s="5" t="s">
        <v>370</v>
      </c>
      <c r="N284" s="37">
        <v>2208.1999999999998</v>
      </c>
      <c r="O284" s="37">
        <v>3186.7</v>
      </c>
      <c r="P284" s="4">
        <f t="shared" si="83"/>
        <v>1.2243121094103795</v>
      </c>
      <c r="Q284" s="11">
        <v>20</v>
      </c>
      <c r="R284" s="37">
        <v>46</v>
      </c>
      <c r="S284" s="37">
        <v>41.6</v>
      </c>
      <c r="T284" s="4">
        <f t="shared" si="84"/>
        <v>0.90434782608695652</v>
      </c>
      <c r="U284" s="11">
        <v>5</v>
      </c>
      <c r="V284" s="37">
        <v>8</v>
      </c>
      <c r="W284" s="37">
        <v>7.2</v>
      </c>
      <c r="X284" s="4">
        <f t="shared" si="85"/>
        <v>0.9</v>
      </c>
      <c r="Y284" s="11">
        <v>45</v>
      </c>
      <c r="Z284" s="77" t="s">
        <v>435</v>
      </c>
      <c r="AA284" s="77" t="s">
        <v>435</v>
      </c>
      <c r="AB284" s="77" t="s">
        <v>435</v>
      </c>
      <c r="AC284" s="77" t="s">
        <v>435</v>
      </c>
      <c r="AD284" s="5" t="s">
        <v>370</v>
      </c>
      <c r="AE284" s="5" t="s">
        <v>370</v>
      </c>
      <c r="AF284" s="5" t="s">
        <v>370</v>
      </c>
      <c r="AG284" s="5" t="s">
        <v>370</v>
      </c>
      <c r="AH284" s="51">
        <v>178</v>
      </c>
      <c r="AI284" s="51">
        <v>277</v>
      </c>
      <c r="AJ284" s="4">
        <f t="shared" si="86"/>
        <v>1.2356179775280898</v>
      </c>
      <c r="AK284" s="11">
        <v>20</v>
      </c>
      <c r="AL284" s="5" t="s">
        <v>370</v>
      </c>
      <c r="AM284" s="5" t="s">
        <v>370</v>
      </c>
      <c r="AN284" s="5" t="s">
        <v>370</v>
      </c>
      <c r="AO284" s="5" t="s">
        <v>370</v>
      </c>
      <c r="AP284" s="5" t="s">
        <v>370</v>
      </c>
      <c r="AQ284" s="5" t="s">
        <v>370</v>
      </c>
      <c r="AR284" s="5" t="s">
        <v>370</v>
      </c>
      <c r="AS284" s="5" t="s">
        <v>370</v>
      </c>
      <c r="AT284" s="50">
        <f t="shared" si="94"/>
        <v>1.0632170023740266</v>
      </c>
      <c r="AU284" s="51">
        <v>3820</v>
      </c>
      <c r="AV284" s="37">
        <f t="shared" si="87"/>
        <v>2083.6363636363635</v>
      </c>
      <c r="AW284" s="37">
        <f t="shared" si="88"/>
        <v>2215.4</v>
      </c>
      <c r="AX284" s="37">
        <f t="shared" si="89"/>
        <v>131.76363636363658</v>
      </c>
      <c r="AY284" s="37">
        <v>318.10000000000002</v>
      </c>
      <c r="AZ284" s="37">
        <v>419.9</v>
      </c>
      <c r="BA284" s="37">
        <v>516.20000000000005</v>
      </c>
      <c r="BB284" s="37">
        <v>334.8</v>
      </c>
      <c r="BC284" s="37">
        <v>314.60000000000002</v>
      </c>
      <c r="BD284" s="37"/>
      <c r="BE284" s="37"/>
      <c r="BF284" s="37">
        <f t="shared" si="90"/>
        <v>311.8</v>
      </c>
      <c r="BG284" s="11"/>
      <c r="BH284" s="37">
        <f t="shared" si="91"/>
        <v>311.8</v>
      </c>
      <c r="BI284" s="37"/>
      <c r="BJ284" s="37">
        <f t="shared" si="92"/>
        <v>311.8</v>
      </c>
      <c r="BK284" s="37"/>
      <c r="BL284" s="37">
        <f t="shared" si="93"/>
        <v>311.8</v>
      </c>
      <c r="BM284" s="9"/>
      <c r="BN284" s="9"/>
      <c r="BO284" s="9"/>
      <c r="BP284" s="9"/>
      <c r="BQ284" s="9"/>
      <c r="BR284" s="9"/>
      <c r="BS284" s="9"/>
      <c r="BT284" s="9"/>
      <c r="BU284" s="9"/>
      <c r="BV284" s="10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10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10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10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10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10"/>
      <c r="HG284" s="9"/>
      <c r="HH284" s="9"/>
    </row>
    <row r="285" spans="1:216" s="2" customFormat="1" ht="16.95" customHeight="1">
      <c r="A285" s="14" t="s">
        <v>281</v>
      </c>
      <c r="B285" s="37">
        <v>279454</v>
      </c>
      <c r="C285" s="37">
        <v>281152.90000000002</v>
      </c>
      <c r="D285" s="4">
        <f t="shared" si="82"/>
        <v>1.0060793547417466</v>
      </c>
      <c r="E285" s="11">
        <v>10</v>
      </c>
      <c r="F285" s="5" t="s">
        <v>370</v>
      </c>
      <c r="G285" s="5" t="s">
        <v>370</v>
      </c>
      <c r="H285" s="5" t="s">
        <v>370</v>
      </c>
      <c r="I285" s="5" t="s">
        <v>370</v>
      </c>
      <c r="J285" s="5" t="s">
        <v>370</v>
      </c>
      <c r="K285" s="5" t="s">
        <v>370</v>
      </c>
      <c r="L285" s="5" t="s">
        <v>370</v>
      </c>
      <c r="M285" s="5" t="s">
        <v>370</v>
      </c>
      <c r="N285" s="37">
        <v>17966.2</v>
      </c>
      <c r="O285" s="37">
        <v>18661.3</v>
      </c>
      <c r="P285" s="4">
        <f t="shared" si="83"/>
        <v>1.0386893166056261</v>
      </c>
      <c r="Q285" s="11">
        <v>20</v>
      </c>
      <c r="R285" s="37">
        <v>0</v>
      </c>
      <c r="S285" s="37">
        <v>0</v>
      </c>
      <c r="T285" s="4">
        <f t="shared" si="84"/>
        <v>1</v>
      </c>
      <c r="U285" s="11">
        <v>10</v>
      </c>
      <c r="V285" s="37">
        <v>0.6</v>
      </c>
      <c r="W285" s="37">
        <v>2.2999999999999998</v>
      </c>
      <c r="X285" s="4">
        <f t="shared" si="85"/>
        <v>1.3</v>
      </c>
      <c r="Y285" s="11">
        <v>40</v>
      </c>
      <c r="Z285" s="77" t="s">
        <v>435</v>
      </c>
      <c r="AA285" s="77" t="s">
        <v>435</v>
      </c>
      <c r="AB285" s="77" t="s">
        <v>435</v>
      </c>
      <c r="AC285" s="77" t="s">
        <v>435</v>
      </c>
      <c r="AD285" s="5" t="s">
        <v>370</v>
      </c>
      <c r="AE285" s="5" t="s">
        <v>370</v>
      </c>
      <c r="AF285" s="5" t="s">
        <v>370</v>
      </c>
      <c r="AG285" s="5" t="s">
        <v>370</v>
      </c>
      <c r="AH285" s="51">
        <v>31</v>
      </c>
      <c r="AI285" s="51">
        <v>31</v>
      </c>
      <c r="AJ285" s="4">
        <f t="shared" si="86"/>
        <v>1</v>
      </c>
      <c r="AK285" s="11">
        <v>20</v>
      </c>
      <c r="AL285" s="5" t="s">
        <v>370</v>
      </c>
      <c r="AM285" s="5" t="s">
        <v>370</v>
      </c>
      <c r="AN285" s="5" t="s">
        <v>370</v>
      </c>
      <c r="AO285" s="5" t="s">
        <v>370</v>
      </c>
      <c r="AP285" s="5" t="s">
        <v>370</v>
      </c>
      <c r="AQ285" s="5" t="s">
        <v>370</v>
      </c>
      <c r="AR285" s="5" t="s">
        <v>370</v>
      </c>
      <c r="AS285" s="5" t="s">
        <v>370</v>
      </c>
      <c r="AT285" s="50">
        <f t="shared" si="94"/>
        <v>1.1283457987953001</v>
      </c>
      <c r="AU285" s="51">
        <v>0</v>
      </c>
      <c r="AV285" s="37">
        <f t="shared" si="87"/>
        <v>0</v>
      </c>
      <c r="AW285" s="37">
        <f t="shared" si="88"/>
        <v>0</v>
      </c>
      <c r="AX285" s="37">
        <f t="shared" si="89"/>
        <v>0</v>
      </c>
      <c r="AY285" s="37">
        <v>0</v>
      </c>
      <c r="AZ285" s="37">
        <v>0</v>
      </c>
      <c r="BA285" s="37">
        <v>0</v>
      </c>
      <c r="BB285" s="37">
        <v>0</v>
      </c>
      <c r="BC285" s="37">
        <v>0</v>
      </c>
      <c r="BD285" s="37"/>
      <c r="BE285" s="37"/>
      <c r="BF285" s="37">
        <f t="shared" si="90"/>
        <v>0</v>
      </c>
      <c r="BG285" s="11"/>
      <c r="BH285" s="37">
        <f t="shared" si="91"/>
        <v>0</v>
      </c>
      <c r="BI285" s="37"/>
      <c r="BJ285" s="37">
        <f t="shared" si="92"/>
        <v>0</v>
      </c>
      <c r="BK285" s="37"/>
      <c r="BL285" s="37">
        <f t="shared" si="93"/>
        <v>0</v>
      </c>
      <c r="BM285" s="9"/>
      <c r="BN285" s="9"/>
      <c r="BO285" s="9"/>
      <c r="BP285" s="9"/>
      <c r="BQ285" s="9"/>
      <c r="BR285" s="9"/>
      <c r="BS285" s="9"/>
      <c r="BT285" s="9"/>
      <c r="BU285" s="9"/>
      <c r="BV285" s="10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10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10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10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10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10"/>
      <c r="HG285" s="9"/>
      <c r="HH285" s="9"/>
    </row>
    <row r="286" spans="1:216" s="2" customFormat="1" ht="16.95" customHeight="1">
      <c r="A286" s="14" t="s">
        <v>169</v>
      </c>
      <c r="B286" s="37">
        <v>0</v>
      </c>
      <c r="C286" s="37">
        <v>0</v>
      </c>
      <c r="D286" s="4">
        <f t="shared" si="82"/>
        <v>0</v>
      </c>
      <c r="E286" s="11">
        <v>0</v>
      </c>
      <c r="F286" s="5" t="s">
        <v>370</v>
      </c>
      <c r="G286" s="5" t="s">
        <v>370</v>
      </c>
      <c r="H286" s="5" t="s">
        <v>370</v>
      </c>
      <c r="I286" s="5" t="s">
        <v>370</v>
      </c>
      <c r="J286" s="5" t="s">
        <v>370</v>
      </c>
      <c r="K286" s="5" t="s">
        <v>370</v>
      </c>
      <c r="L286" s="5" t="s">
        <v>370</v>
      </c>
      <c r="M286" s="5" t="s">
        <v>370</v>
      </c>
      <c r="N286" s="37">
        <v>980.5</v>
      </c>
      <c r="O286" s="37">
        <v>666.6</v>
      </c>
      <c r="P286" s="4">
        <f t="shared" si="83"/>
        <v>0.67985721570627233</v>
      </c>
      <c r="Q286" s="11">
        <v>20</v>
      </c>
      <c r="R286" s="37">
        <v>514</v>
      </c>
      <c r="S286" s="37">
        <v>531.4</v>
      </c>
      <c r="T286" s="4">
        <f t="shared" si="84"/>
        <v>1.0338521400778209</v>
      </c>
      <c r="U286" s="11">
        <v>25</v>
      </c>
      <c r="V286" s="37">
        <v>15.5</v>
      </c>
      <c r="W286" s="37">
        <v>15.5</v>
      </c>
      <c r="X286" s="4">
        <f t="shared" si="85"/>
        <v>1</v>
      </c>
      <c r="Y286" s="11">
        <v>25</v>
      </c>
      <c r="Z286" s="77" t="s">
        <v>435</v>
      </c>
      <c r="AA286" s="77" t="s">
        <v>435</v>
      </c>
      <c r="AB286" s="77" t="s">
        <v>435</v>
      </c>
      <c r="AC286" s="77" t="s">
        <v>435</v>
      </c>
      <c r="AD286" s="5" t="s">
        <v>370</v>
      </c>
      <c r="AE286" s="5" t="s">
        <v>370</v>
      </c>
      <c r="AF286" s="5" t="s">
        <v>370</v>
      </c>
      <c r="AG286" s="5" t="s">
        <v>370</v>
      </c>
      <c r="AH286" s="51">
        <v>497</v>
      </c>
      <c r="AI286" s="51">
        <v>510</v>
      </c>
      <c r="AJ286" s="4">
        <f t="shared" si="86"/>
        <v>1.0261569416498995</v>
      </c>
      <c r="AK286" s="11">
        <v>20</v>
      </c>
      <c r="AL286" s="5" t="s">
        <v>370</v>
      </c>
      <c r="AM286" s="5" t="s">
        <v>370</v>
      </c>
      <c r="AN286" s="5" t="s">
        <v>370</v>
      </c>
      <c r="AO286" s="5" t="s">
        <v>370</v>
      </c>
      <c r="AP286" s="5" t="s">
        <v>370</v>
      </c>
      <c r="AQ286" s="5" t="s">
        <v>370</v>
      </c>
      <c r="AR286" s="5" t="s">
        <v>370</v>
      </c>
      <c r="AS286" s="5" t="s">
        <v>370</v>
      </c>
      <c r="AT286" s="50">
        <f t="shared" si="94"/>
        <v>0.94407318498965509</v>
      </c>
      <c r="AU286" s="51">
        <v>1179</v>
      </c>
      <c r="AV286" s="37">
        <f t="shared" si="87"/>
        <v>643.09090909090912</v>
      </c>
      <c r="AW286" s="37">
        <f t="shared" si="88"/>
        <v>607.1</v>
      </c>
      <c r="AX286" s="37">
        <f t="shared" si="89"/>
        <v>-35.990909090909099</v>
      </c>
      <c r="AY286" s="37">
        <v>93.6</v>
      </c>
      <c r="AZ286" s="37">
        <v>128.80000000000001</v>
      </c>
      <c r="BA286" s="37">
        <v>48.3</v>
      </c>
      <c r="BB286" s="37">
        <v>94.2</v>
      </c>
      <c r="BC286" s="37">
        <v>83.3</v>
      </c>
      <c r="BD286" s="37"/>
      <c r="BE286" s="37"/>
      <c r="BF286" s="37">
        <f t="shared" si="90"/>
        <v>158.9</v>
      </c>
      <c r="BG286" s="11"/>
      <c r="BH286" s="37">
        <f t="shared" si="91"/>
        <v>158.9</v>
      </c>
      <c r="BI286" s="37"/>
      <c r="BJ286" s="37">
        <f t="shared" si="92"/>
        <v>158.9</v>
      </c>
      <c r="BK286" s="37"/>
      <c r="BL286" s="37">
        <f t="shared" si="93"/>
        <v>158.9</v>
      </c>
      <c r="BM286" s="9"/>
      <c r="BN286" s="9"/>
      <c r="BO286" s="9"/>
      <c r="BP286" s="9"/>
      <c r="BQ286" s="9"/>
      <c r="BR286" s="9"/>
      <c r="BS286" s="9"/>
      <c r="BT286" s="9"/>
      <c r="BU286" s="9"/>
      <c r="BV286" s="10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10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10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10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10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10"/>
      <c r="HG286" s="9"/>
      <c r="HH286" s="9"/>
    </row>
    <row r="287" spans="1:216" s="2" customFormat="1" ht="16.95" customHeight="1">
      <c r="A287" s="18" t="s">
        <v>282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9"/>
      <c r="BN287" s="9"/>
      <c r="BO287" s="9"/>
      <c r="BP287" s="9"/>
      <c r="BQ287" s="9"/>
      <c r="BR287" s="9"/>
      <c r="BS287" s="9"/>
      <c r="BT287" s="9"/>
      <c r="BU287" s="9"/>
      <c r="BV287" s="10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10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10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10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10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10"/>
      <c r="HG287" s="9"/>
      <c r="HH287" s="9"/>
    </row>
    <row r="288" spans="1:216" s="2" customFormat="1" ht="16.95" customHeight="1">
      <c r="A288" s="54" t="s">
        <v>72</v>
      </c>
      <c r="B288" s="37">
        <v>476765</v>
      </c>
      <c r="C288" s="37">
        <v>510830</v>
      </c>
      <c r="D288" s="4">
        <f t="shared" si="82"/>
        <v>1.0714502952188185</v>
      </c>
      <c r="E288" s="11">
        <v>10</v>
      </c>
      <c r="F288" s="5" t="s">
        <v>370</v>
      </c>
      <c r="G288" s="5" t="s">
        <v>370</v>
      </c>
      <c r="H288" s="5" t="s">
        <v>370</v>
      </c>
      <c r="I288" s="5" t="s">
        <v>370</v>
      </c>
      <c r="J288" s="5" t="s">
        <v>370</v>
      </c>
      <c r="K288" s="5" t="s">
        <v>370</v>
      </c>
      <c r="L288" s="5" t="s">
        <v>370</v>
      </c>
      <c r="M288" s="5" t="s">
        <v>370</v>
      </c>
      <c r="N288" s="37">
        <v>1634.5</v>
      </c>
      <c r="O288" s="37">
        <v>1527.8</v>
      </c>
      <c r="P288" s="4">
        <f t="shared" si="83"/>
        <v>0.93472009788926269</v>
      </c>
      <c r="Q288" s="11">
        <v>20</v>
      </c>
      <c r="R288" s="37">
        <v>0</v>
      </c>
      <c r="S288" s="37">
        <v>0</v>
      </c>
      <c r="T288" s="4">
        <f t="shared" si="84"/>
        <v>1</v>
      </c>
      <c r="U288" s="11">
        <v>5</v>
      </c>
      <c r="V288" s="37">
        <v>6430</v>
      </c>
      <c r="W288" s="37">
        <v>6275</v>
      </c>
      <c r="X288" s="4">
        <f t="shared" si="85"/>
        <v>0.97589424572317263</v>
      </c>
      <c r="Y288" s="11">
        <v>45</v>
      </c>
      <c r="Z288" s="77" t="s">
        <v>435</v>
      </c>
      <c r="AA288" s="77" t="s">
        <v>435</v>
      </c>
      <c r="AB288" s="77" t="s">
        <v>435</v>
      </c>
      <c r="AC288" s="77" t="s">
        <v>435</v>
      </c>
      <c r="AD288" s="5" t="s">
        <v>370</v>
      </c>
      <c r="AE288" s="5" t="s">
        <v>370</v>
      </c>
      <c r="AF288" s="5" t="s">
        <v>370</v>
      </c>
      <c r="AG288" s="5" t="s">
        <v>370</v>
      </c>
      <c r="AH288" s="51">
        <v>26</v>
      </c>
      <c r="AI288" s="51">
        <v>56</v>
      </c>
      <c r="AJ288" s="4">
        <f t="shared" si="86"/>
        <v>1.2953846153846154</v>
      </c>
      <c r="AK288" s="11">
        <v>20</v>
      </c>
      <c r="AL288" s="5" t="s">
        <v>370</v>
      </c>
      <c r="AM288" s="5" t="s">
        <v>370</v>
      </c>
      <c r="AN288" s="5" t="s">
        <v>370</v>
      </c>
      <c r="AO288" s="5" t="s">
        <v>370</v>
      </c>
      <c r="AP288" s="5" t="s">
        <v>370</v>
      </c>
      <c r="AQ288" s="5" t="s">
        <v>370</v>
      </c>
      <c r="AR288" s="5" t="s">
        <v>370</v>
      </c>
      <c r="AS288" s="5" t="s">
        <v>370</v>
      </c>
      <c r="AT288" s="50">
        <f t="shared" si="94"/>
        <v>1.042318382752085</v>
      </c>
      <c r="AU288" s="51">
        <v>1472</v>
      </c>
      <c r="AV288" s="37">
        <f t="shared" si="87"/>
        <v>802.90909090909088</v>
      </c>
      <c r="AW288" s="37">
        <f t="shared" si="88"/>
        <v>836.9</v>
      </c>
      <c r="AX288" s="37">
        <f t="shared" si="89"/>
        <v>33.990909090909099</v>
      </c>
      <c r="AY288" s="37">
        <v>152.69999999999999</v>
      </c>
      <c r="AZ288" s="37">
        <v>92.6</v>
      </c>
      <c r="BA288" s="37">
        <v>235.3</v>
      </c>
      <c r="BB288" s="37">
        <v>94.6</v>
      </c>
      <c r="BC288" s="37">
        <v>146</v>
      </c>
      <c r="BD288" s="37">
        <v>3.6</v>
      </c>
      <c r="BE288" s="37"/>
      <c r="BF288" s="37">
        <f t="shared" si="90"/>
        <v>112.1</v>
      </c>
      <c r="BG288" s="11"/>
      <c r="BH288" s="37">
        <f t="shared" si="91"/>
        <v>112.1</v>
      </c>
      <c r="BI288" s="37"/>
      <c r="BJ288" s="37">
        <f t="shared" si="92"/>
        <v>112.1</v>
      </c>
      <c r="BK288" s="37"/>
      <c r="BL288" s="37">
        <f t="shared" si="93"/>
        <v>112.1</v>
      </c>
      <c r="BM288" s="9"/>
      <c r="BN288" s="9"/>
      <c r="BO288" s="9"/>
      <c r="BP288" s="9"/>
      <c r="BQ288" s="9"/>
      <c r="BR288" s="9"/>
      <c r="BS288" s="9"/>
      <c r="BT288" s="9"/>
      <c r="BU288" s="9"/>
      <c r="BV288" s="10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10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10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10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10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10"/>
      <c r="HG288" s="9"/>
      <c r="HH288" s="9"/>
    </row>
    <row r="289" spans="1:216" s="2" customFormat="1" ht="16.95" customHeight="1">
      <c r="A289" s="54" t="s">
        <v>283</v>
      </c>
      <c r="B289" s="37">
        <v>73</v>
      </c>
      <c r="C289" s="37">
        <v>76.099999999999994</v>
      </c>
      <c r="D289" s="4">
        <f t="shared" si="82"/>
        <v>1.0424657534246575</v>
      </c>
      <c r="E289" s="11">
        <v>10</v>
      </c>
      <c r="F289" s="5" t="s">
        <v>370</v>
      </c>
      <c r="G289" s="5" t="s">
        <v>370</v>
      </c>
      <c r="H289" s="5" t="s">
        <v>370</v>
      </c>
      <c r="I289" s="5" t="s">
        <v>370</v>
      </c>
      <c r="J289" s="5" t="s">
        <v>370</v>
      </c>
      <c r="K289" s="5" t="s">
        <v>370</v>
      </c>
      <c r="L289" s="5" t="s">
        <v>370</v>
      </c>
      <c r="M289" s="5" t="s">
        <v>370</v>
      </c>
      <c r="N289" s="37">
        <v>265</v>
      </c>
      <c r="O289" s="37">
        <v>286</v>
      </c>
      <c r="P289" s="4">
        <f t="shared" si="83"/>
        <v>1.0792452830188679</v>
      </c>
      <c r="Q289" s="11">
        <v>20</v>
      </c>
      <c r="R289" s="37">
        <v>0</v>
      </c>
      <c r="S289" s="37">
        <v>0</v>
      </c>
      <c r="T289" s="4">
        <f t="shared" si="84"/>
        <v>1</v>
      </c>
      <c r="U289" s="11">
        <v>20</v>
      </c>
      <c r="V289" s="37">
        <v>0</v>
      </c>
      <c r="W289" s="37">
        <v>0</v>
      </c>
      <c r="X289" s="4">
        <f t="shared" si="85"/>
        <v>1</v>
      </c>
      <c r="Y289" s="11">
        <v>30</v>
      </c>
      <c r="Z289" s="77" t="s">
        <v>435</v>
      </c>
      <c r="AA289" s="77" t="s">
        <v>435</v>
      </c>
      <c r="AB289" s="77" t="s">
        <v>435</v>
      </c>
      <c r="AC289" s="77" t="s">
        <v>435</v>
      </c>
      <c r="AD289" s="5" t="s">
        <v>370</v>
      </c>
      <c r="AE289" s="5" t="s">
        <v>370</v>
      </c>
      <c r="AF289" s="5" t="s">
        <v>370</v>
      </c>
      <c r="AG289" s="5" t="s">
        <v>370</v>
      </c>
      <c r="AH289" s="51">
        <v>48</v>
      </c>
      <c r="AI289" s="51">
        <v>49</v>
      </c>
      <c r="AJ289" s="4">
        <f t="shared" si="86"/>
        <v>1.0208333333333333</v>
      </c>
      <c r="AK289" s="11">
        <v>20</v>
      </c>
      <c r="AL289" s="5" t="s">
        <v>370</v>
      </c>
      <c r="AM289" s="5" t="s">
        <v>370</v>
      </c>
      <c r="AN289" s="5" t="s">
        <v>370</v>
      </c>
      <c r="AO289" s="5" t="s">
        <v>370</v>
      </c>
      <c r="AP289" s="5" t="s">
        <v>370</v>
      </c>
      <c r="AQ289" s="5" t="s">
        <v>370</v>
      </c>
      <c r="AR289" s="5" t="s">
        <v>370</v>
      </c>
      <c r="AS289" s="5" t="s">
        <v>370</v>
      </c>
      <c r="AT289" s="50">
        <f t="shared" si="94"/>
        <v>1.0242622986129062</v>
      </c>
      <c r="AU289" s="51">
        <v>1136</v>
      </c>
      <c r="AV289" s="37">
        <f t="shared" si="87"/>
        <v>619.63636363636363</v>
      </c>
      <c r="AW289" s="37">
        <f t="shared" si="88"/>
        <v>634.70000000000005</v>
      </c>
      <c r="AX289" s="37">
        <f t="shared" si="89"/>
        <v>15.063636363636419</v>
      </c>
      <c r="AY289" s="37">
        <v>84.2</v>
      </c>
      <c r="AZ289" s="37">
        <v>77.2</v>
      </c>
      <c r="BA289" s="37">
        <v>100</v>
      </c>
      <c r="BB289" s="37">
        <v>67.900000000000006</v>
      </c>
      <c r="BC289" s="37">
        <v>75.3</v>
      </c>
      <c r="BD289" s="37"/>
      <c r="BE289" s="37"/>
      <c r="BF289" s="37">
        <f t="shared" si="90"/>
        <v>230.1</v>
      </c>
      <c r="BG289" s="11"/>
      <c r="BH289" s="37">
        <f t="shared" si="91"/>
        <v>230.1</v>
      </c>
      <c r="BI289" s="37"/>
      <c r="BJ289" s="37">
        <f t="shared" si="92"/>
        <v>230.1</v>
      </c>
      <c r="BK289" s="37"/>
      <c r="BL289" s="37">
        <f t="shared" si="93"/>
        <v>230.1</v>
      </c>
      <c r="BM289" s="9"/>
      <c r="BN289" s="9"/>
      <c r="BO289" s="9"/>
      <c r="BP289" s="9"/>
      <c r="BQ289" s="9"/>
      <c r="BR289" s="9"/>
      <c r="BS289" s="9"/>
      <c r="BT289" s="9"/>
      <c r="BU289" s="9"/>
      <c r="BV289" s="10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10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10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10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10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10"/>
      <c r="HG289" s="9"/>
      <c r="HH289" s="9"/>
    </row>
    <row r="290" spans="1:216" s="2" customFormat="1" ht="16.95" customHeight="1">
      <c r="A290" s="54" t="s">
        <v>284</v>
      </c>
      <c r="B290" s="37">
        <v>0</v>
      </c>
      <c r="C290" s="37">
        <v>0</v>
      </c>
      <c r="D290" s="4">
        <f t="shared" si="82"/>
        <v>0</v>
      </c>
      <c r="E290" s="11">
        <v>0</v>
      </c>
      <c r="F290" s="5" t="s">
        <v>370</v>
      </c>
      <c r="G290" s="5" t="s">
        <v>370</v>
      </c>
      <c r="H290" s="5" t="s">
        <v>370</v>
      </c>
      <c r="I290" s="5" t="s">
        <v>370</v>
      </c>
      <c r="J290" s="5" t="s">
        <v>370</v>
      </c>
      <c r="K290" s="5" t="s">
        <v>370</v>
      </c>
      <c r="L290" s="5" t="s">
        <v>370</v>
      </c>
      <c r="M290" s="5" t="s">
        <v>370</v>
      </c>
      <c r="N290" s="37">
        <v>584.6</v>
      </c>
      <c r="O290" s="37">
        <v>1248.5</v>
      </c>
      <c r="P290" s="4">
        <f t="shared" si="83"/>
        <v>1.2935648306534382</v>
      </c>
      <c r="Q290" s="11">
        <v>20</v>
      </c>
      <c r="R290" s="37">
        <v>0</v>
      </c>
      <c r="S290" s="37">
        <v>0</v>
      </c>
      <c r="T290" s="4">
        <f t="shared" si="84"/>
        <v>1</v>
      </c>
      <c r="U290" s="11">
        <v>25</v>
      </c>
      <c r="V290" s="37">
        <v>0</v>
      </c>
      <c r="W290" s="37">
        <v>0</v>
      </c>
      <c r="X290" s="4">
        <f t="shared" si="85"/>
        <v>1</v>
      </c>
      <c r="Y290" s="11">
        <v>25</v>
      </c>
      <c r="Z290" s="77" t="s">
        <v>435</v>
      </c>
      <c r="AA290" s="77" t="s">
        <v>435</v>
      </c>
      <c r="AB290" s="77" t="s">
        <v>435</v>
      </c>
      <c r="AC290" s="77" t="s">
        <v>435</v>
      </c>
      <c r="AD290" s="5" t="s">
        <v>370</v>
      </c>
      <c r="AE290" s="5" t="s">
        <v>370</v>
      </c>
      <c r="AF290" s="5" t="s">
        <v>370</v>
      </c>
      <c r="AG290" s="5" t="s">
        <v>370</v>
      </c>
      <c r="AH290" s="51">
        <v>136</v>
      </c>
      <c r="AI290" s="51">
        <v>116</v>
      </c>
      <c r="AJ290" s="4">
        <f t="shared" si="86"/>
        <v>0.8529411764705882</v>
      </c>
      <c r="AK290" s="11">
        <v>20</v>
      </c>
      <c r="AL290" s="5" t="s">
        <v>370</v>
      </c>
      <c r="AM290" s="5" t="s">
        <v>370</v>
      </c>
      <c r="AN290" s="5" t="s">
        <v>370</v>
      </c>
      <c r="AO290" s="5" t="s">
        <v>370</v>
      </c>
      <c r="AP290" s="5" t="s">
        <v>370</v>
      </c>
      <c r="AQ290" s="5" t="s">
        <v>370</v>
      </c>
      <c r="AR290" s="5" t="s">
        <v>370</v>
      </c>
      <c r="AS290" s="5" t="s">
        <v>370</v>
      </c>
      <c r="AT290" s="50">
        <f t="shared" si="94"/>
        <v>1.0325568904720059</v>
      </c>
      <c r="AU290" s="51">
        <v>777</v>
      </c>
      <c r="AV290" s="37">
        <f t="shared" si="87"/>
        <v>423.81818181818187</v>
      </c>
      <c r="AW290" s="37">
        <f t="shared" si="88"/>
        <v>437.6</v>
      </c>
      <c r="AX290" s="37">
        <f t="shared" si="89"/>
        <v>13.781818181818153</v>
      </c>
      <c r="AY290" s="37">
        <v>62.1</v>
      </c>
      <c r="AZ290" s="37">
        <v>91.8</v>
      </c>
      <c r="BA290" s="37">
        <v>103.4</v>
      </c>
      <c r="BB290" s="37">
        <v>61.7</v>
      </c>
      <c r="BC290" s="37">
        <v>76.2</v>
      </c>
      <c r="BD290" s="37"/>
      <c r="BE290" s="37"/>
      <c r="BF290" s="37">
        <f t="shared" si="90"/>
        <v>42.4</v>
      </c>
      <c r="BG290" s="11"/>
      <c r="BH290" s="37">
        <f t="shared" si="91"/>
        <v>42.4</v>
      </c>
      <c r="BI290" s="37"/>
      <c r="BJ290" s="37">
        <f t="shared" si="92"/>
        <v>42.4</v>
      </c>
      <c r="BK290" s="37"/>
      <c r="BL290" s="37">
        <f t="shared" si="93"/>
        <v>42.4</v>
      </c>
      <c r="BM290" s="9"/>
      <c r="BN290" s="9"/>
      <c r="BO290" s="9"/>
      <c r="BP290" s="9"/>
      <c r="BQ290" s="9"/>
      <c r="BR290" s="9"/>
      <c r="BS290" s="9"/>
      <c r="BT290" s="9"/>
      <c r="BU290" s="9"/>
      <c r="BV290" s="10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10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10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10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10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10"/>
      <c r="HG290" s="9"/>
      <c r="HH290" s="9"/>
    </row>
    <row r="291" spans="1:216" s="2" customFormat="1" ht="16.95" customHeight="1">
      <c r="A291" s="54" t="s">
        <v>53</v>
      </c>
      <c r="B291" s="37">
        <v>5801397</v>
      </c>
      <c r="C291" s="37">
        <v>5606842.5999999996</v>
      </c>
      <c r="D291" s="4">
        <f t="shared" si="82"/>
        <v>0.96646421542949046</v>
      </c>
      <c r="E291" s="11">
        <v>10</v>
      </c>
      <c r="F291" s="5" t="s">
        <v>370</v>
      </c>
      <c r="G291" s="5" t="s">
        <v>370</v>
      </c>
      <c r="H291" s="5" t="s">
        <v>370</v>
      </c>
      <c r="I291" s="5" t="s">
        <v>370</v>
      </c>
      <c r="J291" s="5" t="s">
        <v>370</v>
      </c>
      <c r="K291" s="5" t="s">
        <v>370</v>
      </c>
      <c r="L291" s="5" t="s">
        <v>370</v>
      </c>
      <c r="M291" s="5" t="s">
        <v>370</v>
      </c>
      <c r="N291" s="37">
        <v>12582.5</v>
      </c>
      <c r="O291" s="37">
        <v>14792.7</v>
      </c>
      <c r="P291" s="4">
        <f t="shared" si="83"/>
        <v>1.1756566660043712</v>
      </c>
      <c r="Q291" s="11">
        <v>20</v>
      </c>
      <c r="R291" s="37">
        <v>1846</v>
      </c>
      <c r="S291" s="37">
        <v>2003.8</v>
      </c>
      <c r="T291" s="4">
        <f t="shared" si="84"/>
        <v>1.0854821235102925</v>
      </c>
      <c r="U291" s="11">
        <v>35</v>
      </c>
      <c r="V291" s="37">
        <v>0</v>
      </c>
      <c r="W291" s="37">
        <v>11.2</v>
      </c>
      <c r="X291" s="4">
        <f t="shared" si="85"/>
        <v>1</v>
      </c>
      <c r="Y291" s="11">
        <v>15</v>
      </c>
      <c r="Z291" s="77" t="s">
        <v>435</v>
      </c>
      <c r="AA291" s="77" t="s">
        <v>435</v>
      </c>
      <c r="AB291" s="77" t="s">
        <v>435</v>
      </c>
      <c r="AC291" s="77" t="s">
        <v>435</v>
      </c>
      <c r="AD291" s="5" t="s">
        <v>370</v>
      </c>
      <c r="AE291" s="5" t="s">
        <v>370</v>
      </c>
      <c r="AF291" s="5" t="s">
        <v>370</v>
      </c>
      <c r="AG291" s="5" t="s">
        <v>370</v>
      </c>
      <c r="AH291" s="51">
        <v>726</v>
      </c>
      <c r="AI291" s="51">
        <v>758</v>
      </c>
      <c r="AJ291" s="4">
        <f t="shared" si="86"/>
        <v>1.0440771349862259</v>
      </c>
      <c r="AK291" s="11">
        <v>20</v>
      </c>
      <c r="AL291" s="5" t="s">
        <v>370</v>
      </c>
      <c r="AM291" s="5" t="s">
        <v>370</v>
      </c>
      <c r="AN291" s="5" t="s">
        <v>370</v>
      </c>
      <c r="AO291" s="5" t="s">
        <v>370</v>
      </c>
      <c r="AP291" s="5" t="s">
        <v>370</v>
      </c>
      <c r="AQ291" s="5" t="s">
        <v>370</v>
      </c>
      <c r="AR291" s="5" t="s">
        <v>370</v>
      </c>
      <c r="AS291" s="5" t="s">
        <v>370</v>
      </c>
      <c r="AT291" s="50">
        <f t="shared" si="94"/>
        <v>1.0705119249696708</v>
      </c>
      <c r="AU291" s="51">
        <v>76</v>
      </c>
      <c r="AV291" s="37">
        <f t="shared" si="87"/>
        <v>41.454545454545453</v>
      </c>
      <c r="AW291" s="37">
        <f t="shared" si="88"/>
        <v>44.4</v>
      </c>
      <c r="AX291" s="37">
        <f t="shared" si="89"/>
        <v>2.9454545454545453</v>
      </c>
      <c r="AY291" s="37">
        <v>7.1</v>
      </c>
      <c r="AZ291" s="37">
        <v>7.4</v>
      </c>
      <c r="BA291" s="37">
        <v>7</v>
      </c>
      <c r="BB291" s="37">
        <v>6.1</v>
      </c>
      <c r="BC291" s="37">
        <v>6.1</v>
      </c>
      <c r="BD291" s="37"/>
      <c r="BE291" s="37"/>
      <c r="BF291" s="37">
        <f t="shared" si="90"/>
        <v>10.7</v>
      </c>
      <c r="BG291" s="11"/>
      <c r="BH291" s="37">
        <f t="shared" si="91"/>
        <v>10.7</v>
      </c>
      <c r="BI291" s="37"/>
      <c r="BJ291" s="37">
        <f t="shared" si="92"/>
        <v>10.7</v>
      </c>
      <c r="BK291" s="37"/>
      <c r="BL291" s="37">
        <f t="shared" si="93"/>
        <v>10.7</v>
      </c>
      <c r="BM291" s="9"/>
      <c r="BN291" s="9"/>
      <c r="BO291" s="9"/>
      <c r="BP291" s="9"/>
      <c r="BQ291" s="9"/>
      <c r="BR291" s="9"/>
      <c r="BS291" s="9"/>
      <c r="BT291" s="9"/>
      <c r="BU291" s="9"/>
      <c r="BV291" s="10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10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10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10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10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10"/>
      <c r="HG291" s="9"/>
      <c r="HH291" s="9"/>
    </row>
    <row r="292" spans="1:216" s="2" customFormat="1" ht="16.95" customHeight="1">
      <c r="A292" s="54" t="s">
        <v>285</v>
      </c>
      <c r="B292" s="37">
        <v>1645</v>
      </c>
      <c r="C292" s="37">
        <v>1535.5</v>
      </c>
      <c r="D292" s="4">
        <f t="shared" si="82"/>
        <v>0.93343465045592711</v>
      </c>
      <c r="E292" s="11">
        <v>10</v>
      </c>
      <c r="F292" s="5" t="s">
        <v>370</v>
      </c>
      <c r="G292" s="5" t="s">
        <v>370</v>
      </c>
      <c r="H292" s="5" t="s">
        <v>370</v>
      </c>
      <c r="I292" s="5" t="s">
        <v>370</v>
      </c>
      <c r="J292" s="5" t="s">
        <v>370</v>
      </c>
      <c r="K292" s="5" t="s">
        <v>370</v>
      </c>
      <c r="L292" s="5" t="s">
        <v>370</v>
      </c>
      <c r="M292" s="5" t="s">
        <v>370</v>
      </c>
      <c r="N292" s="37">
        <v>854.7</v>
      </c>
      <c r="O292" s="37">
        <v>1176.2</v>
      </c>
      <c r="P292" s="4">
        <f t="shared" si="83"/>
        <v>1.2176155376155375</v>
      </c>
      <c r="Q292" s="11">
        <v>20</v>
      </c>
      <c r="R292" s="37">
        <v>25</v>
      </c>
      <c r="S292" s="37">
        <v>35.9</v>
      </c>
      <c r="T292" s="4">
        <f t="shared" si="84"/>
        <v>1.2236</v>
      </c>
      <c r="U292" s="11">
        <v>35</v>
      </c>
      <c r="V292" s="37">
        <v>0</v>
      </c>
      <c r="W292" s="37">
        <v>0</v>
      </c>
      <c r="X292" s="4">
        <f t="shared" si="85"/>
        <v>1</v>
      </c>
      <c r="Y292" s="11">
        <v>15</v>
      </c>
      <c r="Z292" s="77" t="s">
        <v>435</v>
      </c>
      <c r="AA292" s="77" t="s">
        <v>435</v>
      </c>
      <c r="AB292" s="77" t="s">
        <v>435</v>
      </c>
      <c r="AC292" s="77" t="s">
        <v>435</v>
      </c>
      <c r="AD292" s="5" t="s">
        <v>370</v>
      </c>
      <c r="AE292" s="5" t="s">
        <v>370</v>
      </c>
      <c r="AF292" s="5" t="s">
        <v>370</v>
      </c>
      <c r="AG292" s="5" t="s">
        <v>370</v>
      </c>
      <c r="AH292" s="51">
        <v>202</v>
      </c>
      <c r="AI292" s="51">
        <v>190</v>
      </c>
      <c r="AJ292" s="4">
        <f t="shared" si="86"/>
        <v>0.94059405940594054</v>
      </c>
      <c r="AK292" s="11">
        <v>20</v>
      </c>
      <c r="AL292" s="5" t="s">
        <v>370</v>
      </c>
      <c r="AM292" s="5" t="s">
        <v>370</v>
      </c>
      <c r="AN292" s="5" t="s">
        <v>370</v>
      </c>
      <c r="AO292" s="5" t="s">
        <v>370</v>
      </c>
      <c r="AP292" s="5" t="s">
        <v>370</v>
      </c>
      <c r="AQ292" s="5" t="s">
        <v>370</v>
      </c>
      <c r="AR292" s="5" t="s">
        <v>370</v>
      </c>
      <c r="AS292" s="5" t="s">
        <v>370</v>
      </c>
      <c r="AT292" s="50">
        <f t="shared" si="94"/>
        <v>1.1032453844498884</v>
      </c>
      <c r="AU292" s="51">
        <v>2042</v>
      </c>
      <c r="AV292" s="37">
        <f t="shared" si="87"/>
        <v>1113.8181818181818</v>
      </c>
      <c r="AW292" s="37">
        <f t="shared" si="88"/>
        <v>1228.8</v>
      </c>
      <c r="AX292" s="37">
        <f t="shared" si="89"/>
        <v>114.9818181818182</v>
      </c>
      <c r="AY292" s="37">
        <v>230.6</v>
      </c>
      <c r="AZ292" s="37">
        <v>241.3</v>
      </c>
      <c r="BA292" s="37">
        <v>217.8</v>
      </c>
      <c r="BB292" s="37">
        <v>210.4</v>
      </c>
      <c r="BC292" s="37">
        <v>188.4</v>
      </c>
      <c r="BD292" s="37"/>
      <c r="BE292" s="37"/>
      <c r="BF292" s="37">
        <f t="shared" si="90"/>
        <v>140.30000000000001</v>
      </c>
      <c r="BG292" s="11"/>
      <c r="BH292" s="37">
        <f t="shared" si="91"/>
        <v>140.30000000000001</v>
      </c>
      <c r="BI292" s="37"/>
      <c r="BJ292" s="37">
        <f t="shared" si="92"/>
        <v>140.30000000000001</v>
      </c>
      <c r="BK292" s="37"/>
      <c r="BL292" s="37">
        <f t="shared" si="93"/>
        <v>140.30000000000001</v>
      </c>
      <c r="BM292" s="9"/>
      <c r="BN292" s="9"/>
      <c r="BO292" s="9"/>
      <c r="BP292" s="9"/>
      <c r="BQ292" s="9"/>
      <c r="BR292" s="9"/>
      <c r="BS292" s="9"/>
      <c r="BT292" s="9"/>
      <c r="BU292" s="9"/>
      <c r="BV292" s="10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10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10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10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10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10"/>
      <c r="HG292" s="9"/>
      <c r="HH292" s="9"/>
    </row>
    <row r="293" spans="1:216" s="2" customFormat="1" ht="16.95" customHeight="1">
      <c r="A293" s="54" t="s">
        <v>286</v>
      </c>
      <c r="B293" s="37">
        <v>0</v>
      </c>
      <c r="C293" s="37">
        <v>0</v>
      </c>
      <c r="D293" s="4">
        <f t="shared" si="82"/>
        <v>0</v>
      </c>
      <c r="E293" s="11">
        <v>0</v>
      </c>
      <c r="F293" s="5" t="s">
        <v>370</v>
      </c>
      <c r="G293" s="5" t="s">
        <v>370</v>
      </c>
      <c r="H293" s="5" t="s">
        <v>370</v>
      </c>
      <c r="I293" s="5" t="s">
        <v>370</v>
      </c>
      <c r="J293" s="5" t="s">
        <v>370</v>
      </c>
      <c r="K293" s="5" t="s">
        <v>370</v>
      </c>
      <c r="L293" s="5" t="s">
        <v>370</v>
      </c>
      <c r="M293" s="5" t="s">
        <v>370</v>
      </c>
      <c r="N293" s="37">
        <v>1098.5999999999999</v>
      </c>
      <c r="O293" s="37">
        <v>1430.7</v>
      </c>
      <c r="P293" s="4">
        <f t="shared" si="83"/>
        <v>1.2102293828509012</v>
      </c>
      <c r="Q293" s="11">
        <v>20</v>
      </c>
      <c r="R293" s="37">
        <v>788</v>
      </c>
      <c r="S293" s="37">
        <v>1031.5999999999999</v>
      </c>
      <c r="T293" s="4">
        <f t="shared" si="84"/>
        <v>1.2109137055837562</v>
      </c>
      <c r="U293" s="11">
        <v>30</v>
      </c>
      <c r="V293" s="37">
        <v>0</v>
      </c>
      <c r="W293" s="37">
        <v>0</v>
      </c>
      <c r="X293" s="4">
        <f t="shared" si="85"/>
        <v>1</v>
      </c>
      <c r="Y293" s="11">
        <v>20</v>
      </c>
      <c r="Z293" s="77" t="s">
        <v>435</v>
      </c>
      <c r="AA293" s="77" t="s">
        <v>435</v>
      </c>
      <c r="AB293" s="77" t="s">
        <v>435</v>
      </c>
      <c r="AC293" s="77" t="s">
        <v>435</v>
      </c>
      <c r="AD293" s="5" t="s">
        <v>370</v>
      </c>
      <c r="AE293" s="5" t="s">
        <v>370</v>
      </c>
      <c r="AF293" s="5" t="s">
        <v>370</v>
      </c>
      <c r="AG293" s="5" t="s">
        <v>370</v>
      </c>
      <c r="AH293" s="51">
        <v>431</v>
      </c>
      <c r="AI293" s="51">
        <v>431</v>
      </c>
      <c r="AJ293" s="4">
        <f t="shared" si="86"/>
        <v>1</v>
      </c>
      <c r="AK293" s="11">
        <v>20</v>
      </c>
      <c r="AL293" s="5" t="s">
        <v>370</v>
      </c>
      <c r="AM293" s="5" t="s">
        <v>370</v>
      </c>
      <c r="AN293" s="5" t="s">
        <v>370</v>
      </c>
      <c r="AO293" s="5" t="s">
        <v>370</v>
      </c>
      <c r="AP293" s="5" t="s">
        <v>370</v>
      </c>
      <c r="AQ293" s="5" t="s">
        <v>370</v>
      </c>
      <c r="AR293" s="5" t="s">
        <v>370</v>
      </c>
      <c r="AS293" s="5" t="s">
        <v>370</v>
      </c>
      <c r="AT293" s="50">
        <f t="shared" si="94"/>
        <v>1.1170222091614523</v>
      </c>
      <c r="AU293" s="51">
        <v>2555</v>
      </c>
      <c r="AV293" s="37">
        <f t="shared" si="87"/>
        <v>1393.6363636363637</v>
      </c>
      <c r="AW293" s="37">
        <f t="shared" si="88"/>
        <v>1556.7</v>
      </c>
      <c r="AX293" s="37">
        <f t="shared" si="89"/>
        <v>163.06363636363631</v>
      </c>
      <c r="AY293" s="37">
        <v>255</v>
      </c>
      <c r="AZ293" s="37">
        <v>248.9</v>
      </c>
      <c r="BA293" s="37">
        <v>336.5</v>
      </c>
      <c r="BB293" s="37">
        <v>269.89999999999998</v>
      </c>
      <c r="BC293" s="37">
        <v>243.9</v>
      </c>
      <c r="BD293" s="37">
        <v>2.4</v>
      </c>
      <c r="BE293" s="37"/>
      <c r="BF293" s="37">
        <f t="shared" si="90"/>
        <v>200.1</v>
      </c>
      <c r="BG293" s="11"/>
      <c r="BH293" s="37">
        <f t="shared" si="91"/>
        <v>200.1</v>
      </c>
      <c r="BI293" s="37"/>
      <c r="BJ293" s="37">
        <f t="shared" si="92"/>
        <v>200.1</v>
      </c>
      <c r="BK293" s="37"/>
      <c r="BL293" s="37">
        <f t="shared" si="93"/>
        <v>200.1</v>
      </c>
      <c r="BM293" s="9"/>
      <c r="BN293" s="9"/>
      <c r="BO293" s="9"/>
      <c r="BP293" s="9"/>
      <c r="BQ293" s="9"/>
      <c r="BR293" s="9"/>
      <c r="BS293" s="9"/>
      <c r="BT293" s="9"/>
      <c r="BU293" s="9"/>
      <c r="BV293" s="10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10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10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10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10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10"/>
      <c r="HG293" s="9"/>
      <c r="HH293" s="9"/>
    </row>
    <row r="294" spans="1:216" s="2" customFormat="1" ht="16.95" customHeight="1">
      <c r="A294" s="54" t="s">
        <v>287</v>
      </c>
      <c r="B294" s="37">
        <v>0</v>
      </c>
      <c r="C294" s="37">
        <v>788.4</v>
      </c>
      <c r="D294" s="4">
        <f t="shared" si="82"/>
        <v>0</v>
      </c>
      <c r="E294" s="11">
        <v>0</v>
      </c>
      <c r="F294" s="5" t="s">
        <v>370</v>
      </c>
      <c r="G294" s="5" t="s">
        <v>370</v>
      </c>
      <c r="H294" s="5" t="s">
        <v>370</v>
      </c>
      <c r="I294" s="5" t="s">
        <v>370</v>
      </c>
      <c r="J294" s="5" t="s">
        <v>370</v>
      </c>
      <c r="K294" s="5" t="s">
        <v>370</v>
      </c>
      <c r="L294" s="5" t="s">
        <v>370</v>
      </c>
      <c r="M294" s="5" t="s">
        <v>370</v>
      </c>
      <c r="N294" s="37">
        <v>5698.4</v>
      </c>
      <c r="O294" s="37">
        <v>5073.8999999999996</v>
      </c>
      <c r="P294" s="4">
        <f t="shared" si="83"/>
        <v>0.89040783377790256</v>
      </c>
      <c r="Q294" s="11">
        <v>20</v>
      </c>
      <c r="R294" s="37">
        <v>0</v>
      </c>
      <c r="S294" s="37">
        <v>0</v>
      </c>
      <c r="T294" s="4">
        <f t="shared" si="84"/>
        <v>1</v>
      </c>
      <c r="U294" s="11">
        <v>35</v>
      </c>
      <c r="V294" s="37">
        <v>0</v>
      </c>
      <c r="W294" s="37">
        <v>0</v>
      </c>
      <c r="X294" s="4">
        <f t="shared" si="85"/>
        <v>1</v>
      </c>
      <c r="Y294" s="11">
        <v>15</v>
      </c>
      <c r="Z294" s="77" t="s">
        <v>435</v>
      </c>
      <c r="AA294" s="77" t="s">
        <v>435</v>
      </c>
      <c r="AB294" s="77" t="s">
        <v>435</v>
      </c>
      <c r="AC294" s="77" t="s">
        <v>435</v>
      </c>
      <c r="AD294" s="5" t="s">
        <v>370</v>
      </c>
      <c r="AE294" s="5" t="s">
        <v>370</v>
      </c>
      <c r="AF294" s="5" t="s">
        <v>370</v>
      </c>
      <c r="AG294" s="5" t="s">
        <v>370</v>
      </c>
      <c r="AH294" s="51">
        <v>161</v>
      </c>
      <c r="AI294" s="51">
        <v>126</v>
      </c>
      <c r="AJ294" s="4">
        <f t="shared" si="86"/>
        <v>0.78260869565217395</v>
      </c>
      <c r="AK294" s="11">
        <v>20</v>
      </c>
      <c r="AL294" s="5" t="s">
        <v>370</v>
      </c>
      <c r="AM294" s="5" t="s">
        <v>370</v>
      </c>
      <c r="AN294" s="5" t="s">
        <v>370</v>
      </c>
      <c r="AO294" s="5" t="s">
        <v>370</v>
      </c>
      <c r="AP294" s="5" t="s">
        <v>370</v>
      </c>
      <c r="AQ294" s="5" t="s">
        <v>370</v>
      </c>
      <c r="AR294" s="5" t="s">
        <v>370</v>
      </c>
      <c r="AS294" s="5" t="s">
        <v>370</v>
      </c>
      <c r="AT294" s="50">
        <f t="shared" si="94"/>
        <v>0.92733700654001705</v>
      </c>
      <c r="AU294" s="51">
        <v>749</v>
      </c>
      <c r="AV294" s="37">
        <f t="shared" si="87"/>
        <v>408.54545454545456</v>
      </c>
      <c r="AW294" s="37">
        <f t="shared" si="88"/>
        <v>378.9</v>
      </c>
      <c r="AX294" s="37">
        <f t="shared" si="89"/>
        <v>-29.645454545454584</v>
      </c>
      <c r="AY294" s="37">
        <v>83.6</v>
      </c>
      <c r="AZ294" s="37">
        <v>82.1</v>
      </c>
      <c r="BA294" s="37">
        <v>48</v>
      </c>
      <c r="BB294" s="37">
        <v>75.900000000000006</v>
      </c>
      <c r="BC294" s="37">
        <v>73.900000000000006</v>
      </c>
      <c r="BD294" s="37"/>
      <c r="BE294" s="37"/>
      <c r="BF294" s="37">
        <f t="shared" si="90"/>
        <v>15.4</v>
      </c>
      <c r="BG294" s="11"/>
      <c r="BH294" s="37">
        <f t="shared" si="91"/>
        <v>15.4</v>
      </c>
      <c r="BI294" s="37"/>
      <c r="BJ294" s="37">
        <f t="shared" si="92"/>
        <v>15.4</v>
      </c>
      <c r="BK294" s="37"/>
      <c r="BL294" s="37">
        <f t="shared" si="93"/>
        <v>15.4</v>
      </c>
      <c r="BM294" s="9"/>
      <c r="BN294" s="9"/>
      <c r="BO294" s="9"/>
      <c r="BP294" s="9"/>
      <c r="BQ294" s="9"/>
      <c r="BR294" s="9"/>
      <c r="BS294" s="9"/>
      <c r="BT294" s="9"/>
      <c r="BU294" s="9"/>
      <c r="BV294" s="10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10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10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10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10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10"/>
      <c r="HG294" s="9"/>
      <c r="HH294" s="9"/>
    </row>
    <row r="295" spans="1:216" s="2" customFormat="1" ht="16.95" customHeight="1">
      <c r="A295" s="54" t="s">
        <v>288</v>
      </c>
      <c r="B295" s="37">
        <v>0</v>
      </c>
      <c r="C295" s="37">
        <v>0</v>
      </c>
      <c r="D295" s="4">
        <f t="shared" si="82"/>
        <v>0</v>
      </c>
      <c r="E295" s="11">
        <v>0</v>
      </c>
      <c r="F295" s="5" t="s">
        <v>370</v>
      </c>
      <c r="G295" s="5" t="s">
        <v>370</v>
      </c>
      <c r="H295" s="5" t="s">
        <v>370</v>
      </c>
      <c r="I295" s="5" t="s">
        <v>370</v>
      </c>
      <c r="J295" s="5" t="s">
        <v>370</v>
      </c>
      <c r="K295" s="5" t="s">
        <v>370</v>
      </c>
      <c r="L295" s="5" t="s">
        <v>370</v>
      </c>
      <c r="M295" s="5" t="s">
        <v>370</v>
      </c>
      <c r="N295" s="37">
        <v>1780</v>
      </c>
      <c r="O295" s="37">
        <v>824.7</v>
      </c>
      <c r="P295" s="4">
        <f t="shared" si="83"/>
        <v>0.46331460674157304</v>
      </c>
      <c r="Q295" s="11">
        <v>20</v>
      </c>
      <c r="R295" s="37">
        <v>818</v>
      </c>
      <c r="S295" s="37">
        <v>860.9</v>
      </c>
      <c r="T295" s="4">
        <f t="shared" si="84"/>
        <v>1.052444987775061</v>
      </c>
      <c r="U295" s="11">
        <v>40</v>
      </c>
      <c r="V295" s="37">
        <v>0</v>
      </c>
      <c r="W295" s="37">
        <v>0</v>
      </c>
      <c r="X295" s="4">
        <f t="shared" si="85"/>
        <v>1</v>
      </c>
      <c r="Y295" s="11">
        <v>10</v>
      </c>
      <c r="Z295" s="77" t="s">
        <v>435</v>
      </c>
      <c r="AA295" s="77" t="s">
        <v>435</v>
      </c>
      <c r="AB295" s="77" t="s">
        <v>435</v>
      </c>
      <c r="AC295" s="77" t="s">
        <v>435</v>
      </c>
      <c r="AD295" s="5" t="s">
        <v>370</v>
      </c>
      <c r="AE295" s="5" t="s">
        <v>370</v>
      </c>
      <c r="AF295" s="5" t="s">
        <v>370</v>
      </c>
      <c r="AG295" s="5" t="s">
        <v>370</v>
      </c>
      <c r="AH295" s="51">
        <v>552</v>
      </c>
      <c r="AI295" s="51">
        <v>528</v>
      </c>
      <c r="AJ295" s="4">
        <f t="shared" si="86"/>
        <v>0.95652173913043481</v>
      </c>
      <c r="AK295" s="11">
        <v>20</v>
      </c>
      <c r="AL295" s="5" t="s">
        <v>370</v>
      </c>
      <c r="AM295" s="5" t="s">
        <v>370</v>
      </c>
      <c r="AN295" s="5" t="s">
        <v>370</v>
      </c>
      <c r="AO295" s="5" t="s">
        <v>370</v>
      </c>
      <c r="AP295" s="5" t="s">
        <v>370</v>
      </c>
      <c r="AQ295" s="5" t="s">
        <v>370</v>
      </c>
      <c r="AR295" s="5" t="s">
        <v>370</v>
      </c>
      <c r="AS295" s="5" t="s">
        <v>370</v>
      </c>
      <c r="AT295" s="50">
        <f t="shared" si="94"/>
        <v>0.89438362698269558</v>
      </c>
      <c r="AU295" s="51">
        <v>2332</v>
      </c>
      <c r="AV295" s="37">
        <f t="shared" si="87"/>
        <v>1272</v>
      </c>
      <c r="AW295" s="37">
        <f t="shared" si="88"/>
        <v>1137.7</v>
      </c>
      <c r="AX295" s="37">
        <f t="shared" si="89"/>
        <v>-134.29999999999995</v>
      </c>
      <c r="AY295" s="37">
        <v>167.4</v>
      </c>
      <c r="AZ295" s="37">
        <v>208.8</v>
      </c>
      <c r="BA295" s="37">
        <v>230.3</v>
      </c>
      <c r="BB295" s="37">
        <v>284.89999999999998</v>
      </c>
      <c r="BC295" s="37">
        <v>196.4</v>
      </c>
      <c r="BD295" s="37"/>
      <c r="BE295" s="37"/>
      <c r="BF295" s="37">
        <f t="shared" si="90"/>
        <v>49.9</v>
      </c>
      <c r="BG295" s="11"/>
      <c r="BH295" s="37">
        <f t="shared" si="91"/>
        <v>49.9</v>
      </c>
      <c r="BI295" s="37"/>
      <c r="BJ295" s="37">
        <f t="shared" si="92"/>
        <v>49.9</v>
      </c>
      <c r="BK295" s="37"/>
      <c r="BL295" s="37">
        <f t="shared" si="93"/>
        <v>49.9</v>
      </c>
      <c r="BM295" s="9"/>
      <c r="BN295" s="9"/>
      <c r="BO295" s="9"/>
      <c r="BP295" s="9"/>
      <c r="BQ295" s="9"/>
      <c r="BR295" s="9"/>
      <c r="BS295" s="9"/>
      <c r="BT295" s="9"/>
      <c r="BU295" s="9"/>
      <c r="BV295" s="10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10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10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10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10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10"/>
      <c r="HG295" s="9"/>
      <c r="HH295" s="9"/>
    </row>
    <row r="296" spans="1:216" s="2" customFormat="1" ht="16.95" customHeight="1">
      <c r="A296" s="54" t="s">
        <v>289</v>
      </c>
      <c r="B296" s="37">
        <v>0</v>
      </c>
      <c r="C296" s="37">
        <v>0</v>
      </c>
      <c r="D296" s="4">
        <f t="shared" si="82"/>
        <v>0</v>
      </c>
      <c r="E296" s="11">
        <v>0</v>
      </c>
      <c r="F296" s="5" t="s">
        <v>370</v>
      </c>
      <c r="G296" s="5" t="s">
        <v>370</v>
      </c>
      <c r="H296" s="5" t="s">
        <v>370</v>
      </c>
      <c r="I296" s="5" t="s">
        <v>370</v>
      </c>
      <c r="J296" s="5" t="s">
        <v>370</v>
      </c>
      <c r="K296" s="5" t="s">
        <v>370</v>
      </c>
      <c r="L296" s="5" t="s">
        <v>370</v>
      </c>
      <c r="M296" s="5" t="s">
        <v>370</v>
      </c>
      <c r="N296" s="37">
        <v>533.29999999999995</v>
      </c>
      <c r="O296" s="37">
        <v>110.5</v>
      </c>
      <c r="P296" s="4">
        <f t="shared" si="83"/>
        <v>0.20720045002812679</v>
      </c>
      <c r="Q296" s="11">
        <v>20</v>
      </c>
      <c r="R296" s="37">
        <v>0</v>
      </c>
      <c r="S296" s="37">
        <v>0</v>
      </c>
      <c r="T296" s="4">
        <f t="shared" si="84"/>
        <v>1</v>
      </c>
      <c r="U296" s="11">
        <v>40</v>
      </c>
      <c r="V296" s="37">
        <v>0</v>
      </c>
      <c r="W296" s="37">
        <v>0</v>
      </c>
      <c r="X296" s="4">
        <f t="shared" si="85"/>
        <v>1</v>
      </c>
      <c r="Y296" s="11">
        <v>10</v>
      </c>
      <c r="Z296" s="77" t="s">
        <v>435</v>
      </c>
      <c r="AA296" s="77" t="s">
        <v>435</v>
      </c>
      <c r="AB296" s="77" t="s">
        <v>435</v>
      </c>
      <c r="AC296" s="77" t="s">
        <v>435</v>
      </c>
      <c r="AD296" s="5" t="s">
        <v>370</v>
      </c>
      <c r="AE296" s="5" t="s">
        <v>370</v>
      </c>
      <c r="AF296" s="5" t="s">
        <v>370</v>
      </c>
      <c r="AG296" s="5" t="s">
        <v>370</v>
      </c>
      <c r="AH296" s="51">
        <v>144</v>
      </c>
      <c r="AI296" s="51">
        <v>120</v>
      </c>
      <c r="AJ296" s="4">
        <f t="shared" si="86"/>
        <v>0.83333333333333337</v>
      </c>
      <c r="AK296" s="11">
        <v>20</v>
      </c>
      <c r="AL296" s="5" t="s">
        <v>370</v>
      </c>
      <c r="AM296" s="5" t="s">
        <v>370</v>
      </c>
      <c r="AN296" s="5" t="s">
        <v>370</v>
      </c>
      <c r="AO296" s="5" t="s">
        <v>370</v>
      </c>
      <c r="AP296" s="5" t="s">
        <v>370</v>
      </c>
      <c r="AQ296" s="5" t="s">
        <v>370</v>
      </c>
      <c r="AR296" s="5" t="s">
        <v>370</v>
      </c>
      <c r="AS296" s="5" t="s">
        <v>370</v>
      </c>
      <c r="AT296" s="50">
        <f t="shared" si="94"/>
        <v>0.78678528519143565</v>
      </c>
      <c r="AU296" s="51">
        <v>675</v>
      </c>
      <c r="AV296" s="37">
        <f t="shared" si="87"/>
        <v>368.18181818181819</v>
      </c>
      <c r="AW296" s="37">
        <f t="shared" si="88"/>
        <v>289.7</v>
      </c>
      <c r="AX296" s="37">
        <f t="shared" si="89"/>
        <v>-78.481818181818198</v>
      </c>
      <c r="AY296" s="37">
        <v>46.4</v>
      </c>
      <c r="AZ296" s="37">
        <v>47.2</v>
      </c>
      <c r="BA296" s="37">
        <v>50.1</v>
      </c>
      <c r="BB296" s="37">
        <v>56.9</v>
      </c>
      <c r="BC296" s="37">
        <v>46.9</v>
      </c>
      <c r="BD296" s="37"/>
      <c r="BE296" s="37"/>
      <c r="BF296" s="37">
        <f t="shared" si="90"/>
        <v>42.2</v>
      </c>
      <c r="BG296" s="11"/>
      <c r="BH296" s="37">
        <f t="shared" si="91"/>
        <v>42.2</v>
      </c>
      <c r="BI296" s="37"/>
      <c r="BJ296" s="37">
        <f t="shared" si="92"/>
        <v>42.2</v>
      </c>
      <c r="BK296" s="37"/>
      <c r="BL296" s="37">
        <f t="shared" si="93"/>
        <v>42.2</v>
      </c>
      <c r="BM296" s="9"/>
      <c r="BN296" s="9"/>
      <c r="BO296" s="9"/>
      <c r="BP296" s="9"/>
      <c r="BQ296" s="9"/>
      <c r="BR296" s="9"/>
      <c r="BS296" s="9"/>
      <c r="BT296" s="9"/>
      <c r="BU296" s="9"/>
      <c r="BV296" s="10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10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10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10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10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10"/>
      <c r="HG296" s="9"/>
      <c r="HH296" s="9"/>
    </row>
    <row r="297" spans="1:216" s="2" customFormat="1" ht="16.95" customHeight="1">
      <c r="A297" s="54" t="s">
        <v>290</v>
      </c>
      <c r="B297" s="37">
        <v>5512</v>
      </c>
      <c r="C297" s="37">
        <v>2399.6</v>
      </c>
      <c r="D297" s="4">
        <f t="shared" si="82"/>
        <v>0.4353410740203193</v>
      </c>
      <c r="E297" s="11">
        <v>10</v>
      </c>
      <c r="F297" s="5" t="s">
        <v>370</v>
      </c>
      <c r="G297" s="5" t="s">
        <v>370</v>
      </c>
      <c r="H297" s="5" t="s">
        <v>370</v>
      </c>
      <c r="I297" s="5" t="s">
        <v>370</v>
      </c>
      <c r="J297" s="5" t="s">
        <v>370</v>
      </c>
      <c r="K297" s="5" t="s">
        <v>370</v>
      </c>
      <c r="L297" s="5" t="s">
        <v>370</v>
      </c>
      <c r="M297" s="5" t="s">
        <v>370</v>
      </c>
      <c r="N297" s="37">
        <v>3575.2</v>
      </c>
      <c r="O297" s="37">
        <v>1834.4</v>
      </c>
      <c r="P297" s="4">
        <f t="shared" si="83"/>
        <v>0.51309017677332747</v>
      </c>
      <c r="Q297" s="11">
        <v>20</v>
      </c>
      <c r="R297" s="37">
        <v>1500</v>
      </c>
      <c r="S297" s="37">
        <v>1568.4</v>
      </c>
      <c r="T297" s="4">
        <f t="shared" si="84"/>
        <v>1.0456000000000001</v>
      </c>
      <c r="U297" s="11">
        <v>35</v>
      </c>
      <c r="V297" s="37">
        <v>0</v>
      </c>
      <c r="W297" s="37">
        <v>0</v>
      </c>
      <c r="X297" s="4">
        <f t="shared" si="85"/>
        <v>1</v>
      </c>
      <c r="Y297" s="11">
        <v>15</v>
      </c>
      <c r="Z297" s="77" t="s">
        <v>435</v>
      </c>
      <c r="AA297" s="77" t="s">
        <v>435</v>
      </c>
      <c r="AB297" s="77" t="s">
        <v>435</v>
      </c>
      <c r="AC297" s="77" t="s">
        <v>435</v>
      </c>
      <c r="AD297" s="5" t="s">
        <v>370</v>
      </c>
      <c r="AE297" s="5" t="s">
        <v>370</v>
      </c>
      <c r="AF297" s="5" t="s">
        <v>370</v>
      </c>
      <c r="AG297" s="5" t="s">
        <v>370</v>
      </c>
      <c r="AH297" s="51">
        <v>684</v>
      </c>
      <c r="AI297" s="51">
        <v>684</v>
      </c>
      <c r="AJ297" s="4">
        <f t="shared" si="86"/>
        <v>1</v>
      </c>
      <c r="AK297" s="11">
        <v>20</v>
      </c>
      <c r="AL297" s="5" t="s">
        <v>370</v>
      </c>
      <c r="AM297" s="5" t="s">
        <v>370</v>
      </c>
      <c r="AN297" s="5" t="s">
        <v>370</v>
      </c>
      <c r="AO297" s="5" t="s">
        <v>370</v>
      </c>
      <c r="AP297" s="5" t="s">
        <v>370</v>
      </c>
      <c r="AQ297" s="5" t="s">
        <v>370</v>
      </c>
      <c r="AR297" s="5" t="s">
        <v>370</v>
      </c>
      <c r="AS297" s="5" t="s">
        <v>370</v>
      </c>
      <c r="AT297" s="50">
        <f t="shared" si="94"/>
        <v>0.86211214275669745</v>
      </c>
      <c r="AU297" s="51">
        <v>1025</v>
      </c>
      <c r="AV297" s="37">
        <f t="shared" si="87"/>
        <v>559.09090909090912</v>
      </c>
      <c r="AW297" s="37">
        <f t="shared" si="88"/>
        <v>482</v>
      </c>
      <c r="AX297" s="37">
        <f t="shared" si="89"/>
        <v>-77.090909090909122</v>
      </c>
      <c r="AY297" s="37">
        <v>60.8</v>
      </c>
      <c r="AZ297" s="37">
        <v>88.4</v>
      </c>
      <c r="BA297" s="37">
        <v>67.3</v>
      </c>
      <c r="BB297" s="37">
        <v>99.9</v>
      </c>
      <c r="BC297" s="37">
        <v>80.5</v>
      </c>
      <c r="BD297" s="37">
        <v>17.100000000000001</v>
      </c>
      <c r="BE297" s="37"/>
      <c r="BF297" s="37">
        <f t="shared" si="90"/>
        <v>68</v>
      </c>
      <c r="BG297" s="11"/>
      <c r="BH297" s="37">
        <f t="shared" si="91"/>
        <v>68</v>
      </c>
      <c r="BI297" s="37"/>
      <c r="BJ297" s="37">
        <f t="shared" si="92"/>
        <v>68</v>
      </c>
      <c r="BK297" s="37"/>
      <c r="BL297" s="37">
        <f t="shared" si="93"/>
        <v>68</v>
      </c>
      <c r="BM297" s="9"/>
      <c r="BN297" s="9"/>
      <c r="BO297" s="9"/>
      <c r="BP297" s="9"/>
      <c r="BQ297" s="9"/>
      <c r="BR297" s="9"/>
      <c r="BS297" s="9"/>
      <c r="BT297" s="9"/>
      <c r="BU297" s="9"/>
      <c r="BV297" s="10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10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10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10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10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10"/>
      <c r="HG297" s="9"/>
      <c r="HH297" s="9"/>
    </row>
    <row r="298" spans="1:216" s="2" customFormat="1" ht="16.95" customHeight="1">
      <c r="A298" s="54" t="s">
        <v>291</v>
      </c>
      <c r="B298" s="37">
        <v>0</v>
      </c>
      <c r="C298" s="37">
        <v>0</v>
      </c>
      <c r="D298" s="4">
        <f t="shared" si="82"/>
        <v>0</v>
      </c>
      <c r="E298" s="11">
        <v>0</v>
      </c>
      <c r="F298" s="5" t="s">
        <v>370</v>
      </c>
      <c r="G298" s="5" t="s">
        <v>370</v>
      </c>
      <c r="H298" s="5" t="s">
        <v>370</v>
      </c>
      <c r="I298" s="5" t="s">
        <v>370</v>
      </c>
      <c r="J298" s="5" t="s">
        <v>370</v>
      </c>
      <c r="K298" s="5" t="s">
        <v>370</v>
      </c>
      <c r="L298" s="5" t="s">
        <v>370</v>
      </c>
      <c r="M298" s="5" t="s">
        <v>370</v>
      </c>
      <c r="N298" s="37">
        <v>2778.9</v>
      </c>
      <c r="O298" s="37">
        <v>1226.7</v>
      </c>
      <c r="P298" s="4">
        <f t="shared" si="83"/>
        <v>0.44143366080103641</v>
      </c>
      <c r="Q298" s="11">
        <v>20</v>
      </c>
      <c r="R298" s="37">
        <v>131</v>
      </c>
      <c r="S298" s="37">
        <v>221.2</v>
      </c>
      <c r="T298" s="4">
        <f t="shared" si="84"/>
        <v>1.248854961832061</v>
      </c>
      <c r="U298" s="11">
        <v>40</v>
      </c>
      <c r="V298" s="37">
        <v>0</v>
      </c>
      <c r="W298" s="37">
        <v>0</v>
      </c>
      <c r="X298" s="4">
        <f t="shared" si="85"/>
        <v>1</v>
      </c>
      <c r="Y298" s="11">
        <v>10</v>
      </c>
      <c r="Z298" s="77" t="s">
        <v>435</v>
      </c>
      <c r="AA298" s="77" t="s">
        <v>435</v>
      </c>
      <c r="AB298" s="77" t="s">
        <v>435</v>
      </c>
      <c r="AC298" s="77" t="s">
        <v>435</v>
      </c>
      <c r="AD298" s="5" t="s">
        <v>370</v>
      </c>
      <c r="AE298" s="5" t="s">
        <v>370</v>
      </c>
      <c r="AF298" s="5" t="s">
        <v>370</v>
      </c>
      <c r="AG298" s="5" t="s">
        <v>370</v>
      </c>
      <c r="AH298" s="51">
        <v>263</v>
      </c>
      <c r="AI298" s="51">
        <v>371</v>
      </c>
      <c r="AJ298" s="4">
        <f t="shared" si="86"/>
        <v>1.22106463878327</v>
      </c>
      <c r="AK298" s="11">
        <v>20</v>
      </c>
      <c r="AL298" s="5" t="s">
        <v>370</v>
      </c>
      <c r="AM298" s="5" t="s">
        <v>370</v>
      </c>
      <c r="AN298" s="5" t="s">
        <v>370</v>
      </c>
      <c r="AO298" s="5" t="s">
        <v>370</v>
      </c>
      <c r="AP298" s="5" t="s">
        <v>370</v>
      </c>
      <c r="AQ298" s="5" t="s">
        <v>370</v>
      </c>
      <c r="AR298" s="5" t="s">
        <v>370</v>
      </c>
      <c r="AS298" s="5" t="s">
        <v>370</v>
      </c>
      <c r="AT298" s="50">
        <f t="shared" si="94"/>
        <v>1.0356018273885395</v>
      </c>
      <c r="AU298" s="51">
        <v>2768</v>
      </c>
      <c r="AV298" s="37">
        <f t="shared" si="87"/>
        <v>1509.8181818181818</v>
      </c>
      <c r="AW298" s="37">
        <f t="shared" si="88"/>
        <v>1563.6</v>
      </c>
      <c r="AX298" s="37">
        <f t="shared" si="89"/>
        <v>53.781818181818153</v>
      </c>
      <c r="AY298" s="37">
        <v>244.2</v>
      </c>
      <c r="AZ298" s="37">
        <v>231.8</v>
      </c>
      <c r="BA298" s="37">
        <v>402.8</v>
      </c>
      <c r="BB298" s="37">
        <v>224.1</v>
      </c>
      <c r="BC298" s="37">
        <v>248.7</v>
      </c>
      <c r="BD298" s="37"/>
      <c r="BE298" s="37"/>
      <c r="BF298" s="37">
        <f t="shared" si="90"/>
        <v>212</v>
      </c>
      <c r="BG298" s="11"/>
      <c r="BH298" s="37">
        <f t="shared" si="91"/>
        <v>212</v>
      </c>
      <c r="BI298" s="37"/>
      <c r="BJ298" s="37">
        <f t="shared" si="92"/>
        <v>212</v>
      </c>
      <c r="BK298" s="37"/>
      <c r="BL298" s="37">
        <f t="shared" si="93"/>
        <v>212</v>
      </c>
      <c r="BM298" s="9"/>
      <c r="BN298" s="9"/>
      <c r="BO298" s="9"/>
      <c r="BP298" s="9"/>
      <c r="BQ298" s="9"/>
      <c r="BR298" s="9"/>
      <c r="BS298" s="9"/>
      <c r="BT298" s="9"/>
      <c r="BU298" s="9"/>
      <c r="BV298" s="10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10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10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10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10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10"/>
      <c r="HG298" s="9"/>
      <c r="HH298" s="9"/>
    </row>
    <row r="299" spans="1:216" s="2" customFormat="1" ht="16.95" customHeight="1">
      <c r="A299" s="54" t="s">
        <v>292</v>
      </c>
      <c r="B299" s="37">
        <v>5831</v>
      </c>
      <c r="C299" s="37">
        <v>1027.5</v>
      </c>
      <c r="D299" s="4">
        <f t="shared" si="82"/>
        <v>0.17621334247984907</v>
      </c>
      <c r="E299" s="11">
        <v>10</v>
      </c>
      <c r="F299" s="5" t="s">
        <v>370</v>
      </c>
      <c r="G299" s="5" t="s">
        <v>370</v>
      </c>
      <c r="H299" s="5" t="s">
        <v>370</v>
      </c>
      <c r="I299" s="5" t="s">
        <v>370</v>
      </c>
      <c r="J299" s="5" t="s">
        <v>370</v>
      </c>
      <c r="K299" s="5" t="s">
        <v>370</v>
      </c>
      <c r="L299" s="5" t="s">
        <v>370</v>
      </c>
      <c r="M299" s="5" t="s">
        <v>370</v>
      </c>
      <c r="N299" s="37">
        <v>2964.2</v>
      </c>
      <c r="O299" s="37">
        <v>3653.8</v>
      </c>
      <c r="P299" s="4">
        <f t="shared" si="83"/>
        <v>1.2032642871601107</v>
      </c>
      <c r="Q299" s="11">
        <v>20</v>
      </c>
      <c r="R299" s="37">
        <v>1320</v>
      </c>
      <c r="S299" s="37">
        <v>1500.7</v>
      </c>
      <c r="T299" s="4">
        <f t="shared" si="84"/>
        <v>1.1368939393939395</v>
      </c>
      <c r="U299" s="11">
        <v>30</v>
      </c>
      <c r="V299" s="37">
        <v>0</v>
      </c>
      <c r="W299" s="37">
        <v>9.4</v>
      </c>
      <c r="X299" s="4">
        <f t="shared" si="85"/>
        <v>1</v>
      </c>
      <c r="Y299" s="11">
        <v>20</v>
      </c>
      <c r="Z299" s="77" t="s">
        <v>435</v>
      </c>
      <c r="AA299" s="77" t="s">
        <v>435</v>
      </c>
      <c r="AB299" s="77" t="s">
        <v>435</v>
      </c>
      <c r="AC299" s="77" t="s">
        <v>435</v>
      </c>
      <c r="AD299" s="5" t="s">
        <v>370</v>
      </c>
      <c r="AE299" s="5" t="s">
        <v>370</v>
      </c>
      <c r="AF299" s="5" t="s">
        <v>370</v>
      </c>
      <c r="AG299" s="5" t="s">
        <v>370</v>
      </c>
      <c r="AH299" s="51">
        <v>470</v>
      </c>
      <c r="AI299" s="51">
        <v>508</v>
      </c>
      <c r="AJ299" s="4">
        <f t="shared" si="86"/>
        <v>1.0808510638297872</v>
      </c>
      <c r="AK299" s="11">
        <v>20</v>
      </c>
      <c r="AL299" s="5" t="s">
        <v>370</v>
      </c>
      <c r="AM299" s="5" t="s">
        <v>370</v>
      </c>
      <c r="AN299" s="5" t="s">
        <v>370</v>
      </c>
      <c r="AO299" s="5" t="s">
        <v>370</v>
      </c>
      <c r="AP299" s="5" t="s">
        <v>370</v>
      </c>
      <c r="AQ299" s="5" t="s">
        <v>370</v>
      </c>
      <c r="AR299" s="5" t="s">
        <v>370</v>
      </c>
      <c r="AS299" s="5" t="s">
        <v>370</v>
      </c>
      <c r="AT299" s="50">
        <f t="shared" si="94"/>
        <v>1.0155125862641463</v>
      </c>
      <c r="AU299" s="51">
        <v>588</v>
      </c>
      <c r="AV299" s="37">
        <f t="shared" si="87"/>
        <v>320.72727272727275</v>
      </c>
      <c r="AW299" s="37">
        <f t="shared" si="88"/>
        <v>325.7</v>
      </c>
      <c r="AX299" s="37">
        <f t="shared" si="89"/>
        <v>4.9727272727272407</v>
      </c>
      <c r="AY299" s="37">
        <v>51.5</v>
      </c>
      <c r="AZ299" s="37">
        <v>57.6</v>
      </c>
      <c r="BA299" s="37">
        <v>41.9</v>
      </c>
      <c r="BB299" s="37">
        <v>44.6</v>
      </c>
      <c r="BC299" s="37">
        <v>50.3</v>
      </c>
      <c r="BD299" s="37"/>
      <c r="BE299" s="37"/>
      <c r="BF299" s="37">
        <f t="shared" si="90"/>
        <v>79.8</v>
      </c>
      <c r="BG299" s="11"/>
      <c r="BH299" s="37">
        <f t="shared" si="91"/>
        <v>79.8</v>
      </c>
      <c r="BI299" s="37"/>
      <c r="BJ299" s="37">
        <f t="shared" si="92"/>
        <v>79.8</v>
      </c>
      <c r="BK299" s="37"/>
      <c r="BL299" s="37">
        <f t="shared" si="93"/>
        <v>79.8</v>
      </c>
      <c r="BM299" s="9"/>
      <c r="BN299" s="9"/>
      <c r="BO299" s="9"/>
      <c r="BP299" s="9"/>
      <c r="BQ299" s="9"/>
      <c r="BR299" s="9"/>
      <c r="BS299" s="9"/>
      <c r="BT299" s="9"/>
      <c r="BU299" s="9"/>
      <c r="BV299" s="10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10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10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10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10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10"/>
      <c r="HG299" s="9"/>
      <c r="HH299" s="9"/>
    </row>
    <row r="300" spans="1:216" s="2" customFormat="1" ht="16.95" customHeight="1">
      <c r="A300" s="54" t="s">
        <v>293</v>
      </c>
      <c r="B300" s="37">
        <v>3333</v>
      </c>
      <c r="C300" s="37">
        <v>2457</v>
      </c>
      <c r="D300" s="4">
        <f t="shared" si="82"/>
        <v>0.7371737173717372</v>
      </c>
      <c r="E300" s="11">
        <v>10</v>
      </c>
      <c r="F300" s="5" t="s">
        <v>370</v>
      </c>
      <c r="G300" s="5" t="s">
        <v>370</v>
      </c>
      <c r="H300" s="5" t="s">
        <v>370</v>
      </c>
      <c r="I300" s="5" t="s">
        <v>370</v>
      </c>
      <c r="J300" s="5" t="s">
        <v>370</v>
      </c>
      <c r="K300" s="5" t="s">
        <v>370</v>
      </c>
      <c r="L300" s="5" t="s">
        <v>370</v>
      </c>
      <c r="M300" s="5" t="s">
        <v>370</v>
      </c>
      <c r="N300" s="37">
        <v>1069.7</v>
      </c>
      <c r="O300" s="37">
        <v>293.10000000000002</v>
      </c>
      <c r="P300" s="4">
        <f t="shared" si="83"/>
        <v>0.2740020566513976</v>
      </c>
      <c r="Q300" s="11">
        <v>20</v>
      </c>
      <c r="R300" s="37">
        <v>116</v>
      </c>
      <c r="S300" s="37">
        <v>108.9</v>
      </c>
      <c r="T300" s="4">
        <f t="shared" si="84"/>
        <v>0.93879310344827593</v>
      </c>
      <c r="U300" s="11">
        <v>30</v>
      </c>
      <c r="V300" s="37">
        <v>0</v>
      </c>
      <c r="W300" s="37">
        <v>0</v>
      </c>
      <c r="X300" s="4">
        <f t="shared" si="85"/>
        <v>1</v>
      </c>
      <c r="Y300" s="11">
        <v>20</v>
      </c>
      <c r="Z300" s="77" t="s">
        <v>435</v>
      </c>
      <c r="AA300" s="77" t="s">
        <v>435</v>
      </c>
      <c r="AB300" s="77" t="s">
        <v>435</v>
      </c>
      <c r="AC300" s="77" t="s">
        <v>435</v>
      </c>
      <c r="AD300" s="5" t="s">
        <v>370</v>
      </c>
      <c r="AE300" s="5" t="s">
        <v>370</v>
      </c>
      <c r="AF300" s="5" t="s">
        <v>370</v>
      </c>
      <c r="AG300" s="5" t="s">
        <v>370</v>
      </c>
      <c r="AH300" s="51">
        <v>220</v>
      </c>
      <c r="AI300" s="51">
        <v>318</v>
      </c>
      <c r="AJ300" s="4">
        <f t="shared" si="86"/>
        <v>1.2245454545454546</v>
      </c>
      <c r="AK300" s="11">
        <v>20</v>
      </c>
      <c r="AL300" s="5" t="s">
        <v>370</v>
      </c>
      <c r="AM300" s="5" t="s">
        <v>370</v>
      </c>
      <c r="AN300" s="5" t="s">
        <v>370</v>
      </c>
      <c r="AO300" s="5" t="s">
        <v>370</v>
      </c>
      <c r="AP300" s="5" t="s">
        <v>370</v>
      </c>
      <c r="AQ300" s="5" t="s">
        <v>370</v>
      </c>
      <c r="AR300" s="5" t="s">
        <v>370</v>
      </c>
      <c r="AS300" s="5" t="s">
        <v>370</v>
      </c>
      <c r="AT300" s="50">
        <f t="shared" si="94"/>
        <v>0.85506480501102688</v>
      </c>
      <c r="AU300" s="51">
        <v>1007</v>
      </c>
      <c r="AV300" s="37">
        <f t="shared" si="87"/>
        <v>549.27272727272725</v>
      </c>
      <c r="AW300" s="37">
        <f t="shared" si="88"/>
        <v>469.7</v>
      </c>
      <c r="AX300" s="37">
        <f t="shared" si="89"/>
        <v>-79.572727272727263</v>
      </c>
      <c r="AY300" s="37">
        <v>37.799999999999997</v>
      </c>
      <c r="AZ300" s="37">
        <v>44.4</v>
      </c>
      <c r="BA300" s="37">
        <v>101.1</v>
      </c>
      <c r="BB300" s="37">
        <v>61.2</v>
      </c>
      <c r="BC300" s="37">
        <v>74.3</v>
      </c>
      <c r="BD300" s="37"/>
      <c r="BE300" s="37"/>
      <c r="BF300" s="37">
        <f t="shared" si="90"/>
        <v>150.9</v>
      </c>
      <c r="BG300" s="11"/>
      <c r="BH300" s="37">
        <f t="shared" si="91"/>
        <v>150.9</v>
      </c>
      <c r="BI300" s="37"/>
      <c r="BJ300" s="37">
        <f t="shared" si="92"/>
        <v>150.9</v>
      </c>
      <c r="BK300" s="37"/>
      <c r="BL300" s="37">
        <f t="shared" si="93"/>
        <v>150.9</v>
      </c>
      <c r="BM300" s="9"/>
      <c r="BN300" s="9"/>
      <c r="BO300" s="9"/>
      <c r="BP300" s="9"/>
      <c r="BQ300" s="9"/>
      <c r="BR300" s="9"/>
      <c r="BS300" s="9"/>
      <c r="BT300" s="9"/>
      <c r="BU300" s="9"/>
      <c r="BV300" s="10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10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10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10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10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10"/>
      <c r="HG300" s="9"/>
      <c r="HH300" s="9"/>
    </row>
    <row r="301" spans="1:216" s="2" customFormat="1" ht="16.95" customHeight="1">
      <c r="A301" s="54" t="s">
        <v>294</v>
      </c>
      <c r="B301" s="37">
        <v>0</v>
      </c>
      <c r="C301" s="37">
        <v>0</v>
      </c>
      <c r="D301" s="4">
        <f t="shared" si="82"/>
        <v>0</v>
      </c>
      <c r="E301" s="11">
        <v>0</v>
      </c>
      <c r="F301" s="5" t="s">
        <v>370</v>
      </c>
      <c r="G301" s="5" t="s">
        <v>370</v>
      </c>
      <c r="H301" s="5" t="s">
        <v>370</v>
      </c>
      <c r="I301" s="5" t="s">
        <v>370</v>
      </c>
      <c r="J301" s="5" t="s">
        <v>370</v>
      </c>
      <c r="K301" s="5" t="s">
        <v>370</v>
      </c>
      <c r="L301" s="5" t="s">
        <v>370</v>
      </c>
      <c r="M301" s="5" t="s">
        <v>370</v>
      </c>
      <c r="N301" s="37">
        <v>2327.6999999999998</v>
      </c>
      <c r="O301" s="37">
        <v>1418.5</v>
      </c>
      <c r="P301" s="4">
        <f t="shared" si="83"/>
        <v>0.609399836748722</v>
      </c>
      <c r="Q301" s="11">
        <v>20</v>
      </c>
      <c r="R301" s="37">
        <v>0</v>
      </c>
      <c r="S301" s="37">
        <v>0</v>
      </c>
      <c r="T301" s="4">
        <f t="shared" si="84"/>
        <v>1</v>
      </c>
      <c r="U301" s="11">
        <v>20</v>
      </c>
      <c r="V301" s="37">
        <v>0</v>
      </c>
      <c r="W301" s="37">
        <v>0</v>
      </c>
      <c r="X301" s="4">
        <f t="shared" si="85"/>
        <v>1</v>
      </c>
      <c r="Y301" s="11">
        <v>30</v>
      </c>
      <c r="Z301" s="77" t="s">
        <v>435</v>
      </c>
      <c r="AA301" s="77" t="s">
        <v>435</v>
      </c>
      <c r="AB301" s="77" t="s">
        <v>435</v>
      </c>
      <c r="AC301" s="77" t="s">
        <v>435</v>
      </c>
      <c r="AD301" s="5" t="s">
        <v>370</v>
      </c>
      <c r="AE301" s="5" t="s">
        <v>370</v>
      </c>
      <c r="AF301" s="5" t="s">
        <v>370</v>
      </c>
      <c r="AG301" s="5" t="s">
        <v>370</v>
      </c>
      <c r="AH301" s="51">
        <v>92</v>
      </c>
      <c r="AI301" s="51">
        <v>38</v>
      </c>
      <c r="AJ301" s="4">
        <f t="shared" si="86"/>
        <v>0.41304347826086957</v>
      </c>
      <c r="AK301" s="11">
        <v>20</v>
      </c>
      <c r="AL301" s="5" t="s">
        <v>370</v>
      </c>
      <c r="AM301" s="5" t="s">
        <v>370</v>
      </c>
      <c r="AN301" s="5" t="s">
        <v>370</v>
      </c>
      <c r="AO301" s="5" t="s">
        <v>370</v>
      </c>
      <c r="AP301" s="5" t="s">
        <v>370</v>
      </c>
      <c r="AQ301" s="5" t="s">
        <v>370</v>
      </c>
      <c r="AR301" s="5" t="s">
        <v>370</v>
      </c>
      <c r="AS301" s="5" t="s">
        <v>370</v>
      </c>
      <c r="AT301" s="50">
        <f t="shared" si="94"/>
        <v>0.78276518111324267</v>
      </c>
      <c r="AU301" s="51">
        <v>44</v>
      </c>
      <c r="AV301" s="37">
        <f t="shared" si="87"/>
        <v>24</v>
      </c>
      <c r="AW301" s="37">
        <f t="shared" si="88"/>
        <v>18.8</v>
      </c>
      <c r="AX301" s="37">
        <f t="shared" si="89"/>
        <v>-5.1999999999999993</v>
      </c>
      <c r="AY301" s="37">
        <v>4.8</v>
      </c>
      <c r="AZ301" s="37">
        <v>3.4</v>
      </c>
      <c r="BA301" s="37">
        <v>1.7</v>
      </c>
      <c r="BB301" s="37">
        <v>3.8</v>
      </c>
      <c r="BC301" s="37">
        <v>3.3</v>
      </c>
      <c r="BD301" s="37">
        <v>0.8</v>
      </c>
      <c r="BE301" s="37"/>
      <c r="BF301" s="37">
        <f t="shared" si="90"/>
        <v>1</v>
      </c>
      <c r="BG301" s="11"/>
      <c r="BH301" s="37">
        <f t="shared" si="91"/>
        <v>1</v>
      </c>
      <c r="BI301" s="37"/>
      <c r="BJ301" s="37">
        <f t="shared" si="92"/>
        <v>1</v>
      </c>
      <c r="BK301" s="37"/>
      <c r="BL301" s="37">
        <f t="shared" si="93"/>
        <v>1</v>
      </c>
      <c r="BM301" s="9"/>
      <c r="BN301" s="9"/>
      <c r="BO301" s="9"/>
      <c r="BP301" s="9"/>
      <c r="BQ301" s="9"/>
      <c r="BR301" s="9"/>
      <c r="BS301" s="9"/>
      <c r="BT301" s="9"/>
      <c r="BU301" s="9"/>
      <c r="BV301" s="10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10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10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10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10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10"/>
      <c r="HG301" s="9"/>
      <c r="HH301" s="9"/>
    </row>
    <row r="302" spans="1:216" s="2" customFormat="1" ht="16.95" customHeight="1">
      <c r="A302" s="54" t="s">
        <v>295</v>
      </c>
      <c r="B302" s="37">
        <v>41269</v>
      </c>
      <c r="C302" s="37">
        <v>31984.6</v>
      </c>
      <c r="D302" s="4">
        <f t="shared" si="82"/>
        <v>0.77502726017107271</v>
      </c>
      <c r="E302" s="11">
        <v>10</v>
      </c>
      <c r="F302" s="5" t="s">
        <v>370</v>
      </c>
      <c r="G302" s="5" t="s">
        <v>370</v>
      </c>
      <c r="H302" s="5" t="s">
        <v>370</v>
      </c>
      <c r="I302" s="5" t="s">
        <v>370</v>
      </c>
      <c r="J302" s="5" t="s">
        <v>370</v>
      </c>
      <c r="K302" s="5" t="s">
        <v>370</v>
      </c>
      <c r="L302" s="5" t="s">
        <v>370</v>
      </c>
      <c r="M302" s="5" t="s">
        <v>370</v>
      </c>
      <c r="N302" s="37">
        <v>2620.9</v>
      </c>
      <c r="O302" s="37">
        <v>4239.5</v>
      </c>
      <c r="P302" s="4">
        <f t="shared" si="83"/>
        <v>1.241757411576176</v>
      </c>
      <c r="Q302" s="11">
        <v>20</v>
      </c>
      <c r="R302" s="37">
        <v>0</v>
      </c>
      <c r="S302" s="37">
        <v>0</v>
      </c>
      <c r="T302" s="4">
        <f t="shared" si="84"/>
        <v>1</v>
      </c>
      <c r="U302" s="11">
        <v>20</v>
      </c>
      <c r="V302" s="37">
        <v>0</v>
      </c>
      <c r="W302" s="37">
        <v>0</v>
      </c>
      <c r="X302" s="4">
        <f t="shared" si="85"/>
        <v>1</v>
      </c>
      <c r="Y302" s="11">
        <v>30</v>
      </c>
      <c r="Z302" s="77" t="s">
        <v>435</v>
      </c>
      <c r="AA302" s="77" t="s">
        <v>435</v>
      </c>
      <c r="AB302" s="77" t="s">
        <v>435</v>
      </c>
      <c r="AC302" s="77" t="s">
        <v>435</v>
      </c>
      <c r="AD302" s="5" t="s">
        <v>370</v>
      </c>
      <c r="AE302" s="5" t="s">
        <v>370</v>
      </c>
      <c r="AF302" s="5" t="s">
        <v>370</v>
      </c>
      <c r="AG302" s="5" t="s">
        <v>370</v>
      </c>
      <c r="AH302" s="51">
        <v>175</v>
      </c>
      <c r="AI302" s="51">
        <v>271</v>
      </c>
      <c r="AJ302" s="4">
        <f t="shared" si="86"/>
        <v>1.2348571428571429</v>
      </c>
      <c r="AK302" s="11">
        <v>20</v>
      </c>
      <c r="AL302" s="5" t="s">
        <v>370</v>
      </c>
      <c r="AM302" s="5" t="s">
        <v>370</v>
      </c>
      <c r="AN302" s="5" t="s">
        <v>370</v>
      </c>
      <c r="AO302" s="5" t="s">
        <v>370</v>
      </c>
      <c r="AP302" s="5" t="s">
        <v>370</v>
      </c>
      <c r="AQ302" s="5" t="s">
        <v>370</v>
      </c>
      <c r="AR302" s="5" t="s">
        <v>370</v>
      </c>
      <c r="AS302" s="5" t="s">
        <v>370</v>
      </c>
      <c r="AT302" s="50">
        <f t="shared" si="94"/>
        <v>1.0728256369037712</v>
      </c>
      <c r="AU302" s="51">
        <v>150</v>
      </c>
      <c r="AV302" s="37">
        <f t="shared" si="87"/>
        <v>81.818181818181813</v>
      </c>
      <c r="AW302" s="37">
        <f t="shared" si="88"/>
        <v>87.8</v>
      </c>
      <c r="AX302" s="37">
        <f t="shared" si="89"/>
        <v>5.9818181818181841</v>
      </c>
      <c r="AY302" s="37">
        <v>16.899999999999999</v>
      </c>
      <c r="AZ302" s="37">
        <v>12.4</v>
      </c>
      <c r="BA302" s="37">
        <v>16.100000000000001</v>
      </c>
      <c r="BB302" s="37">
        <v>14.9</v>
      </c>
      <c r="BC302" s="37">
        <v>11.5</v>
      </c>
      <c r="BD302" s="37">
        <v>3.7</v>
      </c>
      <c r="BE302" s="37"/>
      <c r="BF302" s="37">
        <f t="shared" si="90"/>
        <v>12.3</v>
      </c>
      <c r="BG302" s="11"/>
      <c r="BH302" s="37">
        <f t="shared" si="91"/>
        <v>12.3</v>
      </c>
      <c r="BI302" s="37"/>
      <c r="BJ302" s="37">
        <f t="shared" si="92"/>
        <v>12.3</v>
      </c>
      <c r="BK302" s="37"/>
      <c r="BL302" s="37">
        <f t="shared" si="93"/>
        <v>12.3</v>
      </c>
      <c r="BM302" s="9"/>
      <c r="BN302" s="9"/>
      <c r="BO302" s="9"/>
      <c r="BP302" s="9"/>
      <c r="BQ302" s="9"/>
      <c r="BR302" s="9"/>
      <c r="BS302" s="9"/>
      <c r="BT302" s="9"/>
      <c r="BU302" s="9"/>
      <c r="BV302" s="10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10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10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10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10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10"/>
      <c r="HG302" s="9"/>
      <c r="HH302" s="9"/>
    </row>
    <row r="303" spans="1:216" s="2" customFormat="1" ht="16.95" customHeight="1">
      <c r="A303" s="54" t="s">
        <v>296</v>
      </c>
      <c r="B303" s="37">
        <v>637637</v>
      </c>
      <c r="C303" s="37">
        <v>646567.80000000005</v>
      </c>
      <c r="D303" s="4">
        <f t="shared" ref="D303:D366" si="95">IF(E303=0,0,IF(B303=0,1,IF(C303&lt;0,0,IF(C303/B303&gt;1.2,IF((C303/B303-1.2)*0.1+1.2&gt;1.3,1.3,(C303/B303-1.2)*0.1+1.2),C303/B303))))</f>
        <v>1.0140060881034194</v>
      </c>
      <c r="E303" s="11">
        <v>10</v>
      </c>
      <c r="F303" s="5" t="s">
        <v>370</v>
      </c>
      <c r="G303" s="5" t="s">
        <v>370</v>
      </c>
      <c r="H303" s="5" t="s">
        <v>370</v>
      </c>
      <c r="I303" s="5" t="s">
        <v>370</v>
      </c>
      <c r="J303" s="5" t="s">
        <v>370</v>
      </c>
      <c r="K303" s="5" t="s">
        <v>370</v>
      </c>
      <c r="L303" s="5" t="s">
        <v>370</v>
      </c>
      <c r="M303" s="5" t="s">
        <v>370</v>
      </c>
      <c r="N303" s="37">
        <v>22051.1</v>
      </c>
      <c r="O303" s="37">
        <v>14505.2</v>
      </c>
      <c r="P303" s="4">
        <f t="shared" ref="P303:P366" si="96">IF(Q303=0,0,IF(N303=0,1,IF(O303&lt;0,0,IF(O303/N303&gt;1.2,IF((O303/N303-1.2)*0.1+1.2&gt;1.3,1.3,(O303/N303-1.2)*0.1+1.2),O303/N303))))</f>
        <v>0.65779938415770645</v>
      </c>
      <c r="Q303" s="11">
        <v>20</v>
      </c>
      <c r="R303" s="37">
        <v>0</v>
      </c>
      <c r="S303" s="37">
        <v>0</v>
      </c>
      <c r="T303" s="4">
        <f t="shared" ref="T303:T366" si="97">IF(U303=0,0,IF(R303=0,1,IF(S303&lt;0,0,IF(S303/R303&gt;1.2,IF((S303/R303-1.2)*0.1+1.2&gt;1.3,1.3,(S303/R303-1.2)*0.1+1.2),S303/R303))))</f>
        <v>1</v>
      </c>
      <c r="U303" s="11">
        <v>40</v>
      </c>
      <c r="V303" s="37">
        <v>0</v>
      </c>
      <c r="W303" s="37">
        <v>0</v>
      </c>
      <c r="X303" s="4">
        <f t="shared" ref="X303:X366" si="98">IF(Y303=0,0,IF(V303=0,1,IF(W303&lt;0,0,IF(W303/V303&gt;1.2,IF((W303/V303-1.2)*0.1+1.2&gt;1.3,1.3,(W303/V303-1.2)*0.1+1.2),W303/V303))))</f>
        <v>1</v>
      </c>
      <c r="Y303" s="11">
        <v>10</v>
      </c>
      <c r="Z303" s="77" t="s">
        <v>435</v>
      </c>
      <c r="AA303" s="77" t="s">
        <v>435</v>
      </c>
      <c r="AB303" s="77" t="s">
        <v>435</v>
      </c>
      <c r="AC303" s="77" t="s">
        <v>435</v>
      </c>
      <c r="AD303" s="5" t="s">
        <v>370</v>
      </c>
      <c r="AE303" s="5" t="s">
        <v>370</v>
      </c>
      <c r="AF303" s="5" t="s">
        <v>370</v>
      </c>
      <c r="AG303" s="5" t="s">
        <v>370</v>
      </c>
      <c r="AH303" s="51">
        <v>22</v>
      </c>
      <c r="AI303" s="51">
        <v>25</v>
      </c>
      <c r="AJ303" s="4">
        <f t="shared" ref="AJ303:AJ366" si="99">IF(AK303=0,0,IF(AH303=0,1,IF(AI303&lt;0,0,IF(AI303/AH303&gt;1.2,IF((AI303/AH303-1.2)*0.1+1.2&gt;1.3,1.3,(AI303/AH303-1.2)*0.1+1.2),AI303/AH303))))</f>
        <v>1.1363636363636365</v>
      </c>
      <c r="AK303" s="11">
        <v>20</v>
      </c>
      <c r="AL303" s="5" t="s">
        <v>370</v>
      </c>
      <c r="AM303" s="5" t="s">
        <v>370</v>
      </c>
      <c r="AN303" s="5" t="s">
        <v>370</v>
      </c>
      <c r="AO303" s="5" t="s">
        <v>370</v>
      </c>
      <c r="AP303" s="5" t="s">
        <v>370</v>
      </c>
      <c r="AQ303" s="5" t="s">
        <v>370</v>
      </c>
      <c r="AR303" s="5" t="s">
        <v>370</v>
      </c>
      <c r="AS303" s="5" t="s">
        <v>370</v>
      </c>
      <c r="AT303" s="50">
        <f t="shared" si="94"/>
        <v>0.96023321291461061</v>
      </c>
      <c r="AU303" s="51">
        <v>25</v>
      </c>
      <c r="AV303" s="37">
        <f t="shared" ref="AV303:AV366" si="100">AU303/11*6</f>
        <v>13.636363636363637</v>
      </c>
      <c r="AW303" s="37">
        <f t="shared" ref="AW303:AW366" si="101">ROUND(AT303*AV303,1)</f>
        <v>13.1</v>
      </c>
      <c r="AX303" s="37">
        <f t="shared" ref="AX303:AX366" si="102">AW303-AV303</f>
        <v>-0.53636363636363704</v>
      </c>
      <c r="AY303" s="37">
        <v>2.2000000000000002</v>
      </c>
      <c r="AZ303" s="37">
        <v>2.4</v>
      </c>
      <c r="BA303" s="37">
        <v>1.9</v>
      </c>
      <c r="BB303" s="37">
        <v>2.4</v>
      </c>
      <c r="BC303" s="37">
        <v>2</v>
      </c>
      <c r="BD303" s="37"/>
      <c r="BE303" s="37"/>
      <c r="BF303" s="37">
        <f t="shared" ref="BF303:BF366" si="103">ROUND(AW303-SUM(AY303:BE303),1)</f>
        <v>2.2000000000000002</v>
      </c>
      <c r="BG303" s="11"/>
      <c r="BH303" s="37">
        <f t="shared" ref="BH303:BH366" si="104">IF(OR(BF303&lt;0,BG303="+"),0,BF303)</f>
        <v>2.2000000000000002</v>
      </c>
      <c r="BI303" s="37"/>
      <c r="BJ303" s="37">
        <f t="shared" ref="BJ303:BJ366" si="105">BH303+BI303</f>
        <v>2.2000000000000002</v>
      </c>
      <c r="BK303" s="37"/>
      <c r="BL303" s="37">
        <f t="shared" ref="BL303:BL366" si="106">IF((BJ303-BK303)&gt;0,ROUND(BJ303-BK303,1),0)</f>
        <v>2.2000000000000002</v>
      </c>
      <c r="BM303" s="9"/>
      <c r="BN303" s="9"/>
      <c r="BO303" s="9"/>
      <c r="BP303" s="9"/>
      <c r="BQ303" s="9"/>
      <c r="BR303" s="9"/>
      <c r="BS303" s="9"/>
      <c r="BT303" s="9"/>
      <c r="BU303" s="9"/>
      <c r="BV303" s="10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10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10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10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10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10"/>
      <c r="HG303" s="9"/>
      <c r="HH303" s="9"/>
    </row>
    <row r="304" spans="1:216" s="2" customFormat="1" ht="16.95" customHeight="1">
      <c r="A304" s="54" t="s">
        <v>297</v>
      </c>
      <c r="B304" s="37">
        <v>17523</v>
      </c>
      <c r="C304" s="37">
        <v>19082.099999999999</v>
      </c>
      <c r="D304" s="4">
        <f t="shared" si="95"/>
        <v>1.0889744906694059</v>
      </c>
      <c r="E304" s="11">
        <v>10</v>
      </c>
      <c r="F304" s="5" t="s">
        <v>370</v>
      </c>
      <c r="G304" s="5" t="s">
        <v>370</v>
      </c>
      <c r="H304" s="5" t="s">
        <v>370</v>
      </c>
      <c r="I304" s="5" t="s">
        <v>370</v>
      </c>
      <c r="J304" s="5" t="s">
        <v>370</v>
      </c>
      <c r="K304" s="5" t="s">
        <v>370</v>
      </c>
      <c r="L304" s="5" t="s">
        <v>370</v>
      </c>
      <c r="M304" s="5" t="s">
        <v>370</v>
      </c>
      <c r="N304" s="37">
        <v>4855.5</v>
      </c>
      <c r="O304" s="37">
        <v>6347.4</v>
      </c>
      <c r="P304" s="4">
        <f t="shared" si="96"/>
        <v>1.2107259808464628</v>
      </c>
      <c r="Q304" s="11">
        <v>20</v>
      </c>
      <c r="R304" s="37">
        <v>0</v>
      </c>
      <c r="S304" s="37">
        <v>0</v>
      </c>
      <c r="T304" s="4">
        <f t="shared" si="97"/>
        <v>1</v>
      </c>
      <c r="U304" s="11">
        <v>10</v>
      </c>
      <c r="V304" s="37">
        <v>0</v>
      </c>
      <c r="W304" s="37">
        <v>0</v>
      </c>
      <c r="X304" s="4">
        <f t="shared" si="98"/>
        <v>1</v>
      </c>
      <c r="Y304" s="11">
        <v>40</v>
      </c>
      <c r="Z304" s="77" t="s">
        <v>435</v>
      </c>
      <c r="AA304" s="77" t="s">
        <v>435</v>
      </c>
      <c r="AB304" s="77" t="s">
        <v>435</v>
      </c>
      <c r="AC304" s="77" t="s">
        <v>435</v>
      </c>
      <c r="AD304" s="5" t="s">
        <v>370</v>
      </c>
      <c r="AE304" s="5" t="s">
        <v>370</v>
      </c>
      <c r="AF304" s="5" t="s">
        <v>370</v>
      </c>
      <c r="AG304" s="5" t="s">
        <v>370</v>
      </c>
      <c r="AH304" s="51">
        <v>17</v>
      </c>
      <c r="AI304" s="51">
        <v>22</v>
      </c>
      <c r="AJ304" s="4">
        <f t="shared" si="99"/>
        <v>1.2094117647058824</v>
      </c>
      <c r="AK304" s="11">
        <v>20</v>
      </c>
      <c r="AL304" s="5" t="s">
        <v>370</v>
      </c>
      <c r="AM304" s="5" t="s">
        <v>370</v>
      </c>
      <c r="AN304" s="5" t="s">
        <v>370</v>
      </c>
      <c r="AO304" s="5" t="s">
        <v>370</v>
      </c>
      <c r="AP304" s="5" t="s">
        <v>370</v>
      </c>
      <c r="AQ304" s="5" t="s">
        <v>370</v>
      </c>
      <c r="AR304" s="5" t="s">
        <v>370</v>
      </c>
      <c r="AS304" s="5" t="s">
        <v>370</v>
      </c>
      <c r="AT304" s="50">
        <f t="shared" ref="AT304:AT367" si="107">(D304*E304+P304*Q304+T304*U304+X304*Y304+AJ304*AK304)/(E304+Q304+U304+Y304+AK304)</f>
        <v>1.0929249981774096</v>
      </c>
      <c r="AU304" s="51">
        <v>20</v>
      </c>
      <c r="AV304" s="37">
        <f t="shared" si="100"/>
        <v>10.909090909090908</v>
      </c>
      <c r="AW304" s="37">
        <f t="shared" si="101"/>
        <v>11.9</v>
      </c>
      <c r="AX304" s="37">
        <f t="shared" si="102"/>
        <v>0.99090909090909207</v>
      </c>
      <c r="AY304" s="37">
        <v>1.5</v>
      </c>
      <c r="AZ304" s="37">
        <v>1.6</v>
      </c>
      <c r="BA304" s="37">
        <v>1.9</v>
      </c>
      <c r="BB304" s="37">
        <v>1.5</v>
      </c>
      <c r="BC304" s="37">
        <v>1.8</v>
      </c>
      <c r="BD304" s="37"/>
      <c r="BE304" s="37"/>
      <c r="BF304" s="37">
        <f t="shared" si="103"/>
        <v>3.6</v>
      </c>
      <c r="BG304" s="11"/>
      <c r="BH304" s="37">
        <f t="shared" si="104"/>
        <v>3.6</v>
      </c>
      <c r="BI304" s="37"/>
      <c r="BJ304" s="37">
        <f t="shared" si="105"/>
        <v>3.6</v>
      </c>
      <c r="BK304" s="37"/>
      <c r="BL304" s="37">
        <f t="shared" si="106"/>
        <v>3.6</v>
      </c>
      <c r="BM304" s="9"/>
      <c r="BN304" s="9"/>
      <c r="BO304" s="9"/>
      <c r="BP304" s="9"/>
      <c r="BQ304" s="9"/>
      <c r="BR304" s="9"/>
      <c r="BS304" s="9"/>
      <c r="BT304" s="9"/>
      <c r="BU304" s="9"/>
      <c r="BV304" s="10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10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10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10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10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10"/>
      <c r="HG304" s="9"/>
      <c r="HH304" s="9"/>
    </row>
    <row r="305" spans="1:216" s="2" customFormat="1" ht="16.95" customHeight="1">
      <c r="A305" s="54" t="s">
        <v>298</v>
      </c>
      <c r="B305" s="37">
        <v>0</v>
      </c>
      <c r="C305" s="37">
        <v>0</v>
      </c>
      <c r="D305" s="4">
        <f t="shared" si="95"/>
        <v>0</v>
      </c>
      <c r="E305" s="11">
        <v>0</v>
      </c>
      <c r="F305" s="5" t="s">
        <v>370</v>
      </c>
      <c r="G305" s="5" t="s">
        <v>370</v>
      </c>
      <c r="H305" s="5" t="s">
        <v>370</v>
      </c>
      <c r="I305" s="5" t="s">
        <v>370</v>
      </c>
      <c r="J305" s="5" t="s">
        <v>370</v>
      </c>
      <c r="K305" s="5" t="s">
        <v>370</v>
      </c>
      <c r="L305" s="5" t="s">
        <v>370</v>
      </c>
      <c r="M305" s="5" t="s">
        <v>370</v>
      </c>
      <c r="N305" s="37">
        <v>588.79999999999995</v>
      </c>
      <c r="O305" s="37">
        <v>392.7</v>
      </c>
      <c r="P305" s="4">
        <f t="shared" si="96"/>
        <v>0.66694972826086962</v>
      </c>
      <c r="Q305" s="11">
        <v>20</v>
      </c>
      <c r="R305" s="37">
        <v>0</v>
      </c>
      <c r="S305" s="37">
        <v>0</v>
      </c>
      <c r="T305" s="4">
        <f t="shared" si="97"/>
        <v>1</v>
      </c>
      <c r="U305" s="11">
        <v>30</v>
      </c>
      <c r="V305" s="37">
        <v>0</v>
      </c>
      <c r="W305" s="37">
        <v>0</v>
      </c>
      <c r="X305" s="4">
        <f t="shared" si="98"/>
        <v>1</v>
      </c>
      <c r="Y305" s="11">
        <v>20</v>
      </c>
      <c r="Z305" s="77" t="s">
        <v>435</v>
      </c>
      <c r="AA305" s="77" t="s">
        <v>435</v>
      </c>
      <c r="AB305" s="77" t="s">
        <v>435</v>
      </c>
      <c r="AC305" s="77" t="s">
        <v>435</v>
      </c>
      <c r="AD305" s="5" t="s">
        <v>370</v>
      </c>
      <c r="AE305" s="5" t="s">
        <v>370</v>
      </c>
      <c r="AF305" s="5" t="s">
        <v>370</v>
      </c>
      <c r="AG305" s="5" t="s">
        <v>370</v>
      </c>
      <c r="AH305" s="51">
        <v>75</v>
      </c>
      <c r="AI305" s="51">
        <v>122</v>
      </c>
      <c r="AJ305" s="4">
        <f t="shared" si="99"/>
        <v>1.2426666666666666</v>
      </c>
      <c r="AK305" s="11">
        <v>20</v>
      </c>
      <c r="AL305" s="5" t="s">
        <v>370</v>
      </c>
      <c r="AM305" s="5" t="s">
        <v>370</v>
      </c>
      <c r="AN305" s="5" t="s">
        <v>370</v>
      </c>
      <c r="AO305" s="5" t="s">
        <v>370</v>
      </c>
      <c r="AP305" s="5" t="s">
        <v>370</v>
      </c>
      <c r="AQ305" s="5" t="s">
        <v>370</v>
      </c>
      <c r="AR305" s="5" t="s">
        <v>370</v>
      </c>
      <c r="AS305" s="5" t="s">
        <v>370</v>
      </c>
      <c r="AT305" s="50">
        <f t="shared" si="107"/>
        <v>0.97991475442834142</v>
      </c>
      <c r="AU305" s="51">
        <v>716</v>
      </c>
      <c r="AV305" s="37">
        <f t="shared" si="100"/>
        <v>390.54545454545456</v>
      </c>
      <c r="AW305" s="37">
        <f t="shared" si="101"/>
        <v>382.7</v>
      </c>
      <c r="AX305" s="37">
        <f t="shared" si="102"/>
        <v>-7.8454545454545723</v>
      </c>
      <c r="AY305" s="37">
        <v>78.3</v>
      </c>
      <c r="AZ305" s="37">
        <v>79.400000000000006</v>
      </c>
      <c r="BA305" s="37">
        <v>52.9</v>
      </c>
      <c r="BB305" s="37">
        <v>75.099999999999994</v>
      </c>
      <c r="BC305" s="37">
        <v>55.1</v>
      </c>
      <c r="BD305" s="37">
        <v>0.9</v>
      </c>
      <c r="BE305" s="37"/>
      <c r="BF305" s="37">
        <f t="shared" si="103"/>
        <v>41</v>
      </c>
      <c r="BG305" s="11"/>
      <c r="BH305" s="37">
        <f t="shared" si="104"/>
        <v>41</v>
      </c>
      <c r="BI305" s="37"/>
      <c r="BJ305" s="37">
        <f t="shared" si="105"/>
        <v>41</v>
      </c>
      <c r="BK305" s="37"/>
      <c r="BL305" s="37">
        <f t="shared" si="106"/>
        <v>41</v>
      </c>
      <c r="BM305" s="9"/>
      <c r="BN305" s="9"/>
      <c r="BO305" s="9"/>
      <c r="BP305" s="9"/>
      <c r="BQ305" s="9"/>
      <c r="BR305" s="9"/>
      <c r="BS305" s="9"/>
      <c r="BT305" s="9"/>
      <c r="BU305" s="9"/>
      <c r="BV305" s="10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10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10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10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10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10"/>
      <c r="HG305" s="9"/>
      <c r="HH305" s="9"/>
    </row>
    <row r="306" spans="1:216" s="2" customFormat="1" ht="16.95" customHeight="1">
      <c r="A306" s="54" t="s">
        <v>299</v>
      </c>
      <c r="B306" s="37">
        <v>3294</v>
      </c>
      <c r="C306" s="37">
        <v>5081.3999999999996</v>
      </c>
      <c r="D306" s="4">
        <f t="shared" si="95"/>
        <v>1.2342622950819671</v>
      </c>
      <c r="E306" s="11">
        <v>10</v>
      </c>
      <c r="F306" s="5" t="s">
        <v>370</v>
      </c>
      <c r="G306" s="5" t="s">
        <v>370</v>
      </c>
      <c r="H306" s="5" t="s">
        <v>370</v>
      </c>
      <c r="I306" s="5" t="s">
        <v>370</v>
      </c>
      <c r="J306" s="5" t="s">
        <v>370</v>
      </c>
      <c r="K306" s="5" t="s">
        <v>370</v>
      </c>
      <c r="L306" s="5" t="s">
        <v>370</v>
      </c>
      <c r="M306" s="5" t="s">
        <v>370</v>
      </c>
      <c r="N306" s="37">
        <v>2881.1</v>
      </c>
      <c r="O306" s="37">
        <v>748.7</v>
      </c>
      <c r="P306" s="4">
        <f t="shared" si="96"/>
        <v>0.25986602339384263</v>
      </c>
      <c r="Q306" s="11">
        <v>20</v>
      </c>
      <c r="R306" s="37">
        <v>0</v>
      </c>
      <c r="S306" s="37">
        <v>0</v>
      </c>
      <c r="T306" s="4">
        <f t="shared" si="97"/>
        <v>1</v>
      </c>
      <c r="U306" s="11">
        <v>35</v>
      </c>
      <c r="V306" s="37">
        <v>0</v>
      </c>
      <c r="W306" s="37">
        <v>0</v>
      </c>
      <c r="X306" s="4">
        <f t="shared" si="98"/>
        <v>1</v>
      </c>
      <c r="Y306" s="11">
        <v>15</v>
      </c>
      <c r="Z306" s="77" t="s">
        <v>435</v>
      </c>
      <c r="AA306" s="77" t="s">
        <v>435</v>
      </c>
      <c r="AB306" s="77" t="s">
        <v>435</v>
      </c>
      <c r="AC306" s="77" t="s">
        <v>435</v>
      </c>
      <c r="AD306" s="5" t="s">
        <v>370</v>
      </c>
      <c r="AE306" s="5" t="s">
        <v>370</v>
      </c>
      <c r="AF306" s="5" t="s">
        <v>370</v>
      </c>
      <c r="AG306" s="5" t="s">
        <v>370</v>
      </c>
      <c r="AH306" s="51">
        <v>386</v>
      </c>
      <c r="AI306" s="51">
        <v>174</v>
      </c>
      <c r="AJ306" s="4">
        <f t="shared" si="99"/>
        <v>0.45077720207253885</v>
      </c>
      <c r="AK306" s="11">
        <v>20</v>
      </c>
      <c r="AL306" s="5" t="s">
        <v>370</v>
      </c>
      <c r="AM306" s="5" t="s">
        <v>370</v>
      </c>
      <c r="AN306" s="5" t="s">
        <v>370</v>
      </c>
      <c r="AO306" s="5" t="s">
        <v>370</v>
      </c>
      <c r="AP306" s="5" t="s">
        <v>370</v>
      </c>
      <c r="AQ306" s="5" t="s">
        <v>370</v>
      </c>
      <c r="AR306" s="5" t="s">
        <v>370</v>
      </c>
      <c r="AS306" s="5" t="s">
        <v>370</v>
      </c>
      <c r="AT306" s="50">
        <f t="shared" si="107"/>
        <v>0.76555487460147309</v>
      </c>
      <c r="AU306" s="51">
        <v>2482</v>
      </c>
      <c r="AV306" s="37">
        <f t="shared" si="100"/>
        <v>1353.8181818181818</v>
      </c>
      <c r="AW306" s="37">
        <f t="shared" si="101"/>
        <v>1036.4000000000001</v>
      </c>
      <c r="AX306" s="37">
        <f t="shared" si="102"/>
        <v>-317.41818181818167</v>
      </c>
      <c r="AY306" s="37">
        <v>199.7</v>
      </c>
      <c r="AZ306" s="37">
        <v>193.9</v>
      </c>
      <c r="BA306" s="37">
        <v>137.19999999999999</v>
      </c>
      <c r="BB306" s="37">
        <v>241.3</v>
      </c>
      <c r="BC306" s="37">
        <v>190.1</v>
      </c>
      <c r="BD306" s="37"/>
      <c r="BE306" s="37"/>
      <c r="BF306" s="37">
        <f t="shared" si="103"/>
        <v>74.2</v>
      </c>
      <c r="BG306" s="11"/>
      <c r="BH306" s="37">
        <f t="shared" si="104"/>
        <v>74.2</v>
      </c>
      <c r="BI306" s="37"/>
      <c r="BJ306" s="37">
        <f t="shared" si="105"/>
        <v>74.2</v>
      </c>
      <c r="BK306" s="37"/>
      <c r="BL306" s="37">
        <f t="shared" si="106"/>
        <v>74.2</v>
      </c>
      <c r="BM306" s="9"/>
      <c r="BN306" s="9"/>
      <c r="BO306" s="9"/>
      <c r="BP306" s="9"/>
      <c r="BQ306" s="9"/>
      <c r="BR306" s="9"/>
      <c r="BS306" s="9"/>
      <c r="BT306" s="9"/>
      <c r="BU306" s="9"/>
      <c r="BV306" s="10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10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10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10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10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10"/>
      <c r="HG306" s="9"/>
      <c r="HH306" s="9"/>
    </row>
    <row r="307" spans="1:216" s="2" customFormat="1" ht="16.95" customHeight="1">
      <c r="A307" s="54" t="s">
        <v>300</v>
      </c>
      <c r="B307" s="37">
        <v>30490</v>
      </c>
      <c r="C307" s="37">
        <v>29010</v>
      </c>
      <c r="D307" s="4">
        <f t="shared" si="95"/>
        <v>0.95145949491636606</v>
      </c>
      <c r="E307" s="11">
        <v>10</v>
      </c>
      <c r="F307" s="5" t="s">
        <v>370</v>
      </c>
      <c r="G307" s="5" t="s">
        <v>370</v>
      </c>
      <c r="H307" s="5" t="s">
        <v>370</v>
      </c>
      <c r="I307" s="5" t="s">
        <v>370</v>
      </c>
      <c r="J307" s="5" t="s">
        <v>370</v>
      </c>
      <c r="K307" s="5" t="s">
        <v>370</v>
      </c>
      <c r="L307" s="5" t="s">
        <v>370</v>
      </c>
      <c r="M307" s="5" t="s">
        <v>370</v>
      </c>
      <c r="N307" s="37">
        <v>709.3</v>
      </c>
      <c r="O307" s="37">
        <v>703.4</v>
      </c>
      <c r="P307" s="4">
        <f t="shared" si="96"/>
        <v>0.99168193994078668</v>
      </c>
      <c r="Q307" s="11">
        <v>20</v>
      </c>
      <c r="R307" s="37">
        <v>0</v>
      </c>
      <c r="S307" s="37">
        <v>285.89999999999998</v>
      </c>
      <c r="T307" s="4">
        <f t="shared" si="97"/>
        <v>1</v>
      </c>
      <c r="U307" s="11">
        <v>20</v>
      </c>
      <c r="V307" s="37">
        <v>0</v>
      </c>
      <c r="W307" s="37">
        <v>0</v>
      </c>
      <c r="X307" s="4">
        <f t="shared" si="98"/>
        <v>1</v>
      </c>
      <c r="Y307" s="11">
        <v>30</v>
      </c>
      <c r="Z307" s="77" t="s">
        <v>435</v>
      </c>
      <c r="AA307" s="77" t="s">
        <v>435</v>
      </c>
      <c r="AB307" s="77" t="s">
        <v>435</v>
      </c>
      <c r="AC307" s="77" t="s">
        <v>435</v>
      </c>
      <c r="AD307" s="5" t="s">
        <v>370</v>
      </c>
      <c r="AE307" s="5" t="s">
        <v>370</v>
      </c>
      <c r="AF307" s="5" t="s">
        <v>370</v>
      </c>
      <c r="AG307" s="5" t="s">
        <v>370</v>
      </c>
      <c r="AH307" s="51">
        <v>304</v>
      </c>
      <c r="AI307" s="51">
        <v>404</v>
      </c>
      <c r="AJ307" s="4">
        <f t="shared" si="99"/>
        <v>1.2128947368421052</v>
      </c>
      <c r="AK307" s="11">
        <v>20</v>
      </c>
      <c r="AL307" s="5" t="s">
        <v>370</v>
      </c>
      <c r="AM307" s="5" t="s">
        <v>370</v>
      </c>
      <c r="AN307" s="5" t="s">
        <v>370</v>
      </c>
      <c r="AO307" s="5" t="s">
        <v>370</v>
      </c>
      <c r="AP307" s="5" t="s">
        <v>370</v>
      </c>
      <c r="AQ307" s="5" t="s">
        <v>370</v>
      </c>
      <c r="AR307" s="5" t="s">
        <v>370</v>
      </c>
      <c r="AS307" s="5" t="s">
        <v>370</v>
      </c>
      <c r="AT307" s="50">
        <f t="shared" si="107"/>
        <v>1.0360612848482149</v>
      </c>
      <c r="AU307" s="51">
        <v>2665</v>
      </c>
      <c r="AV307" s="37">
        <f t="shared" si="100"/>
        <v>1453.6363636363637</v>
      </c>
      <c r="AW307" s="37">
        <f t="shared" si="101"/>
        <v>1506.1</v>
      </c>
      <c r="AX307" s="37">
        <f t="shared" si="102"/>
        <v>52.463636363636169</v>
      </c>
      <c r="AY307" s="37">
        <v>291.39999999999998</v>
      </c>
      <c r="AZ307" s="37">
        <v>273.39999999999998</v>
      </c>
      <c r="BA307" s="37">
        <v>235.5</v>
      </c>
      <c r="BB307" s="37">
        <v>178.7</v>
      </c>
      <c r="BC307" s="37">
        <v>192.1</v>
      </c>
      <c r="BD307" s="37">
        <v>0.2</v>
      </c>
      <c r="BE307" s="37"/>
      <c r="BF307" s="37">
        <f t="shared" si="103"/>
        <v>334.8</v>
      </c>
      <c r="BG307" s="11"/>
      <c r="BH307" s="37">
        <f t="shared" si="104"/>
        <v>334.8</v>
      </c>
      <c r="BI307" s="37"/>
      <c r="BJ307" s="37">
        <f t="shared" si="105"/>
        <v>334.8</v>
      </c>
      <c r="BK307" s="37"/>
      <c r="BL307" s="37">
        <f t="shared" si="106"/>
        <v>334.8</v>
      </c>
      <c r="BM307" s="9"/>
      <c r="BN307" s="9"/>
      <c r="BO307" s="9"/>
      <c r="BP307" s="9"/>
      <c r="BQ307" s="9"/>
      <c r="BR307" s="9"/>
      <c r="BS307" s="9"/>
      <c r="BT307" s="9"/>
      <c r="BU307" s="9"/>
      <c r="BV307" s="10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10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10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10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10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10"/>
      <c r="HG307" s="9"/>
      <c r="HH307" s="9"/>
    </row>
    <row r="308" spans="1:216" s="2" customFormat="1" ht="16.95" customHeight="1">
      <c r="A308" s="54" t="s">
        <v>301</v>
      </c>
      <c r="B308" s="37">
        <v>441023</v>
      </c>
      <c r="C308" s="37">
        <v>495852.2</v>
      </c>
      <c r="D308" s="4">
        <f t="shared" si="95"/>
        <v>1.1243227677468068</v>
      </c>
      <c r="E308" s="11">
        <v>10</v>
      </c>
      <c r="F308" s="5" t="s">
        <v>370</v>
      </c>
      <c r="G308" s="5" t="s">
        <v>370</v>
      </c>
      <c r="H308" s="5" t="s">
        <v>370</v>
      </c>
      <c r="I308" s="5" t="s">
        <v>370</v>
      </c>
      <c r="J308" s="5" t="s">
        <v>370</v>
      </c>
      <c r="K308" s="5" t="s">
        <v>370</v>
      </c>
      <c r="L308" s="5" t="s">
        <v>370</v>
      </c>
      <c r="M308" s="5" t="s">
        <v>370</v>
      </c>
      <c r="N308" s="37">
        <v>10465.4</v>
      </c>
      <c r="O308" s="37">
        <v>12777.3</v>
      </c>
      <c r="P308" s="4">
        <f t="shared" si="96"/>
        <v>1.202090889980316</v>
      </c>
      <c r="Q308" s="11">
        <v>20</v>
      </c>
      <c r="R308" s="37">
        <v>0</v>
      </c>
      <c r="S308" s="37">
        <v>0</v>
      </c>
      <c r="T308" s="4">
        <f t="shared" si="97"/>
        <v>1</v>
      </c>
      <c r="U308" s="11">
        <v>40</v>
      </c>
      <c r="V308" s="37">
        <v>0</v>
      </c>
      <c r="W308" s="37">
        <v>0</v>
      </c>
      <c r="X308" s="4">
        <f t="shared" si="98"/>
        <v>1</v>
      </c>
      <c r="Y308" s="11">
        <v>10</v>
      </c>
      <c r="Z308" s="77" t="s">
        <v>435</v>
      </c>
      <c r="AA308" s="77" t="s">
        <v>435</v>
      </c>
      <c r="AB308" s="77" t="s">
        <v>435</v>
      </c>
      <c r="AC308" s="77" t="s">
        <v>435</v>
      </c>
      <c r="AD308" s="5" t="s">
        <v>370</v>
      </c>
      <c r="AE308" s="5" t="s">
        <v>370</v>
      </c>
      <c r="AF308" s="5" t="s">
        <v>370</v>
      </c>
      <c r="AG308" s="5" t="s">
        <v>370</v>
      </c>
      <c r="AH308" s="51">
        <v>59</v>
      </c>
      <c r="AI308" s="51">
        <v>56</v>
      </c>
      <c r="AJ308" s="4">
        <f t="shared" si="99"/>
        <v>0.94915254237288138</v>
      </c>
      <c r="AK308" s="11">
        <v>20</v>
      </c>
      <c r="AL308" s="5" t="s">
        <v>370</v>
      </c>
      <c r="AM308" s="5" t="s">
        <v>370</v>
      </c>
      <c r="AN308" s="5" t="s">
        <v>370</v>
      </c>
      <c r="AO308" s="5" t="s">
        <v>370</v>
      </c>
      <c r="AP308" s="5" t="s">
        <v>370</v>
      </c>
      <c r="AQ308" s="5" t="s">
        <v>370</v>
      </c>
      <c r="AR308" s="5" t="s">
        <v>370</v>
      </c>
      <c r="AS308" s="5" t="s">
        <v>370</v>
      </c>
      <c r="AT308" s="50">
        <f t="shared" si="107"/>
        <v>1.0426809632453202</v>
      </c>
      <c r="AU308" s="51">
        <v>68</v>
      </c>
      <c r="AV308" s="37">
        <f t="shared" si="100"/>
        <v>37.090909090909093</v>
      </c>
      <c r="AW308" s="37">
        <f t="shared" si="101"/>
        <v>38.700000000000003</v>
      </c>
      <c r="AX308" s="37">
        <f t="shared" si="102"/>
        <v>1.6090909090909093</v>
      </c>
      <c r="AY308" s="37">
        <v>6.5</v>
      </c>
      <c r="AZ308" s="37">
        <v>7.5</v>
      </c>
      <c r="BA308" s="37">
        <v>7.6</v>
      </c>
      <c r="BB308" s="37">
        <v>5.0999999999999996</v>
      </c>
      <c r="BC308" s="37">
        <v>5.9</v>
      </c>
      <c r="BD308" s="37"/>
      <c r="BE308" s="37"/>
      <c r="BF308" s="37">
        <f t="shared" si="103"/>
        <v>6.1</v>
      </c>
      <c r="BG308" s="11"/>
      <c r="BH308" s="37">
        <f t="shared" si="104"/>
        <v>6.1</v>
      </c>
      <c r="BI308" s="37"/>
      <c r="BJ308" s="37">
        <f t="shared" si="105"/>
        <v>6.1</v>
      </c>
      <c r="BK308" s="37"/>
      <c r="BL308" s="37">
        <f t="shared" si="106"/>
        <v>6.1</v>
      </c>
      <c r="BM308" s="9"/>
      <c r="BN308" s="9"/>
      <c r="BO308" s="9"/>
      <c r="BP308" s="9"/>
      <c r="BQ308" s="9"/>
      <c r="BR308" s="9"/>
      <c r="BS308" s="9"/>
      <c r="BT308" s="9"/>
      <c r="BU308" s="9"/>
      <c r="BV308" s="10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10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10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10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10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10"/>
      <c r="HG308" s="9"/>
      <c r="HH308" s="9"/>
    </row>
    <row r="309" spans="1:216" s="2" customFormat="1" ht="16.95" customHeight="1">
      <c r="A309" s="54" t="s">
        <v>302</v>
      </c>
      <c r="B309" s="37">
        <v>99975</v>
      </c>
      <c r="C309" s="37">
        <v>121786</v>
      </c>
      <c r="D309" s="4">
        <f t="shared" si="95"/>
        <v>1.2018164541135283</v>
      </c>
      <c r="E309" s="11">
        <v>10</v>
      </c>
      <c r="F309" s="5" t="s">
        <v>370</v>
      </c>
      <c r="G309" s="5" t="s">
        <v>370</v>
      </c>
      <c r="H309" s="5" t="s">
        <v>370</v>
      </c>
      <c r="I309" s="5" t="s">
        <v>370</v>
      </c>
      <c r="J309" s="5" t="s">
        <v>370</v>
      </c>
      <c r="K309" s="5" t="s">
        <v>370</v>
      </c>
      <c r="L309" s="5" t="s">
        <v>370</v>
      </c>
      <c r="M309" s="5" t="s">
        <v>370</v>
      </c>
      <c r="N309" s="37">
        <v>2901.5</v>
      </c>
      <c r="O309" s="37">
        <v>2136.9</v>
      </c>
      <c r="P309" s="4">
        <f t="shared" si="96"/>
        <v>0.73648113044976737</v>
      </c>
      <c r="Q309" s="11">
        <v>20</v>
      </c>
      <c r="R309" s="37">
        <v>669</v>
      </c>
      <c r="S309" s="37">
        <v>776.4</v>
      </c>
      <c r="T309" s="4">
        <f t="shared" si="97"/>
        <v>1.1605381165919282</v>
      </c>
      <c r="U309" s="11">
        <v>30</v>
      </c>
      <c r="V309" s="37">
        <v>0</v>
      </c>
      <c r="W309" s="37">
        <v>0</v>
      </c>
      <c r="X309" s="4">
        <f t="shared" si="98"/>
        <v>1</v>
      </c>
      <c r="Y309" s="11">
        <v>20</v>
      </c>
      <c r="Z309" s="77" t="s">
        <v>435</v>
      </c>
      <c r="AA309" s="77" t="s">
        <v>435</v>
      </c>
      <c r="AB309" s="77" t="s">
        <v>435</v>
      </c>
      <c r="AC309" s="77" t="s">
        <v>435</v>
      </c>
      <c r="AD309" s="5" t="s">
        <v>370</v>
      </c>
      <c r="AE309" s="5" t="s">
        <v>370</v>
      </c>
      <c r="AF309" s="5" t="s">
        <v>370</v>
      </c>
      <c r="AG309" s="5" t="s">
        <v>370</v>
      </c>
      <c r="AH309" s="51">
        <v>616</v>
      </c>
      <c r="AI309" s="51">
        <v>630</v>
      </c>
      <c r="AJ309" s="4">
        <f t="shared" si="99"/>
        <v>1.0227272727272727</v>
      </c>
      <c r="AK309" s="11">
        <v>20</v>
      </c>
      <c r="AL309" s="5" t="s">
        <v>370</v>
      </c>
      <c r="AM309" s="5" t="s">
        <v>370</v>
      </c>
      <c r="AN309" s="5" t="s">
        <v>370</v>
      </c>
      <c r="AO309" s="5" t="s">
        <v>370</v>
      </c>
      <c r="AP309" s="5" t="s">
        <v>370</v>
      </c>
      <c r="AQ309" s="5" t="s">
        <v>370</v>
      </c>
      <c r="AR309" s="5" t="s">
        <v>370</v>
      </c>
      <c r="AS309" s="5" t="s">
        <v>370</v>
      </c>
      <c r="AT309" s="50">
        <f t="shared" si="107"/>
        <v>1.0201847610243393</v>
      </c>
      <c r="AU309" s="51">
        <v>1656</v>
      </c>
      <c r="AV309" s="37">
        <f t="shared" si="100"/>
        <v>903.27272727272725</v>
      </c>
      <c r="AW309" s="37">
        <f t="shared" si="101"/>
        <v>921.5</v>
      </c>
      <c r="AX309" s="37">
        <f t="shared" si="102"/>
        <v>18.227272727272748</v>
      </c>
      <c r="AY309" s="37">
        <v>149.9</v>
      </c>
      <c r="AZ309" s="37">
        <v>153.69999999999999</v>
      </c>
      <c r="BA309" s="37">
        <v>163.6</v>
      </c>
      <c r="BB309" s="37">
        <v>158.1</v>
      </c>
      <c r="BC309" s="37">
        <v>141.1</v>
      </c>
      <c r="BD309" s="37"/>
      <c r="BE309" s="37"/>
      <c r="BF309" s="37">
        <f t="shared" si="103"/>
        <v>155.1</v>
      </c>
      <c r="BG309" s="11"/>
      <c r="BH309" s="37">
        <f t="shared" si="104"/>
        <v>155.1</v>
      </c>
      <c r="BI309" s="37"/>
      <c r="BJ309" s="37">
        <f t="shared" si="105"/>
        <v>155.1</v>
      </c>
      <c r="BK309" s="37"/>
      <c r="BL309" s="37">
        <f t="shared" si="106"/>
        <v>155.1</v>
      </c>
      <c r="BM309" s="9"/>
      <c r="BN309" s="9"/>
      <c r="BO309" s="9"/>
      <c r="BP309" s="9"/>
      <c r="BQ309" s="9"/>
      <c r="BR309" s="9"/>
      <c r="BS309" s="9"/>
      <c r="BT309" s="9"/>
      <c r="BU309" s="9"/>
      <c r="BV309" s="10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10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10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10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10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10"/>
      <c r="HG309" s="9"/>
      <c r="HH309" s="9"/>
    </row>
    <row r="310" spans="1:216" s="2" customFormat="1" ht="16.95" customHeight="1">
      <c r="A310" s="54" t="s">
        <v>303</v>
      </c>
      <c r="B310" s="37">
        <v>110126</v>
      </c>
      <c r="C310" s="37">
        <v>99927.5</v>
      </c>
      <c r="D310" s="4">
        <f t="shared" si="95"/>
        <v>0.90739244138532227</v>
      </c>
      <c r="E310" s="11">
        <v>10</v>
      </c>
      <c r="F310" s="5" t="s">
        <v>370</v>
      </c>
      <c r="G310" s="5" t="s">
        <v>370</v>
      </c>
      <c r="H310" s="5" t="s">
        <v>370</v>
      </c>
      <c r="I310" s="5" t="s">
        <v>370</v>
      </c>
      <c r="J310" s="5" t="s">
        <v>370</v>
      </c>
      <c r="K310" s="5" t="s">
        <v>370</v>
      </c>
      <c r="L310" s="5" t="s">
        <v>370</v>
      </c>
      <c r="M310" s="5" t="s">
        <v>370</v>
      </c>
      <c r="N310" s="37">
        <v>1303.7</v>
      </c>
      <c r="O310" s="37">
        <v>1830.5</v>
      </c>
      <c r="P310" s="4">
        <f t="shared" si="96"/>
        <v>1.2204080693411061</v>
      </c>
      <c r="Q310" s="11">
        <v>20</v>
      </c>
      <c r="R310" s="37">
        <v>870</v>
      </c>
      <c r="S310" s="37">
        <v>1091.3</v>
      </c>
      <c r="T310" s="4">
        <f t="shared" si="97"/>
        <v>1.2054367816091953</v>
      </c>
      <c r="U310" s="11">
        <v>30</v>
      </c>
      <c r="V310" s="37">
        <v>0</v>
      </c>
      <c r="W310" s="37">
        <v>0</v>
      </c>
      <c r="X310" s="4">
        <f t="shared" si="98"/>
        <v>1</v>
      </c>
      <c r="Y310" s="11">
        <v>20</v>
      </c>
      <c r="Z310" s="77" t="s">
        <v>435</v>
      </c>
      <c r="AA310" s="77" t="s">
        <v>435</v>
      </c>
      <c r="AB310" s="77" t="s">
        <v>435</v>
      </c>
      <c r="AC310" s="77" t="s">
        <v>435</v>
      </c>
      <c r="AD310" s="5" t="s">
        <v>370</v>
      </c>
      <c r="AE310" s="5" t="s">
        <v>370</v>
      </c>
      <c r="AF310" s="5" t="s">
        <v>370</v>
      </c>
      <c r="AG310" s="5" t="s">
        <v>370</v>
      </c>
      <c r="AH310" s="51">
        <v>325</v>
      </c>
      <c r="AI310" s="51">
        <v>392</v>
      </c>
      <c r="AJ310" s="4">
        <f t="shared" si="99"/>
        <v>1.2006153846153846</v>
      </c>
      <c r="AK310" s="11">
        <v>20</v>
      </c>
      <c r="AL310" s="5" t="s">
        <v>370</v>
      </c>
      <c r="AM310" s="5" t="s">
        <v>370</v>
      </c>
      <c r="AN310" s="5" t="s">
        <v>370</v>
      </c>
      <c r="AO310" s="5" t="s">
        <v>370</v>
      </c>
      <c r="AP310" s="5" t="s">
        <v>370</v>
      </c>
      <c r="AQ310" s="5" t="s">
        <v>370</v>
      </c>
      <c r="AR310" s="5" t="s">
        <v>370</v>
      </c>
      <c r="AS310" s="5" t="s">
        <v>370</v>
      </c>
      <c r="AT310" s="50">
        <f t="shared" si="107"/>
        <v>1.1365749694125891</v>
      </c>
      <c r="AU310" s="51">
        <v>2131</v>
      </c>
      <c r="AV310" s="37">
        <f t="shared" si="100"/>
        <v>1162.3636363636363</v>
      </c>
      <c r="AW310" s="37">
        <f t="shared" si="101"/>
        <v>1321.1</v>
      </c>
      <c r="AX310" s="37">
        <f t="shared" si="102"/>
        <v>158.73636363636365</v>
      </c>
      <c r="AY310" s="37">
        <v>232.9</v>
      </c>
      <c r="AZ310" s="37">
        <v>157.4</v>
      </c>
      <c r="BA310" s="37">
        <v>185.7</v>
      </c>
      <c r="BB310" s="37">
        <v>220.2</v>
      </c>
      <c r="BC310" s="37">
        <v>173</v>
      </c>
      <c r="BD310" s="37"/>
      <c r="BE310" s="37"/>
      <c r="BF310" s="37">
        <f t="shared" si="103"/>
        <v>351.9</v>
      </c>
      <c r="BG310" s="11"/>
      <c r="BH310" s="37">
        <f t="shared" si="104"/>
        <v>351.9</v>
      </c>
      <c r="BI310" s="37"/>
      <c r="BJ310" s="37">
        <f t="shared" si="105"/>
        <v>351.9</v>
      </c>
      <c r="BK310" s="37"/>
      <c r="BL310" s="37">
        <f t="shared" si="106"/>
        <v>351.9</v>
      </c>
      <c r="BM310" s="9"/>
      <c r="BN310" s="9"/>
      <c r="BO310" s="9"/>
      <c r="BP310" s="9"/>
      <c r="BQ310" s="9"/>
      <c r="BR310" s="9"/>
      <c r="BS310" s="9"/>
      <c r="BT310" s="9"/>
      <c r="BU310" s="9"/>
      <c r="BV310" s="10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10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10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10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10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10"/>
      <c r="HG310" s="9"/>
      <c r="HH310" s="9"/>
    </row>
    <row r="311" spans="1:216" s="2" customFormat="1" ht="16.95" customHeight="1">
      <c r="A311" s="54" t="s">
        <v>304</v>
      </c>
      <c r="B311" s="37">
        <v>390166</v>
      </c>
      <c r="C311" s="37">
        <v>319816.2</v>
      </c>
      <c r="D311" s="4">
        <f t="shared" si="95"/>
        <v>0.81969264364398742</v>
      </c>
      <c r="E311" s="11">
        <v>10</v>
      </c>
      <c r="F311" s="5" t="s">
        <v>370</v>
      </c>
      <c r="G311" s="5" t="s">
        <v>370</v>
      </c>
      <c r="H311" s="5" t="s">
        <v>370</v>
      </c>
      <c r="I311" s="5" t="s">
        <v>370</v>
      </c>
      <c r="J311" s="5" t="s">
        <v>370</v>
      </c>
      <c r="K311" s="5" t="s">
        <v>370</v>
      </c>
      <c r="L311" s="5" t="s">
        <v>370</v>
      </c>
      <c r="M311" s="5" t="s">
        <v>370</v>
      </c>
      <c r="N311" s="37">
        <v>9397.7999999999993</v>
      </c>
      <c r="O311" s="37">
        <v>6681.4</v>
      </c>
      <c r="P311" s="4">
        <f t="shared" si="96"/>
        <v>0.71095362744472113</v>
      </c>
      <c r="Q311" s="11">
        <v>20</v>
      </c>
      <c r="R311" s="37">
        <v>37</v>
      </c>
      <c r="S311" s="37">
        <v>28.8</v>
      </c>
      <c r="T311" s="4">
        <f t="shared" si="97"/>
        <v>0.77837837837837842</v>
      </c>
      <c r="U311" s="11">
        <v>35</v>
      </c>
      <c r="V311" s="37">
        <v>0</v>
      </c>
      <c r="W311" s="37">
        <v>0</v>
      </c>
      <c r="X311" s="4">
        <f t="shared" si="98"/>
        <v>1</v>
      </c>
      <c r="Y311" s="11">
        <v>15</v>
      </c>
      <c r="Z311" s="77" t="s">
        <v>435</v>
      </c>
      <c r="AA311" s="77" t="s">
        <v>435</v>
      </c>
      <c r="AB311" s="77" t="s">
        <v>435</v>
      </c>
      <c r="AC311" s="77" t="s">
        <v>435</v>
      </c>
      <c r="AD311" s="5" t="s">
        <v>370</v>
      </c>
      <c r="AE311" s="5" t="s">
        <v>370</v>
      </c>
      <c r="AF311" s="5" t="s">
        <v>370</v>
      </c>
      <c r="AG311" s="5" t="s">
        <v>370</v>
      </c>
      <c r="AH311" s="51">
        <v>144</v>
      </c>
      <c r="AI311" s="51">
        <v>146</v>
      </c>
      <c r="AJ311" s="4">
        <f t="shared" si="99"/>
        <v>1.0138888888888888</v>
      </c>
      <c r="AK311" s="11">
        <v>20</v>
      </c>
      <c r="AL311" s="5" t="s">
        <v>370</v>
      </c>
      <c r="AM311" s="5" t="s">
        <v>370</v>
      </c>
      <c r="AN311" s="5" t="s">
        <v>370</v>
      </c>
      <c r="AO311" s="5" t="s">
        <v>370</v>
      </c>
      <c r="AP311" s="5" t="s">
        <v>370</v>
      </c>
      <c r="AQ311" s="5" t="s">
        <v>370</v>
      </c>
      <c r="AR311" s="5" t="s">
        <v>370</v>
      </c>
      <c r="AS311" s="5" t="s">
        <v>370</v>
      </c>
      <c r="AT311" s="50">
        <f t="shared" si="107"/>
        <v>0.84937020006355313</v>
      </c>
      <c r="AU311" s="51">
        <v>409</v>
      </c>
      <c r="AV311" s="37">
        <f t="shared" si="100"/>
        <v>223.09090909090907</v>
      </c>
      <c r="AW311" s="37">
        <f t="shared" si="101"/>
        <v>189.5</v>
      </c>
      <c r="AX311" s="37">
        <f t="shared" si="102"/>
        <v>-33.590909090909065</v>
      </c>
      <c r="AY311" s="37">
        <v>44.9</v>
      </c>
      <c r="AZ311" s="37">
        <v>0</v>
      </c>
      <c r="BA311" s="37">
        <v>33.200000000000003</v>
      </c>
      <c r="BB311" s="37">
        <v>28.3</v>
      </c>
      <c r="BC311" s="37">
        <v>24.4</v>
      </c>
      <c r="BD311" s="37"/>
      <c r="BE311" s="37"/>
      <c r="BF311" s="37">
        <f t="shared" si="103"/>
        <v>58.7</v>
      </c>
      <c r="BG311" s="11"/>
      <c r="BH311" s="37">
        <f t="shared" si="104"/>
        <v>58.7</v>
      </c>
      <c r="BI311" s="37"/>
      <c r="BJ311" s="37">
        <f t="shared" si="105"/>
        <v>58.7</v>
      </c>
      <c r="BK311" s="37"/>
      <c r="BL311" s="37">
        <f t="shared" si="106"/>
        <v>58.7</v>
      </c>
      <c r="BM311" s="9"/>
      <c r="BN311" s="9"/>
      <c r="BO311" s="9"/>
      <c r="BP311" s="9"/>
      <c r="BQ311" s="9"/>
      <c r="BR311" s="9"/>
      <c r="BS311" s="9"/>
      <c r="BT311" s="9"/>
      <c r="BU311" s="9"/>
      <c r="BV311" s="10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10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10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10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10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10"/>
      <c r="HG311" s="9"/>
      <c r="HH311" s="9"/>
    </row>
    <row r="312" spans="1:216" s="2" customFormat="1" ht="16.95" customHeight="1">
      <c r="A312" s="18" t="s">
        <v>305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9"/>
      <c r="BN312" s="9"/>
      <c r="BO312" s="9"/>
      <c r="BP312" s="9"/>
      <c r="BQ312" s="9"/>
      <c r="BR312" s="9"/>
      <c r="BS312" s="9"/>
      <c r="BT312" s="9"/>
      <c r="BU312" s="9"/>
      <c r="BV312" s="10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10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10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10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10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10"/>
      <c r="HG312" s="9"/>
      <c r="HH312" s="9"/>
    </row>
    <row r="313" spans="1:216" s="2" customFormat="1" ht="16.95" customHeight="1">
      <c r="A313" s="54" t="s">
        <v>306</v>
      </c>
      <c r="B313" s="37">
        <v>9822</v>
      </c>
      <c r="C313" s="37">
        <v>8994</v>
      </c>
      <c r="D313" s="4">
        <f t="shared" si="95"/>
        <v>0.91569945021380572</v>
      </c>
      <c r="E313" s="11">
        <v>10</v>
      </c>
      <c r="F313" s="5" t="s">
        <v>370</v>
      </c>
      <c r="G313" s="5" t="s">
        <v>370</v>
      </c>
      <c r="H313" s="5" t="s">
        <v>370</v>
      </c>
      <c r="I313" s="5" t="s">
        <v>370</v>
      </c>
      <c r="J313" s="5" t="s">
        <v>370</v>
      </c>
      <c r="K313" s="5" t="s">
        <v>370</v>
      </c>
      <c r="L313" s="5" t="s">
        <v>370</v>
      </c>
      <c r="M313" s="5" t="s">
        <v>370</v>
      </c>
      <c r="N313" s="37">
        <v>2370.4</v>
      </c>
      <c r="O313" s="37">
        <v>3913</v>
      </c>
      <c r="P313" s="4">
        <f t="shared" si="96"/>
        <v>1.2450776240296997</v>
      </c>
      <c r="Q313" s="11">
        <v>20</v>
      </c>
      <c r="R313" s="37">
        <v>0</v>
      </c>
      <c r="S313" s="37">
        <v>0</v>
      </c>
      <c r="T313" s="4">
        <f t="shared" si="97"/>
        <v>1</v>
      </c>
      <c r="U313" s="11">
        <v>20</v>
      </c>
      <c r="V313" s="37">
        <v>0</v>
      </c>
      <c r="W313" s="37">
        <v>0</v>
      </c>
      <c r="X313" s="4">
        <f t="shared" si="98"/>
        <v>1</v>
      </c>
      <c r="Y313" s="11">
        <v>30</v>
      </c>
      <c r="Z313" s="77" t="s">
        <v>435</v>
      </c>
      <c r="AA313" s="77" t="s">
        <v>435</v>
      </c>
      <c r="AB313" s="77" t="s">
        <v>435</v>
      </c>
      <c r="AC313" s="77" t="s">
        <v>435</v>
      </c>
      <c r="AD313" s="5" t="s">
        <v>370</v>
      </c>
      <c r="AE313" s="5" t="s">
        <v>370</v>
      </c>
      <c r="AF313" s="5" t="s">
        <v>370</v>
      </c>
      <c r="AG313" s="5" t="s">
        <v>370</v>
      </c>
      <c r="AH313" s="51">
        <v>31</v>
      </c>
      <c r="AI313" s="51">
        <v>26</v>
      </c>
      <c r="AJ313" s="4">
        <f t="shared" si="99"/>
        <v>0.83870967741935487</v>
      </c>
      <c r="AK313" s="11">
        <v>20</v>
      </c>
      <c r="AL313" s="5" t="s">
        <v>370</v>
      </c>
      <c r="AM313" s="5" t="s">
        <v>370</v>
      </c>
      <c r="AN313" s="5" t="s">
        <v>370</v>
      </c>
      <c r="AO313" s="5" t="s">
        <v>370</v>
      </c>
      <c r="AP313" s="5" t="s">
        <v>370</v>
      </c>
      <c r="AQ313" s="5" t="s">
        <v>370</v>
      </c>
      <c r="AR313" s="5" t="s">
        <v>370</v>
      </c>
      <c r="AS313" s="5" t="s">
        <v>370</v>
      </c>
      <c r="AT313" s="50">
        <f t="shared" si="107"/>
        <v>1.0083274053111915</v>
      </c>
      <c r="AU313" s="51">
        <v>1142</v>
      </c>
      <c r="AV313" s="37">
        <f t="shared" si="100"/>
        <v>622.90909090909088</v>
      </c>
      <c r="AW313" s="37">
        <f t="shared" si="101"/>
        <v>628.1</v>
      </c>
      <c r="AX313" s="37">
        <f t="shared" si="102"/>
        <v>5.1909090909091447</v>
      </c>
      <c r="AY313" s="37">
        <v>85.5</v>
      </c>
      <c r="AZ313" s="37">
        <v>135</v>
      </c>
      <c r="BA313" s="37">
        <v>132</v>
      </c>
      <c r="BB313" s="37">
        <v>111.7</v>
      </c>
      <c r="BC313" s="37">
        <v>106.6</v>
      </c>
      <c r="BD313" s="37">
        <v>22.7</v>
      </c>
      <c r="BE313" s="37"/>
      <c r="BF313" s="37">
        <f t="shared" si="103"/>
        <v>34.6</v>
      </c>
      <c r="BG313" s="11"/>
      <c r="BH313" s="37">
        <f t="shared" si="104"/>
        <v>34.6</v>
      </c>
      <c r="BI313" s="37"/>
      <c r="BJ313" s="37">
        <f t="shared" si="105"/>
        <v>34.6</v>
      </c>
      <c r="BK313" s="37"/>
      <c r="BL313" s="37">
        <f t="shared" si="106"/>
        <v>34.6</v>
      </c>
      <c r="BM313" s="9"/>
      <c r="BN313" s="9"/>
      <c r="BO313" s="9"/>
      <c r="BP313" s="9"/>
      <c r="BQ313" s="9"/>
      <c r="BR313" s="9"/>
      <c r="BS313" s="9"/>
      <c r="BT313" s="9"/>
      <c r="BU313" s="9"/>
      <c r="BV313" s="10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10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10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10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10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10"/>
      <c r="HG313" s="9"/>
      <c r="HH313" s="9"/>
    </row>
    <row r="314" spans="1:216" s="2" customFormat="1" ht="16.95" customHeight="1">
      <c r="A314" s="54" t="s">
        <v>307</v>
      </c>
      <c r="B314" s="37">
        <v>74305</v>
      </c>
      <c r="C314" s="37">
        <v>59493.3</v>
      </c>
      <c r="D314" s="4">
        <f t="shared" si="95"/>
        <v>0.8006634815961241</v>
      </c>
      <c r="E314" s="11">
        <v>10</v>
      </c>
      <c r="F314" s="5" t="s">
        <v>370</v>
      </c>
      <c r="G314" s="5" t="s">
        <v>370</v>
      </c>
      <c r="H314" s="5" t="s">
        <v>370</v>
      </c>
      <c r="I314" s="5" t="s">
        <v>370</v>
      </c>
      <c r="J314" s="5" t="s">
        <v>370</v>
      </c>
      <c r="K314" s="5" t="s">
        <v>370</v>
      </c>
      <c r="L314" s="5" t="s">
        <v>370</v>
      </c>
      <c r="M314" s="5" t="s">
        <v>370</v>
      </c>
      <c r="N314" s="37">
        <v>5098.7</v>
      </c>
      <c r="O314" s="37">
        <v>4709.5</v>
      </c>
      <c r="P314" s="4">
        <f t="shared" si="96"/>
        <v>0.92366681703179243</v>
      </c>
      <c r="Q314" s="11">
        <v>20</v>
      </c>
      <c r="R314" s="37">
        <v>228</v>
      </c>
      <c r="S314" s="37">
        <v>253.8</v>
      </c>
      <c r="T314" s="4">
        <f t="shared" si="97"/>
        <v>1.1131578947368421</v>
      </c>
      <c r="U314" s="11">
        <v>15</v>
      </c>
      <c r="V314" s="37">
        <v>25</v>
      </c>
      <c r="W314" s="37">
        <v>26.5</v>
      </c>
      <c r="X314" s="4">
        <f t="shared" si="98"/>
        <v>1.06</v>
      </c>
      <c r="Y314" s="11">
        <v>35</v>
      </c>
      <c r="Z314" s="77" t="s">
        <v>435</v>
      </c>
      <c r="AA314" s="77" t="s">
        <v>435</v>
      </c>
      <c r="AB314" s="77" t="s">
        <v>435</v>
      </c>
      <c r="AC314" s="77" t="s">
        <v>435</v>
      </c>
      <c r="AD314" s="5" t="s">
        <v>370</v>
      </c>
      <c r="AE314" s="5" t="s">
        <v>370</v>
      </c>
      <c r="AF314" s="5" t="s">
        <v>370</v>
      </c>
      <c r="AG314" s="5" t="s">
        <v>370</v>
      </c>
      <c r="AH314" s="51">
        <v>150</v>
      </c>
      <c r="AI314" s="51">
        <v>164</v>
      </c>
      <c r="AJ314" s="4">
        <f t="shared" si="99"/>
        <v>1.0933333333333333</v>
      </c>
      <c r="AK314" s="11">
        <v>20</v>
      </c>
      <c r="AL314" s="5" t="s">
        <v>370</v>
      </c>
      <c r="AM314" s="5" t="s">
        <v>370</v>
      </c>
      <c r="AN314" s="5" t="s">
        <v>370</v>
      </c>
      <c r="AO314" s="5" t="s">
        <v>370</v>
      </c>
      <c r="AP314" s="5" t="s">
        <v>370</v>
      </c>
      <c r="AQ314" s="5" t="s">
        <v>370</v>
      </c>
      <c r="AR314" s="5" t="s">
        <v>370</v>
      </c>
      <c r="AS314" s="5" t="s">
        <v>370</v>
      </c>
      <c r="AT314" s="50">
        <f t="shared" si="107"/>
        <v>1.0214400624431639</v>
      </c>
      <c r="AU314" s="51">
        <v>87</v>
      </c>
      <c r="AV314" s="37">
        <f t="shared" si="100"/>
        <v>47.454545454545453</v>
      </c>
      <c r="AW314" s="37">
        <f t="shared" si="101"/>
        <v>48.5</v>
      </c>
      <c r="AX314" s="37">
        <f t="shared" si="102"/>
        <v>1.0454545454545467</v>
      </c>
      <c r="AY314" s="37">
        <v>7.8</v>
      </c>
      <c r="AZ314" s="37">
        <v>7.6</v>
      </c>
      <c r="BA314" s="37">
        <v>8.6999999999999993</v>
      </c>
      <c r="BB314" s="37">
        <v>6.6</v>
      </c>
      <c r="BC314" s="37">
        <v>8.9</v>
      </c>
      <c r="BD314" s="37">
        <v>0.1</v>
      </c>
      <c r="BE314" s="37"/>
      <c r="BF314" s="37">
        <f t="shared" si="103"/>
        <v>8.8000000000000007</v>
      </c>
      <c r="BG314" s="11"/>
      <c r="BH314" s="37">
        <f t="shared" si="104"/>
        <v>8.8000000000000007</v>
      </c>
      <c r="BI314" s="37"/>
      <c r="BJ314" s="37">
        <f t="shared" si="105"/>
        <v>8.8000000000000007</v>
      </c>
      <c r="BK314" s="37"/>
      <c r="BL314" s="37">
        <f t="shared" si="106"/>
        <v>8.8000000000000007</v>
      </c>
      <c r="BM314" s="9"/>
      <c r="BN314" s="9"/>
      <c r="BO314" s="9"/>
      <c r="BP314" s="9"/>
      <c r="BQ314" s="9"/>
      <c r="BR314" s="9"/>
      <c r="BS314" s="9"/>
      <c r="BT314" s="9"/>
      <c r="BU314" s="9"/>
      <c r="BV314" s="10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10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10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10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10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10"/>
      <c r="HG314" s="9"/>
      <c r="HH314" s="9"/>
    </row>
    <row r="315" spans="1:216" s="2" customFormat="1" ht="16.95" customHeight="1">
      <c r="A315" s="54" t="s">
        <v>308</v>
      </c>
      <c r="B315" s="37">
        <v>3394</v>
      </c>
      <c r="C315" s="37">
        <v>2718</v>
      </c>
      <c r="D315" s="4">
        <f t="shared" si="95"/>
        <v>0.80082498526812018</v>
      </c>
      <c r="E315" s="11">
        <v>10</v>
      </c>
      <c r="F315" s="5" t="s">
        <v>370</v>
      </c>
      <c r="G315" s="5" t="s">
        <v>370</v>
      </c>
      <c r="H315" s="5" t="s">
        <v>370</v>
      </c>
      <c r="I315" s="5" t="s">
        <v>370</v>
      </c>
      <c r="J315" s="5" t="s">
        <v>370</v>
      </c>
      <c r="K315" s="5" t="s">
        <v>370</v>
      </c>
      <c r="L315" s="5" t="s">
        <v>370</v>
      </c>
      <c r="M315" s="5" t="s">
        <v>370</v>
      </c>
      <c r="N315" s="37">
        <v>1697</v>
      </c>
      <c r="O315" s="37">
        <v>1344.4</v>
      </c>
      <c r="P315" s="4">
        <f t="shared" si="96"/>
        <v>0.79222156747200945</v>
      </c>
      <c r="Q315" s="11">
        <v>20</v>
      </c>
      <c r="R315" s="37">
        <v>0</v>
      </c>
      <c r="S315" s="37">
        <v>1.9</v>
      </c>
      <c r="T315" s="4">
        <f t="shared" si="97"/>
        <v>1</v>
      </c>
      <c r="U315" s="11">
        <v>10</v>
      </c>
      <c r="V315" s="37">
        <v>30</v>
      </c>
      <c r="W315" s="37">
        <v>33.700000000000003</v>
      </c>
      <c r="X315" s="4">
        <f t="shared" si="98"/>
        <v>1.1233333333333335</v>
      </c>
      <c r="Y315" s="11">
        <v>40</v>
      </c>
      <c r="Z315" s="77" t="s">
        <v>435</v>
      </c>
      <c r="AA315" s="77" t="s">
        <v>435</v>
      </c>
      <c r="AB315" s="77" t="s">
        <v>435</v>
      </c>
      <c r="AC315" s="77" t="s">
        <v>435</v>
      </c>
      <c r="AD315" s="5" t="s">
        <v>370</v>
      </c>
      <c r="AE315" s="5" t="s">
        <v>370</v>
      </c>
      <c r="AF315" s="5" t="s">
        <v>370</v>
      </c>
      <c r="AG315" s="5" t="s">
        <v>370</v>
      </c>
      <c r="AH315" s="51">
        <v>52</v>
      </c>
      <c r="AI315" s="51">
        <v>38</v>
      </c>
      <c r="AJ315" s="4">
        <f t="shared" si="99"/>
        <v>0.73076923076923073</v>
      </c>
      <c r="AK315" s="11">
        <v>20</v>
      </c>
      <c r="AL315" s="5" t="s">
        <v>370</v>
      </c>
      <c r="AM315" s="5" t="s">
        <v>370</v>
      </c>
      <c r="AN315" s="5" t="s">
        <v>370</v>
      </c>
      <c r="AO315" s="5" t="s">
        <v>370</v>
      </c>
      <c r="AP315" s="5" t="s">
        <v>370</v>
      </c>
      <c r="AQ315" s="5" t="s">
        <v>370</v>
      </c>
      <c r="AR315" s="5" t="s">
        <v>370</v>
      </c>
      <c r="AS315" s="5" t="s">
        <v>370</v>
      </c>
      <c r="AT315" s="50">
        <f t="shared" si="107"/>
        <v>0.93401399150839337</v>
      </c>
      <c r="AU315" s="51">
        <v>60</v>
      </c>
      <c r="AV315" s="37">
        <f t="shared" si="100"/>
        <v>32.727272727272727</v>
      </c>
      <c r="AW315" s="37">
        <f t="shared" si="101"/>
        <v>30.6</v>
      </c>
      <c r="AX315" s="37">
        <f t="shared" si="102"/>
        <v>-2.1272727272727252</v>
      </c>
      <c r="AY315" s="37">
        <v>4.8</v>
      </c>
      <c r="AZ315" s="37">
        <v>5.2</v>
      </c>
      <c r="BA315" s="37">
        <v>0</v>
      </c>
      <c r="BB315" s="37">
        <v>0</v>
      </c>
      <c r="BC315" s="37">
        <v>0</v>
      </c>
      <c r="BD315" s="37"/>
      <c r="BE315" s="37"/>
      <c r="BF315" s="37">
        <f t="shared" si="103"/>
        <v>20.6</v>
      </c>
      <c r="BG315" s="11"/>
      <c r="BH315" s="37">
        <f t="shared" si="104"/>
        <v>20.6</v>
      </c>
      <c r="BI315" s="37"/>
      <c r="BJ315" s="37">
        <f t="shared" si="105"/>
        <v>20.6</v>
      </c>
      <c r="BK315" s="37">
        <f>MIN(BJ315,2.7*3)</f>
        <v>8.1000000000000014</v>
      </c>
      <c r="BL315" s="37">
        <f t="shared" si="106"/>
        <v>12.5</v>
      </c>
      <c r="BM315" s="9"/>
      <c r="BN315" s="9"/>
      <c r="BO315" s="9"/>
      <c r="BP315" s="9"/>
      <c r="BQ315" s="9"/>
      <c r="BR315" s="9"/>
      <c r="BS315" s="9"/>
      <c r="BT315" s="9"/>
      <c r="BU315" s="9"/>
      <c r="BV315" s="10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10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10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10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10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10"/>
      <c r="HG315" s="9"/>
      <c r="HH315" s="9"/>
    </row>
    <row r="316" spans="1:216" s="2" customFormat="1" ht="16.95" customHeight="1">
      <c r="A316" s="54" t="s">
        <v>309</v>
      </c>
      <c r="B316" s="37">
        <v>3285</v>
      </c>
      <c r="C316" s="37">
        <v>3736</v>
      </c>
      <c r="D316" s="4">
        <f t="shared" si="95"/>
        <v>1.137290715372907</v>
      </c>
      <c r="E316" s="11">
        <v>10</v>
      </c>
      <c r="F316" s="5" t="s">
        <v>370</v>
      </c>
      <c r="G316" s="5" t="s">
        <v>370</v>
      </c>
      <c r="H316" s="5" t="s">
        <v>370</v>
      </c>
      <c r="I316" s="5" t="s">
        <v>370</v>
      </c>
      <c r="J316" s="5" t="s">
        <v>370</v>
      </c>
      <c r="K316" s="5" t="s">
        <v>370</v>
      </c>
      <c r="L316" s="5" t="s">
        <v>370</v>
      </c>
      <c r="M316" s="5" t="s">
        <v>370</v>
      </c>
      <c r="N316" s="37">
        <v>194.1</v>
      </c>
      <c r="O316" s="37">
        <v>314.8</v>
      </c>
      <c r="P316" s="4">
        <f t="shared" si="96"/>
        <v>1.2421844410097886</v>
      </c>
      <c r="Q316" s="11">
        <v>20</v>
      </c>
      <c r="R316" s="37">
        <v>257</v>
      </c>
      <c r="S316" s="37">
        <v>306.8</v>
      </c>
      <c r="T316" s="4">
        <f t="shared" si="97"/>
        <v>1.1937743190661478</v>
      </c>
      <c r="U316" s="11">
        <v>20</v>
      </c>
      <c r="V316" s="37">
        <v>12</v>
      </c>
      <c r="W316" s="37">
        <v>12.1</v>
      </c>
      <c r="X316" s="4">
        <f t="shared" si="98"/>
        <v>1.0083333333333333</v>
      </c>
      <c r="Y316" s="11">
        <v>30</v>
      </c>
      <c r="Z316" s="77" t="s">
        <v>435</v>
      </c>
      <c r="AA316" s="77" t="s">
        <v>435</v>
      </c>
      <c r="AB316" s="77" t="s">
        <v>435</v>
      </c>
      <c r="AC316" s="77" t="s">
        <v>435</v>
      </c>
      <c r="AD316" s="5" t="s">
        <v>370</v>
      </c>
      <c r="AE316" s="5" t="s">
        <v>370</v>
      </c>
      <c r="AF316" s="5" t="s">
        <v>370</v>
      </c>
      <c r="AG316" s="5" t="s">
        <v>370</v>
      </c>
      <c r="AH316" s="51">
        <v>140</v>
      </c>
      <c r="AI316" s="51">
        <v>139</v>
      </c>
      <c r="AJ316" s="4">
        <f t="shared" si="99"/>
        <v>0.99285714285714288</v>
      </c>
      <c r="AK316" s="11">
        <v>20</v>
      </c>
      <c r="AL316" s="5" t="s">
        <v>370</v>
      </c>
      <c r="AM316" s="5" t="s">
        <v>370</v>
      </c>
      <c r="AN316" s="5" t="s">
        <v>370</v>
      </c>
      <c r="AO316" s="5" t="s">
        <v>370</v>
      </c>
      <c r="AP316" s="5" t="s">
        <v>370</v>
      </c>
      <c r="AQ316" s="5" t="s">
        <v>370</v>
      </c>
      <c r="AR316" s="5" t="s">
        <v>370</v>
      </c>
      <c r="AS316" s="5" t="s">
        <v>370</v>
      </c>
      <c r="AT316" s="50">
        <f t="shared" si="107"/>
        <v>1.1019922521239065</v>
      </c>
      <c r="AU316" s="51">
        <v>1391</v>
      </c>
      <c r="AV316" s="37">
        <f t="shared" si="100"/>
        <v>758.72727272727275</v>
      </c>
      <c r="AW316" s="37">
        <f t="shared" si="101"/>
        <v>836.1</v>
      </c>
      <c r="AX316" s="37">
        <f t="shared" si="102"/>
        <v>77.372727272727275</v>
      </c>
      <c r="AY316" s="37">
        <v>118</v>
      </c>
      <c r="AZ316" s="37">
        <v>140.6</v>
      </c>
      <c r="BA316" s="37">
        <v>176.2</v>
      </c>
      <c r="BB316" s="37">
        <v>134.6</v>
      </c>
      <c r="BC316" s="37">
        <v>118.1</v>
      </c>
      <c r="BD316" s="37">
        <v>1.3</v>
      </c>
      <c r="BE316" s="37"/>
      <c r="BF316" s="37">
        <f t="shared" si="103"/>
        <v>147.30000000000001</v>
      </c>
      <c r="BG316" s="11"/>
      <c r="BH316" s="37">
        <f t="shared" si="104"/>
        <v>147.30000000000001</v>
      </c>
      <c r="BI316" s="37"/>
      <c r="BJ316" s="37">
        <f t="shared" si="105"/>
        <v>147.30000000000001</v>
      </c>
      <c r="BK316" s="37"/>
      <c r="BL316" s="37">
        <f t="shared" si="106"/>
        <v>147.30000000000001</v>
      </c>
      <c r="BM316" s="9"/>
      <c r="BN316" s="9"/>
      <c r="BO316" s="9"/>
      <c r="BP316" s="9"/>
      <c r="BQ316" s="9"/>
      <c r="BR316" s="9"/>
      <c r="BS316" s="9"/>
      <c r="BT316" s="9"/>
      <c r="BU316" s="9"/>
      <c r="BV316" s="10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10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10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10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10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10"/>
      <c r="HG316" s="9"/>
      <c r="HH316" s="9"/>
    </row>
    <row r="317" spans="1:216" s="2" customFormat="1" ht="16.95" customHeight="1">
      <c r="A317" s="54" t="s">
        <v>310</v>
      </c>
      <c r="B317" s="37">
        <v>0</v>
      </c>
      <c r="C317" s="37">
        <v>0</v>
      </c>
      <c r="D317" s="4">
        <f t="shared" si="95"/>
        <v>0</v>
      </c>
      <c r="E317" s="11">
        <v>0</v>
      </c>
      <c r="F317" s="5" t="s">
        <v>370</v>
      </c>
      <c r="G317" s="5" t="s">
        <v>370</v>
      </c>
      <c r="H317" s="5" t="s">
        <v>370</v>
      </c>
      <c r="I317" s="5" t="s">
        <v>370</v>
      </c>
      <c r="J317" s="5" t="s">
        <v>370</v>
      </c>
      <c r="K317" s="5" t="s">
        <v>370</v>
      </c>
      <c r="L317" s="5" t="s">
        <v>370</v>
      </c>
      <c r="M317" s="5" t="s">
        <v>370</v>
      </c>
      <c r="N317" s="37">
        <v>493.9</v>
      </c>
      <c r="O317" s="37">
        <v>523.5</v>
      </c>
      <c r="P317" s="4">
        <f t="shared" si="96"/>
        <v>1.0599311601538774</v>
      </c>
      <c r="Q317" s="11">
        <v>20</v>
      </c>
      <c r="R317" s="37">
        <v>99</v>
      </c>
      <c r="S317" s="37">
        <v>90.7</v>
      </c>
      <c r="T317" s="4">
        <f t="shared" si="97"/>
        <v>0.91616161616161618</v>
      </c>
      <c r="U317" s="11">
        <v>20</v>
      </c>
      <c r="V317" s="37">
        <v>0</v>
      </c>
      <c r="W317" s="37">
        <v>19.600000000000001</v>
      </c>
      <c r="X317" s="4">
        <f t="shared" si="98"/>
        <v>1</v>
      </c>
      <c r="Y317" s="11">
        <v>30</v>
      </c>
      <c r="Z317" s="77" t="s">
        <v>435</v>
      </c>
      <c r="AA317" s="77" t="s">
        <v>435</v>
      </c>
      <c r="AB317" s="77" t="s">
        <v>435</v>
      </c>
      <c r="AC317" s="77" t="s">
        <v>435</v>
      </c>
      <c r="AD317" s="5" t="s">
        <v>370</v>
      </c>
      <c r="AE317" s="5" t="s">
        <v>370</v>
      </c>
      <c r="AF317" s="5" t="s">
        <v>370</v>
      </c>
      <c r="AG317" s="5" t="s">
        <v>370</v>
      </c>
      <c r="AH317" s="51">
        <v>73</v>
      </c>
      <c r="AI317" s="51">
        <v>99</v>
      </c>
      <c r="AJ317" s="4">
        <f t="shared" si="99"/>
        <v>1.2156164383561643</v>
      </c>
      <c r="AK317" s="11">
        <v>20</v>
      </c>
      <c r="AL317" s="5" t="s">
        <v>370</v>
      </c>
      <c r="AM317" s="5" t="s">
        <v>370</v>
      </c>
      <c r="AN317" s="5" t="s">
        <v>370</v>
      </c>
      <c r="AO317" s="5" t="s">
        <v>370</v>
      </c>
      <c r="AP317" s="5" t="s">
        <v>370</v>
      </c>
      <c r="AQ317" s="5" t="s">
        <v>370</v>
      </c>
      <c r="AR317" s="5" t="s">
        <v>370</v>
      </c>
      <c r="AS317" s="5" t="s">
        <v>370</v>
      </c>
      <c r="AT317" s="50">
        <f t="shared" si="107"/>
        <v>1.042602047704813</v>
      </c>
      <c r="AU317" s="51">
        <v>1341</v>
      </c>
      <c r="AV317" s="37">
        <f t="shared" si="100"/>
        <v>731.4545454545455</v>
      </c>
      <c r="AW317" s="37">
        <f t="shared" si="101"/>
        <v>762.6</v>
      </c>
      <c r="AX317" s="37">
        <f t="shared" si="102"/>
        <v>31.145454545454527</v>
      </c>
      <c r="AY317" s="37">
        <v>84.5</v>
      </c>
      <c r="AZ317" s="37">
        <v>108.9</v>
      </c>
      <c r="BA317" s="37">
        <v>143.19999999999999</v>
      </c>
      <c r="BB317" s="37">
        <v>120.1</v>
      </c>
      <c r="BC317" s="37">
        <v>137.19999999999999</v>
      </c>
      <c r="BD317" s="37"/>
      <c r="BE317" s="37"/>
      <c r="BF317" s="37">
        <f t="shared" si="103"/>
        <v>168.7</v>
      </c>
      <c r="BG317" s="11"/>
      <c r="BH317" s="37">
        <f t="shared" si="104"/>
        <v>168.7</v>
      </c>
      <c r="BI317" s="37"/>
      <c r="BJ317" s="37">
        <f t="shared" si="105"/>
        <v>168.7</v>
      </c>
      <c r="BK317" s="37"/>
      <c r="BL317" s="37">
        <f t="shared" si="106"/>
        <v>168.7</v>
      </c>
      <c r="BM317" s="9"/>
      <c r="BN317" s="9"/>
      <c r="BO317" s="9"/>
      <c r="BP317" s="9"/>
      <c r="BQ317" s="9"/>
      <c r="BR317" s="9"/>
      <c r="BS317" s="9"/>
      <c r="BT317" s="9"/>
      <c r="BU317" s="9"/>
      <c r="BV317" s="10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10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10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10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10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10"/>
      <c r="HG317" s="9"/>
      <c r="HH317" s="9"/>
    </row>
    <row r="318" spans="1:216" s="2" customFormat="1" ht="16.95" customHeight="1">
      <c r="A318" s="54" t="s">
        <v>311</v>
      </c>
      <c r="B318" s="37">
        <v>54800</v>
      </c>
      <c r="C318" s="37">
        <v>83154.8</v>
      </c>
      <c r="D318" s="4">
        <f t="shared" si="95"/>
        <v>1.2317423357664232</v>
      </c>
      <c r="E318" s="11">
        <v>10</v>
      </c>
      <c r="F318" s="5" t="s">
        <v>370</v>
      </c>
      <c r="G318" s="5" t="s">
        <v>370</v>
      </c>
      <c r="H318" s="5" t="s">
        <v>370</v>
      </c>
      <c r="I318" s="5" t="s">
        <v>370</v>
      </c>
      <c r="J318" s="5" t="s">
        <v>370</v>
      </c>
      <c r="K318" s="5" t="s">
        <v>370</v>
      </c>
      <c r="L318" s="5" t="s">
        <v>370</v>
      </c>
      <c r="M318" s="5" t="s">
        <v>370</v>
      </c>
      <c r="N318" s="37">
        <v>1053.5</v>
      </c>
      <c r="O318" s="37">
        <v>1287.5999999999999</v>
      </c>
      <c r="P318" s="4">
        <f t="shared" si="96"/>
        <v>1.202221167536782</v>
      </c>
      <c r="Q318" s="11">
        <v>20</v>
      </c>
      <c r="R318" s="37">
        <v>111</v>
      </c>
      <c r="S318" s="37">
        <v>127.9</v>
      </c>
      <c r="T318" s="4">
        <f t="shared" si="97"/>
        <v>1.1522522522522523</v>
      </c>
      <c r="U318" s="11">
        <v>20</v>
      </c>
      <c r="V318" s="37">
        <v>29</v>
      </c>
      <c r="W318" s="37">
        <v>39</v>
      </c>
      <c r="X318" s="4">
        <f t="shared" si="98"/>
        <v>1.2144827586206897</v>
      </c>
      <c r="Y318" s="11">
        <v>30</v>
      </c>
      <c r="Z318" s="77" t="s">
        <v>435</v>
      </c>
      <c r="AA318" s="77" t="s">
        <v>435</v>
      </c>
      <c r="AB318" s="77" t="s">
        <v>435</v>
      </c>
      <c r="AC318" s="77" t="s">
        <v>435</v>
      </c>
      <c r="AD318" s="5" t="s">
        <v>370</v>
      </c>
      <c r="AE318" s="5" t="s">
        <v>370</v>
      </c>
      <c r="AF318" s="5" t="s">
        <v>370</v>
      </c>
      <c r="AG318" s="5" t="s">
        <v>370</v>
      </c>
      <c r="AH318" s="51">
        <v>159</v>
      </c>
      <c r="AI318" s="51">
        <v>125</v>
      </c>
      <c r="AJ318" s="4">
        <f t="shared" si="99"/>
        <v>0.78616352201257866</v>
      </c>
      <c r="AK318" s="11">
        <v>20</v>
      </c>
      <c r="AL318" s="5" t="s">
        <v>370</v>
      </c>
      <c r="AM318" s="5" t="s">
        <v>370</v>
      </c>
      <c r="AN318" s="5" t="s">
        <v>370</v>
      </c>
      <c r="AO318" s="5" t="s">
        <v>370</v>
      </c>
      <c r="AP318" s="5" t="s">
        <v>370</v>
      </c>
      <c r="AQ318" s="5" t="s">
        <v>370</v>
      </c>
      <c r="AR318" s="5" t="s">
        <v>370</v>
      </c>
      <c r="AS318" s="5" t="s">
        <v>370</v>
      </c>
      <c r="AT318" s="50">
        <f t="shared" si="107"/>
        <v>1.1156464495231717</v>
      </c>
      <c r="AU318" s="51">
        <v>1013</v>
      </c>
      <c r="AV318" s="37">
        <f t="shared" si="100"/>
        <v>552.5454545454545</v>
      </c>
      <c r="AW318" s="37">
        <f t="shared" si="101"/>
        <v>616.4</v>
      </c>
      <c r="AX318" s="37">
        <f t="shared" si="102"/>
        <v>63.854545454545473</v>
      </c>
      <c r="AY318" s="37">
        <v>68</v>
      </c>
      <c r="AZ318" s="37">
        <v>110.9</v>
      </c>
      <c r="BA318" s="37">
        <v>118.7</v>
      </c>
      <c r="BB318" s="37">
        <v>108.4</v>
      </c>
      <c r="BC318" s="37">
        <v>111.7</v>
      </c>
      <c r="BD318" s="37">
        <v>7.3</v>
      </c>
      <c r="BE318" s="37"/>
      <c r="BF318" s="37">
        <f t="shared" si="103"/>
        <v>91.4</v>
      </c>
      <c r="BG318" s="11"/>
      <c r="BH318" s="37">
        <f t="shared" si="104"/>
        <v>91.4</v>
      </c>
      <c r="BI318" s="37"/>
      <c r="BJ318" s="37">
        <f t="shared" si="105"/>
        <v>91.4</v>
      </c>
      <c r="BK318" s="37"/>
      <c r="BL318" s="37">
        <f t="shared" si="106"/>
        <v>91.4</v>
      </c>
      <c r="BM318" s="9"/>
      <c r="BN318" s="9"/>
      <c r="BO318" s="9"/>
      <c r="BP318" s="9"/>
      <c r="BQ318" s="9"/>
      <c r="BR318" s="9"/>
      <c r="BS318" s="9"/>
      <c r="BT318" s="9"/>
      <c r="BU318" s="9"/>
      <c r="BV318" s="10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10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10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10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10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10"/>
      <c r="HG318" s="9"/>
      <c r="HH318" s="9"/>
    </row>
    <row r="319" spans="1:216" s="2" customFormat="1" ht="16.95" customHeight="1">
      <c r="A319" s="54" t="s">
        <v>312</v>
      </c>
      <c r="B319" s="37">
        <v>26457</v>
      </c>
      <c r="C319" s="37">
        <v>27895.4</v>
      </c>
      <c r="D319" s="4">
        <f t="shared" si="95"/>
        <v>1.0543674641871716</v>
      </c>
      <c r="E319" s="11">
        <v>10</v>
      </c>
      <c r="F319" s="5" t="s">
        <v>370</v>
      </c>
      <c r="G319" s="5" t="s">
        <v>370</v>
      </c>
      <c r="H319" s="5" t="s">
        <v>370</v>
      </c>
      <c r="I319" s="5" t="s">
        <v>370</v>
      </c>
      <c r="J319" s="5" t="s">
        <v>370</v>
      </c>
      <c r="K319" s="5" t="s">
        <v>370</v>
      </c>
      <c r="L319" s="5" t="s">
        <v>370</v>
      </c>
      <c r="M319" s="5" t="s">
        <v>370</v>
      </c>
      <c r="N319" s="37">
        <v>2821.5</v>
      </c>
      <c r="O319" s="37">
        <v>2456.1</v>
      </c>
      <c r="P319" s="4">
        <f t="shared" si="96"/>
        <v>0.87049441786283888</v>
      </c>
      <c r="Q319" s="11">
        <v>20</v>
      </c>
      <c r="R319" s="37">
        <v>0</v>
      </c>
      <c r="S319" s="37">
        <v>0</v>
      </c>
      <c r="T319" s="4">
        <f t="shared" si="97"/>
        <v>1</v>
      </c>
      <c r="U319" s="11">
        <v>20</v>
      </c>
      <c r="V319" s="37">
        <v>0</v>
      </c>
      <c r="W319" s="37">
        <v>0</v>
      </c>
      <c r="X319" s="4">
        <f t="shared" si="98"/>
        <v>1</v>
      </c>
      <c r="Y319" s="11">
        <v>30</v>
      </c>
      <c r="Z319" s="77" t="s">
        <v>435</v>
      </c>
      <c r="AA319" s="77" t="s">
        <v>435</v>
      </c>
      <c r="AB319" s="77" t="s">
        <v>435</v>
      </c>
      <c r="AC319" s="77" t="s">
        <v>435</v>
      </c>
      <c r="AD319" s="5" t="s">
        <v>370</v>
      </c>
      <c r="AE319" s="5" t="s">
        <v>370</v>
      </c>
      <c r="AF319" s="5" t="s">
        <v>370</v>
      </c>
      <c r="AG319" s="5" t="s">
        <v>370</v>
      </c>
      <c r="AH319" s="51">
        <v>21</v>
      </c>
      <c r="AI319" s="51">
        <v>12</v>
      </c>
      <c r="AJ319" s="4">
        <f t="shared" si="99"/>
        <v>0.5714285714285714</v>
      </c>
      <c r="AK319" s="11">
        <v>20</v>
      </c>
      <c r="AL319" s="5" t="s">
        <v>370</v>
      </c>
      <c r="AM319" s="5" t="s">
        <v>370</v>
      </c>
      <c r="AN319" s="5" t="s">
        <v>370</v>
      </c>
      <c r="AO319" s="5" t="s">
        <v>370</v>
      </c>
      <c r="AP319" s="5" t="s">
        <v>370</v>
      </c>
      <c r="AQ319" s="5" t="s">
        <v>370</v>
      </c>
      <c r="AR319" s="5" t="s">
        <v>370</v>
      </c>
      <c r="AS319" s="5" t="s">
        <v>370</v>
      </c>
      <c r="AT319" s="50">
        <f t="shared" si="107"/>
        <v>0.89382134427699922</v>
      </c>
      <c r="AU319" s="51">
        <v>1909</v>
      </c>
      <c r="AV319" s="37">
        <f t="shared" si="100"/>
        <v>1041.2727272727273</v>
      </c>
      <c r="AW319" s="37">
        <f t="shared" si="101"/>
        <v>930.7</v>
      </c>
      <c r="AX319" s="37">
        <f t="shared" si="102"/>
        <v>-110.57272727272721</v>
      </c>
      <c r="AY319" s="37">
        <v>127.1</v>
      </c>
      <c r="AZ319" s="37">
        <v>214</v>
      </c>
      <c r="BA319" s="37">
        <v>101.7</v>
      </c>
      <c r="BB319" s="37">
        <v>216.6</v>
      </c>
      <c r="BC319" s="37">
        <v>136.69999999999999</v>
      </c>
      <c r="BD319" s="37">
        <v>11</v>
      </c>
      <c r="BE319" s="37"/>
      <c r="BF319" s="37">
        <f t="shared" si="103"/>
        <v>123.6</v>
      </c>
      <c r="BG319" s="11"/>
      <c r="BH319" s="37">
        <f t="shared" si="104"/>
        <v>123.6</v>
      </c>
      <c r="BI319" s="37"/>
      <c r="BJ319" s="37">
        <f t="shared" si="105"/>
        <v>123.6</v>
      </c>
      <c r="BK319" s="37"/>
      <c r="BL319" s="37">
        <f t="shared" si="106"/>
        <v>123.6</v>
      </c>
      <c r="BM319" s="9"/>
      <c r="BN319" s="9"/>
      <c r="BO319" s="9"/>
      <c r="BP319" s="9"/>
      <c r="BQ319" s="9"/>
      <c r="BR319" s="9"/>
      <c r="BS319" s="9"/>
      <c r="BT319" s="9"/>
      <c r="BU319" s="9"/>
      <c r="BV319" s="10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10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10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10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10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10"/>
      <c r="HG319" s="9"/>
      <c r="HH319" s="9"/>
    </row>
    <row r="320" spans="1:216" s="2" customFormat="1" ht="16.95" customHeight="1">
      <c r="A320" s="54" t="s">
        <v>313</v>
      </c>
      <c r="B320" s="37">
        <v>10300</v>
      </c>
      <c r="C320" s="37">
        <v>8493</v>
      </c>
      <c r="D320" s="4">
        <f t="shared" si="95"/>
        <v>0.82456310679611655</v>
      </c>
      <c r="E320" s="11">
        <v>10</v>
      </c>
      <c r="F320" s="5" t="s">
        <v>370</v>
      </c>
      <c r="G320" s="5" t="s">
        <v>370</v>
      </c>
      <c r="H320" s="5" t="s">
        <v>370</v>
      </c>
      <c r="I320" s="5" t="s">
        <v>370</v>
      </c>
      <c r="J320" s="5" t="s">
        <v>370</v>
      </c>
      <c r="K320" s="5" t="s">
        <v>370</v>
      </c>
      <c r="L320" s="5" t="s">
        <v>370</v>
      </c>
      <c r="M320" s="5" t="s">
        <v>370</v>
      </c>
      <c r="N320" s="37">
        <v>675.4</v>
      </c>
      <c r="O320" s="37">
        <v>920.1</v>
      </c>
      <c r="P320" s="4">
        <f t="shared" si="96"/>
        <v>1.2162303819958542</v>
      </c>
      <c r="Q320" s="11">
        <v>20</v>
      </c>
      <c r="R320" s="37">
        <v>150</v>
      </c>
      <c r="S320" s="37">
        <v>159.4</v>
      </c>
      <c r="T320" s="4">
        <f t="shared" si="97"/>
        <v>1.0626666666666666</v>
      </c>
      <c r="U320" s="11">
        <v>30</v>
      </c>
      <c r="V320" s="37">
        <v>1.2</v>
      </c>
      <c r="W320" s="37">
        <v>0</v>
      </c>
      <c r="X320" s="4">
        <f t="shared" si="98"/>
        <v>0</v>
      </c>
      <c r="Y320" s="11">
        <v>20</v>
      </c>
      <c r="Z320" s="77" t="s">
        <v>435</v>
      </c>
      <c r="AA320" s="77" t="s">
        <v>435</v>
      </c>
      <c r="AB320" s="77" t="s">
        <v>435</v>
      </c>
      <c r="AC320" s="77" t="s">
        <v>435</v>
      </c>
      <c r="AD320" s="5" t="s">
        <v>370</v>
      </c>
      <c r="AE320" s="5" t="s">
        <v>370</v>
      </c>
      <c r="AF320" s="5" t="s">
        <v>370</v>
      </c>
      <c r="AG320" s="5" t="s">
        <v>370</v>
      </c>
      <c r="AH320" s="51">
        <v>157</v>
      </c>
      <c r="AI320" s="51">
        <v>153</v>
      </c>
      <c r="AJ320" s="4">
        <f t="shared" si="99"/>
        <v>0.97452229299363058</v>
      </c>
      <c r="AK320" s="11">
        <v>20</v>
      </c>
      <c r="AL320" s="5" t="s">
        <v>370</v>
      </c>
      <c r="AM320" s="5" t="s">
        <v>370</v>
      </c>
      <c r="AN320" s="5" t="s">
        <v>370</v>
      </c>
      <c r="AO320" s="5" t="s">
        <v>370</v>
      </c>
      <c r="AP320" s="5" t="s">
        <v>370</v>
      </c>
      <c r="AQ320" s="5" t="s">
        <v>370</v>
      </c>
      <c r="AR320" s="5" t="s">
        <v>370</v>
      </c>
      <c r="AS320" s="5" t="s">
        <v>370</v>
      </c>
      <c r="AT320" s="50">
        <f t="shared" si="107"/>
        <v>0.83940684567750845</v>
      </c>
      <c r="AU320" s="51">
        <v>316</v>
      </c>
      <c r="AV320" s="37">
        <f t="shared" si="100"/>
        <v>172.36363636363637</v>
      </c>
      <c r="AW320" s="37">
        <f t="shared" si="101"/>
        <v>144.69999999999999</v>
      </c>
      <c r="AX320" s="37">
        <f t="shared" si="102"/>
        <v>-27.663636363636385</v>
      </c>
      <c r="AY320" s="37">
        <v>19.3</v>
      </c>
      <c r="AZ320" s="37">
        <v>35.6</v>
      </c>
      <c r="BA320" s="37">
        <v>7.7</v>
      </c>
      <c r="BB320" s="37">
        <v>20.100000000000001</v>
      </c>
      <c r="BC320" s="37">
        <v>19.600000000000001</v>
      </c>
      <c r="BD320" s="37">
        <v>11.9</v>
      </c>
      <c r="BE320" s="37"/>
      <c r="BF320" s="37">
        <f t="shared" si="103"/>
        <v>30.5</v>
      </c>
      <c r="BG320" s="11"/>
      <c r="BH320" s="37">
        <f t="shared" si="104"/>
        <v>30.5</v>
      </c>
      <c r="BI320" s="37"/>
      <c r="BJ320" s="37">
        <f t="shared" si="105"/>
        <v>30.5</v>
      </c>
      <c r="BK320" s="37"/>
      <c r="BL320" s="37">
        <f t="shared" si="106"/>
        <v>30.5</v>
      </c>
      <c r="BM320" s="9"/>
      <c r="BN320" s="9"/>
      <c r="BO320" s="9"/>
      <c r="BP320" s="9"/>
      <c r="BQ320" s="9"/>
      <c r="BR320" s="9"/>
      <c r="BS320" s="9"/>
      <c r="BT320" s="9"/>
      <c r="BU320" s="9"/>
      <c r="BV320" s="10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10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10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10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10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10"/>
      <c r="HG320" s="9"/>
      <c r="HH320" s="9"/>
    </row>
    <row r="321" spans="1:216" s="2" customFormat="1" ht="16.95" customHeight="1">
      <c r="A321" s="54" t="s">
        <v>314</v>
      </c>
      <c r="B321" s="37">
        <v>0</v>
      </c>
      <c r="C321" s="37">
        <v>0</v>
      </c>
      <c r="D321" s="4">
        <f t="shared" si="95"/>
        <v>0</v>
      </c>
      <c r="E321" s="11">
        <v>0</v>
      </c>
      <c r="F321" s="5" t="s">
        <v>370</v>
      </c>
      <c r="G321" s="5" t="s">
        <v>370</v>
      </c>
      <c r="H321" s="5" t="s">
        <v>370</v>
      </c>
      <c r="I321" s="5" t="s">
        <v>370</v>
      </c>
      <c r="J321" s="5" t="s">
        <v>370</v>
      </c>
      <c r="K321" s="5" t="s">
        <v>370</v>
      </c>
      <c r="L321" s="5" t="s">
        <v>370</v>
      </c>
      <c r="M321" s="5" t="s">
        <v>370</v>
      </c>
      <c r="N321" s="37">
        <v>636</v>
      </c>
      <c r="O321" s="37">
        <v>817.8</v>
      </c>
      <c r="P321" s="4">
        <f t="shared" si="96"/>
        <v>1.2085849056603772</v>
      </c>
      <c r="Q321" s="11">
        <v>20</v>
      </c>
      <c r="R321" s="37">
        <v>142</v>
      </c>
      <c r="S321" s="37">
        <v>150.1</v>
      </c>
      <c r="T321" s="4">
        <f t="shared" si="97"/>
        <v>1.0570422535211268</v>
      </c>
      <c r="U321" s="11">
        <v>10</v>
      </c>
      <c r="V321" s="37">
        <v>0</v>
      </c>
      <c r="W321" s="37">
        <v>0</v>
      </c>
      <c r="X321" s="4">
        <f t="shared" si="98"/>
        <v>1</v>
      </c>
      <c r="Y321" s="11">
        <v>40</v>
      </c>
      <c r="Z321" s="77" t="s">
        <v>435</v>
      </c>
      <c r="AA321" s="77" t="s">
        <v>435</v>
      </c>
      <c r="AB321" s="77" t="s">
        <v>435</v>
      </c>
      <c r="AC321" s="77" t="s">
        <v>435</v>
      </c>
      <c r="AD321" s="5" t="s">
        <v>370</v>
      </c>
      <c r="AE321" s="5" t="s">
        <v>370</v>
      </c>
      <c r="AF321" s="5" t="s">
        <v>370</v>
      </c>
      <c r="AG321" s="5" t="s">
        <v>370</v>
      </c>
      <c r="AH321" s="51">
        <v>147</v>
      </c>
      <c r="AI321" s="51">
        <v>231</v>
      </c>
      <c r="AJ321" s="4">
        <f t="shared" si="99"/>
        <v>1.2371428571428571</v>
      </c>
      <c r="AK321" s="11">
        <v>20</v>
      </c>
      <c r="AL321" s="5" t="s">
        <v>370</v>
      </c>
      <c r="AM321" s="5" t="s">
        <v>370</v>
      </c>
      <c r="AN321" s="5" t="s">
        <v>370</v>
      </c>
      <c r="AO321" s="5" t="s">
        <v>370</v>
      </c>
      <c r="AP321" s="5" t="s">
        <v>370</v>
      </c>
      <c r="AQ321" s="5" t="s">
        <v>370</v>
      </c>
      <c r="AR321" s="5" t="s">
        <v>370</v>
      </c>
      <c r="AS321" s="5" t="s">
        <v>370</v>
      </c>
      <c r="AT321" s="50">
        <f t="shared" si="107"/>
        <v>1.1053886421252883</v>
      </c>
      <c r="AU321" s="51">
        <v>343</v>
      </c>
      <c r="AV321" s="37">
        <f t="shared" si="100"/>
        <v>187.09090909090909</v>
      </c>
      <c r="AW321" s="37">
        <f t="shared" si="101"/>
        <v>206.8</v>
      </c>
      <c r="AX321" s="37">
        <f t="shared" si="102"/>
        <v>19.709090909090918</v>
      </c>
      <c r="AY321" s="37">
        <v>37.6</v>
      </c>
      <c r="AZ321" s="37">
        <v>27.8</v>
      </c>
      <c r="BA321" s="37">
        <v>30.4</v>
      </c>
      <c r="BB321" s="37">
        <v>25.7</v>
      </c>
      <c r="BC321" s="37">
        <v>29.1</v>
      </c>
      <c r="BD321" s="37">
        <v>0.7</v>
      </c>
      <c r="BE321" s="37"/>
      <c r="BF321" s="37">
        <f t="shared" si="103"/>
        <v>55.5</v>
      </c>
      <c r="BG321" s="11"/>
      <c r="BH321" s="37">
        <f t="shared" si="104"/>
        <v>55.5</v>
      </c>
      <c r="BI321" s="37"/>
      <c r="BJ321" s="37">
        <f t="shared" si="105"/>
        <v>55.5</v>
      </c>
      <c r="BK321" s="37"/>
      <c r="BL321" s="37">
        <f t="shared" si="106"/>
        <v>55.5</v>
      </c>
      <c r="BM321" s="9"/>
      <c r="BN321" s="9"/>
      <c r="BO321" s="9"/>
      <c r="BP321" s="9"/>
      <c r="BQ321" s="9"/>
      <c r="BR321" s="9"/>
      <c r="BS321" s="9"/>
      <c r="BT321" s="9"/>
      <c r="BU321" s="9"/>
      <c r="BV321" s="10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10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10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10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10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10"/>
      <c r="HG321" s="9"/>
      <c r="HH321" s="9"/>
    </row>
    <row r="322" spans="1:216" s="2" customFormat="1" ht="16.95" customHeight="1">
      <c r="A322" s="54" t="s">
        <v>315</v>
      </c>
      <c r="B322" s="37">
        <v>0</v>
      </c>
      <c r="C322" s="37">
        <v>0</v>
      </c>
      <c r="D322" s="4">
        <f t="shared" si="95"/>
        <v>0</v>
      </c>
      <c r="E322" s="11">
        <v>0</v>
      </c>
      <c r="F322" s="5" t="s">
        <v>370</v>
      </c>
      <c r="G322" s="5" t="s">
        <v>370</v>
      </c>
      <c r="H322" s="5" t="s">
        <v>370</v>
      </c>
      <c r="I322" s="5" t="s">
        <v>370</v>
      </c>
      <c r="J322" s="5" t="s">
        <v>370</v>
      </c>
      <c r="K322" s="5" t="s">
        <v>370</v>
      </c>
      <c r="L322" s="5" t="s">
        <v>370</v>
      </c>
      <c r="M322" s="5" t="s">
        <v>370</v>
      </c>
      <c r="N322" s="37">
        <v>948.2</v>
      </c>
      <c r="O322" s="37">
        <v>2026.2</v>
      </c>
      <c r="P322" s="4">
        <f t="shared" si="96"/>
        <v>1.2936890951276101</v>
      </c>
      <c r="Q322" s="11">
        <v>20</v>
      </c>
      <c r="R322" s="37">
        <v>697</v>
      </c>
      <c r="S322" s="37">
        <v>821.3</v>
      </c>
      <c r="T322" s="4">
        <f t="shared" si="97"/>
        <v>1.1783357245337158</v>
      </c>
      <c r="U322" s="11">
        <v>40</v>
      </c>
      <c r="V322" s="37">
        <v>0</v>
      </c>
      <c r="W322" s="37">
        <v>0</v>
      </c>
      <c r="X322" s="4">
        <f t="shared" si="98"/>
        <v>1</v>
      </c>
      <c r="Y322" s="11">
        <v>10</v>
      </c>
      <c r="Z322" s="77" t="s">
        <v>435</v>
      </c>
      <c r="AA322" s="77" t="s">
        <v>435</v>
      </c>
      <c r="AB322" s="77" t="s">
        <v>435</v>
      </c>
      <c r="AC322" s="77" t="s">
        <v>435</v>
      </c>
      <c r="AD322" s="5" t="s">
        <v>370</v>
      </c>
      <c r="AE322" s="5" t="s">
        <v>370</v>
      </c>
      <c r="AF322" s="5" t="s">
        <v>370</v>
      </c>
      <c r="AG322" s="5" t="s">
        <v>370</v>
      </c>
      <c r="AH322" s="51">
        <v>185</v>
      </c>
      <c r="AI322" s="51">
        <v>195</v>
      </c>
      <c r="AJ322" s="4">
        <f t="shared" si="99"/>
        <v>1.0540540540540539</v>
      </c>
      <c r="AK322" s="11">
        <v>20</v>
      </c>
      <c r="AL322" s="5" t="s">
        <v>370</v>
      </c>
      <c r="AM322" s="5" t="s">
        <v>370</v>
      </c>
      <c r="AN322" s="5" t="s">
        <v>370</v>
      </c>
      <c r="AO322" s="5" t="s">
        <v>370</v>
      </c>
      <c r="AP322" s="5" t="s">
        <v>370</v>
      </c>
      <c r="AQ322" s="5" t="s">
        <v>370</v>
      </c>
      <c r="AR322" s="5" t="s">
        <v>370</v>
      </c>
      <c r="AS322" s="5" t="s">
        <v>370</v>
      </c>
      <c r="AT322" s="50">
        <f t="shared" si="107"/>
        <v>1.1565365773886878</v>
      </c>
      <c r="AU322" s="51">
        <v>140</v>
      </c>
      <c r="AV322" s="37">
        <f t="shared" si="100"/>
        <v>76.36363636363636</v>
      </c>
      <c r="AW322" s="37">
        <f t="shared" si="101"/>
        <v>88.3</v>
      </c>
      <c r="AX322" s="37">
        <f t="shared" si="102"/>
        <v>11.936363636363637</v>
      </c>
      <c r="AY322" s="37">
        <v>14.5</v>
      </c>
      <c r="AZ322" s="37">
        <v>15.7</v>
      </c>
      <c r="BA322" s="37">
        <v>0</v>
      </c>
      <c r="BB322" s="37">
        <v>14.6</v>
      </c>
      <c r="BC322" s="37">
        <v>15.4</v>
      </c>
      <c r="BD322" s="37"/>
      <c r="BE322" s="37"/>
      <c r="BF322" s="37">
        <f t="shared" si="103"/>
        <v>28.1</v>
      </c>
      <c r="BG322" s="11"/>
      <c r="BH322" s="37">
        <f t="shared" si="104"/>
        <v>28.1</v>
      </c>
      <c r="BI322" s="37"/>
      <c r="BJ322" s="37">
        <f t="shared" si="105"/>
        <v>28.1</v>
      </c>
      <c r="BK322" s="37"/>
      <c r="BL322" s="37">
        <f t="shared" si="106"/>
        <v>28.1</v>
      </c>
      <c r="BM322" s="9"/>
      <c r="BN322" s="9"/>
      <c r="BO322" s="9"/>
      <c r="BP322" s="9"/>
      <c r="BQ322" s="9"/>
      <c r="BR322" s="9"/>
      <c r="BS322" s="9"/>
      <c r="BT322" s="9"/>
      <c r="BU322" s="9"/>
      <c r="BV322" s="10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10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10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10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10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10"/>
      <c r="HG322" s="9"/>
      <c r="HH322" s="9"/>
    </row>
    <row r="323" spans="1:216" s="2" customFormat="1" ht="16.95" customHeight="1">
      <c r="A323" s="54" t="s">
        <v>316</v>
      </c>
      <c r="B323" s="37">
        <v>456</v>
      </c>
      <c r="C323" s="37">
        <v>520</v>
      </c>
      <c r="D323" s="4">
        <f t="shared" si="95"/>
        <v>1.1403508771929824</v>
      </c>
      <c r="E323" s="11">
        <v>10</v>
      </c>
      <c r="F323" s="5" t="s">
        <v>370</v>
      </c>
      <c r="G323" s="5" t="s">
        <v>370</v>
      </c>
      <c r="H323" s="5" t="s">
        <v>370</v>
      </c>
      <c r="I323" s="5" t="s">
        <v>370</v>
      </c>
      <c r="J323" s="5" t="s">
        <v>370</v>
      </c>
      <c r="K323" s="5" t="s">
        <v>370</v>
      </c>
      <c r="L323" s="5" t="s">
        <v>370</v>
      </c>
      <c r="M323" s="5" t="s">
        <v>370</v>
      </c>
      <c r="N323" s="37">
        <v>313.3</v>
      </c>
      <c r="O323" s="37">
        <v>616.5</v>
      </c>
      <c r="P323" s="4">
        <f t="shared" si="96"/>
        <v>1.2767762527928503</v>
      </c>
      <c r="Q323" s="11">
        <v>20</v>
      </c>
      <c r="R323" s="37">
        <v>0</v>
      </c>
      <c r="S323" s="37">
        <v>2.4</v>
      </c>
      <c r="T323" s="4">
        <f t="shared" si="97"/>
        <v>1</v>
      </c>
      <c r="U323" s="11">
        <v>15</v>
      </c>
      <c r="V323" s="37">
        <v>1.2</v>
      </c>
      <c r="W323" s="37">
        <v>2.9</v>
      </c>
      <c r="X323" s="4">
        <f t="shared" si="98"/>
        <v>1.3</v>
      </c>
      <c r="Y323" s="11">
        <v>35</v>
      </c>
      <c r="Z323" s="77" t="s">
        <v>435</v>
      </c>
      <c r="AA323" s="77" t="s">
        <v>435</v>
      </c>
      <c r="AB323" s="77" t="s">
        <v>435</v>
      </c>
      <c r="AC323" s="77" t="s">
        <v>435</v>
      </c>
      <c r="AD323" s="5" t="s">
        <v>370</v>
      </c>
      <c r="AE323" s="5" t="s">
        <v>370</v>
      </c>
      <c r="AF323" s="5" t="s">
        <v>370</v>
      </c>
      <c r="AG323" s="5" t="s">
        <v>370</v>
      </c>
      <c r="AH323" s="51">
        <v>13</v>
      </c>
      <c r="AI323" s="51">
        <v>17</v>
      </c>
      <c r="AJ323" s="4">
        <f t="shared" si="99"/>
        <v>1.2107692307692308</v>
      </c>
      <c r="AK323" s="11">
        <v>20</v>
      </c>
      <c r="AL323" s="5" t="s">
        <v>370</v>
      </c>
      <c r="AM323" s="5" t="s">
        <v>370</v>
      </c>
      <c r="AN323" s="5" t="s">
        <v>370</v>
      </c>
      <c r="AO323" s="5" t="s">
        <v>370</v>
      </c>
      <c r="AP323" s="5" t="s">
        <v>370</v>
      </c>
      <c r="AQ323" s="5" t="s">
        <v>370</v>
      </c>
      <c r="AR323" s="5" t="s">
        <v>370</v>
      </c>
      <c r="AS323" s="5" t="s">
        <v>370</v>
      </c>
      <c r="AT323" s="50">
        <f t="shared" si="107"/>
        <v>1.2165441844317144</v>
      </c>
      <c r="AU323" s="51">
        <v>1444</v>
      </c>
      <c r="AV323" s="37">
        <f t="shared" si="100"/>
        <v>787.63636363636374</v>
      </c>
      <c r="AW323" s="37">
        <f t="shared" si="101"/>
        <v>958.2</v>
      </c>
      <c r="AX323" s="37">
        <f t="shared" si="102"/>
        <v>170.56363636363631</v>
      </c>
      <c r="AY323" s="37">
        <v>148</v>
      </c>
      <c r="AZ323" s="37">
        <v>158.4</v>
      </c>
      <c r="BA323" s="37">
        <v>178.5</v>
      </c>
      <c r="BB323" s="37">
        <v>150.30000000000001</v>
      </c>
      <c r="BC323" s="37">
        <v>161.80000000000001</v>
      </c>
      <c r="BD323" s="37"/>
      <c r="BE323" s="37"/>
      <c r="BF323" s="37">
        <f t="shared" si="103"/>
        <v>161.19999999999999</v>
      </c>
      <c r="BG323" s="11"/>
      <c r="BH323" s="37">
        <f t="shared" si="104"/>
        <v>161.19999999999999</v>
      </c>
      <c r="BI323" s="37"/>
      <c r="BJ323" s="37">
        <f t="shared" si="105"/>
        <v>161.19999999999999</v>
      </c>
      <c r="BK323" s="37"/>
      <c r="BL323" s="37">
        <f t="shared" si="106"/>
        <v>161.19999999999999</v>
      </c>
      <c r="BM323" s="9"/>
      <c r="BN323" s="9"/>
      <c r="BO323" s="9"/>
      <c r="BP323" s="9"/>
      <c r="BQ323" s="9"/>
      <c r="BR323" s="9"/>
      <c r="BS323" s="9"/>
      <c r="BT323" s="9"/>
      <c r="BU323" s="9"/>
      <c r="BV323" s="10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10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10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10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10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10"/>
      <c r="HG323" s="9"/>
      <c r="HH323" s="9"/>
    </row>
    <row r="324" spans="1:216" s="2" customFormat="1" ht="16.95" customHeight="1">
      <c r="A324" s="54" t="s">
        <v>317</v>
      </c>
      <c r="B324" s="37">
        <v>5757</v>
      </c>
      <c r="C324" s="37">
        <v>6170</v>
      </c>
      <c r="D324" s="4">
        <f t="shared" si="95"/>
        <v>1.0717387528226507</v>
      </c>
      <c r="E324" s="11">
        <v>10</v>
      </c>
      <c r="F324" s="5" t="s">
        <v>370</v>
      </c>
      <c r="G324" s="5" t="s">
        <v>370</v>
      </c>
      <c r="H324" s="5" t="s">
        <v>370</v>
      </c>
      <c r="I324" s="5" t="s">
        <v>370</v>
      </c>
      <c r="J324" s="5" t="s">
        <v>370</v>
      </c>
      <c r="K324" s="5" t="s">
        <v>370</v>
      </c>
      <c r="L324" s="5" t="s">
        <v>370</v>
      </c>
      <c r="M324" s="5" t="s">
        <v>370</v>
      </c>
      <c r="N324" s="37">
        <v>744.1</v>
      </c>
      <c r="O324" s="37">
        <v>831.1</v>
      </c>
      <c r="P324" s="4">
        <f t="shared" si="96"/>
        <v>1.116919768848273</v>
      </c>
      <c r="Q324" s="11">
        <v>20</v>
      </c>
      <c r="R324" s="37">
        <v>64</v>
      </c>
      <c r="S324" s="37">
        <v>75.900000000000006</v>
      </c>
      <c r="T324" s="4">
        <f t="shared" si="97"/>
        <v>1.1859375000000001</v>
      </c>
      <c r="U324" s="11">
        <v>20</v>
      </c>
      <c r="V324" s="37">
        <v>0</v>
      </c>
      <c r="W324" s="37">
        <v>0</v>
      </c>
      <c r="X324" s="4">
        <f t="shared" si="98"/>
        <v>1</v>
      </c>
      <c r="Y324" s="11">
        <v>30</v>
      </c>
      <c r="Z324" s="77" t="s">
        <v>435</v>
      </c>
      <c r="AA324" s="77" t="s">
        <v>435</v>
      </c>
      <c r="AB324" s="77" t="s">
        <v>435</v>
      </c>
      <c r="AC324" s="77" t="s">
        <v>435</v>
      </c>
      <c r="AD324" s="5" t="s">
        <v>370</v>
      </c>
      <c r="AE324" s="5" t="s">
        <v>370</v>
      </c>
      <c r="AF324" s="5" t="s">
        <v>370</v>
      </c>
      <c r="AG324" s="5" t="s">
        <v>370</v>
      </c>
      <c r="AH324" s="51">
        <v>75</v>
      </c>
      <c r="AI324" s="51">
        <v>83</v>
      </c>
      <c r="AJ324" s="4">
        <f t="shared" si="99"/>
        <v>1.1066666666666667</v>
      </c>
      <c r="AK324" s="11">
        <v>20</v>
      </c>
      <c r="AL324" s="5" t="s">
        <v>370</v>
      </c>
      <c r="AM324" s="5" t="s">
        <v>370</v>
      </c>
      <c r="AN324" s="5" t="s">
        <v>370</v>
      </c>
      <c r="AO324" s="5" t="s">
        <v>370</v>
      </c>
      <c r="AP324" s="5" t="s">
        <v>370</v>
      </c>
      <c r="AQ324" s="5" t="s">
        <v>370</v>
      </c>
      <c r="AR324" s="5" t="s">
        <v>370</v>
      </c>
      <c r="AS324" s="5" t="s">
        <v>370</v>
      </c>
      <c r="AT324" s="50">
        <f t="shared" si="107"/>
        <v>1.0890786623852529</v>
      </c>
      <c r="AU324" s="51">
        <v>1896</v>
      </c>
      <c r="AV324" s="37">
        <f t="shared" si="100"/>
        <v>1034.1818181818182</v>
      </c>
      <c r="AW324" s="37">
        <f t="shared" si="101"/>
        <v>1126.3</v>
      </c>
      <c r="AX324" s="37">
        <f t="shared" si="102"/>
        <v>92.118181818181711</v>
      </c>
      <c r="AY324" s="37">
        <v>159.69999999999999</v>
      </c>
      <c r="AZ324" s="37">
        <v>165.3</v>
      </c>
      <c r="BA324" s="37">
        <v>180.7</v>
      </c>
      <c r="BB324" s="37">
        <v>187.7</v>
      </c>
      <c r="BC324" s="37">
        <v>168.3</v>
      </c>
      <c r="BD324" s="37"/>
      <c r="BE324" s="37"/>
      <c r="BF324" s="37">
        <f t="shared" si="103"/>
        <v>264.60000000000002</v>
      </c>
      <c r="BG324" s="11"/>
      <c r="BH324" s="37">
        <f t="shared" si="104"/>
        <v>264.60000000000002</v>
      </c>
      <c r="BI324" s="37"/>
      <c r="BJ324" s="37">
        <f t="shared" si="105"/>
        <v>264.60000000000002</v>
      </c>
      <c r="BK324" s="37"/>
      <c r="BL324" s="37">
        <f t="shared" si="106"/>
        <v>264.60000000000002</v>
      </c>
      <c r="BM324" s="9"/>
      <c r="BN324" s="9"/>
      <c r="BO324" s="9"/>
      <c r="BP324" s="9"/>
      <c r="BQ324" s="9"/>
      <c r="BR324" s="9"/>
      <c r="BS324" s="9"/>
      <c r="BT324" s="9"/>
      <c r="BU324" s="9"/>
      <c r="BV324" s="10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10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10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10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10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10"/>
      <c r="HG324" s="9"/>
      <c r="HH324" s="9"/>
    </row>
    <row r="325" spans="1:216" s="2" customFormat="1" ht="16.95" customHeight="1">
      <c r="A325" s="54" t="s">
        <v>318</v>
      </c>
      <c r="B325" s="37">
        <v>0</v>
      </c>
      <c r="C325" s="37">
        <v>0</v>
      </c>
      <c r="D325" s="4">
        <f t="shared" si="95"/>
        <v>0</v>
      </c>
      <c r="E325" s="11">
        <v>0</v>
      </c>
      <c r="F325" s="5" t="s">
        <v>370</v>
      </c>
      <c r="G325" s="5" t="s">
        <v>370</v>
      </c>
      <c r="H325" s="5" t="s">
        <v>370</v>
      </c>
      <c r="I325" s="5" t="s">
        <v>370</v>
      </c>
      <c r="J325" s="5" t="s">
        <v>370</v>
      </c>
      <c r="K325" s="5" t="s">
        <v>370</v>
      </c>
      <c r="L325" s="5" t="s">
        <v>370</v>
      </c>
      <c r="M325" s="5" t="s">
        <v>370</v>
      </c>
      <c r="N325" s="37">
        <v>472.5</v>
      </c>
      <c r="O325" s="37">
        <v>472.6</v>
      </c>
      <c r="P325" s="4">
        <f t="shared" si="96"/>
        <v>1.0002116402116403</v>
      </c>
      <c r="Q325" s="11">
        <v>20</v>
      </c>
      <c r="R325" s="37">
        <v>0</v>
      </c>
      <c r="S325" s="37">
        <v>0</v>
      </c>
      <c r="T325" s="4">
        <f t="shared" si="97"/>
        <v>1</v>
      </c>
      <c r="U325" s="11">
        <v>20</v>
      </c>
      <c r="V325" s="37">
        <v>0</v>
      </c>
      <c r="W325" s="37">
        <v>0</v>
      </c>
      <c r="X325" s="4">
        <f t="shared" si="98"/>
        <v>1</v>
      </c>
      <c r="Y325" s="11">
        <v>30</v>
      </c>
      <c r="Z325" s="77" t="s">
        <v>435</v>
      </c>
      <c r="AA325" s="77" t="s">
        <v>435</v>
      </c>
      <c r="AB325" s="77" t="s">
        <v>435</v>
      </c>
      <c r="AC325" s="77" t="s">
        <v>435</v>
      </c>
      <c r="AD325" s="5" t="s">
        <v>370</v>
      </c>
      <c r="AE325" s="5" t="s">
        <v>370</v>
      </c>
      <c r="AF325" s="5" t="s">
        <v>370</v>
      </c>
      <c r="AG325" s="5" t="s">
        <v>370</v>
      </c>
      <c r="AH325" s="51">
        <v>81</v>
      </c>
      <c r="AI325" s="51">
        <v>77</v>
      </c>
      <c r="AJ325" s="4">
        <f t="shared" si="99"/>
        <v>0.95061728395061729</v>
      </c>
      <c r="AK325" s="11">
        <v>20</v>
      </c>
      <c r="AL325" s="5" t="s">
        <v>370</v>
      </c>
      <c r="AM325" s="5" t="s">
        <v>370</v>
      </c>
      <c r="AN325" s="5" t="s">
        <v>370</v>
      </c>
      <c r="AO325" s="5" t="s">
        <v>370</v>
      </c>
      <c r="AP325" s="5" t="s">
        <v>370</v>
      </c>
      <c r="AQ325" s="5" t="s">
        <v>370</v>
      </c>
      <c r="AR325" s="5" t="s">
        <v>370</v>
      </c>
      <c r="AS325" s="5" t="s">
        <v>370</v>
      </c>
      <c r="AT325" s="50">
        <f t="shared" si="107"/>
        <v>0.98907309425827938</v>
      </c>
      <c r="AU325" s="51">
        <v>1358</v>
      </c>
      <c r="AV325" s="37">
        <f t="shared" si="100"/>
        <v>740.72727272727275</v>
      </c>
      <c r="AW325" s="37">
        <f t="shared" si="101"/>
        <v>732.6</v>
      </c>
      <c r="AX325" s="37">
        <f t="shared" si="102"/>
        <v>-8.1272727272727252</v>
      </c>
      <c r="AY325" s="37">
        <v>109.3</v>
      </c>
      <c r="AZ325" s="37">
        <v>97</v>
      </c>
      <c r="BA325" s="37">
        <v>78.3</v>
      </c>
      <c r="BB325" s="37">
        <v>90.3</v>
      </c>
      <c r="BC325" s="37">
        <v>91.7</v>
      </c>
      <c r="BD325" s="37">
        <v>21.4</v>
      </c>
      <c r="BE325" s="37"/>
      <c r="BF325" s="37">
        <f t="shared" si="103"/>
        <v>244.6</v>
      </c>
      <c r="BG325" s="11"/>
      <c r="BH325" s="37">
        <f t="shared" si="104"/>
        <v>244.6</v>
      </c>
      <c r="BI325" s="37"/>
      <c r="BJ325" s="37">
        <f t="shared" si="105"/>
        <v>244.6</v>
      </c>
      <c r="BK325" s="37"/>
      <c r="BL325" s="37">
        <f t="shared" si="106"/>
        <v>244.6</v>
      </c>
      <c r="BM325" s="9"/>
      <c r="BN325" s="9"/>
      <c r="BO325" s="9"/>
      <c r="BP325" s="9"/>
      <c r="BQ325" s="9"/>
      <c r="BR325" s="9"/>
      <c r="BS325" s="9"/>
      <c r="BT325" s="9"/>
      <c r="BU325" s="9"/>
      <c r="BV325" s="10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10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10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10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10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10"/>
      <c r="HG325" s="9"/>
      <c r="HH325" s="9"/>
    </row>
    <row r="326" spans="1:216" s="2" customFormat="1" ht="16.95" customHeight="1">
      <c r="A326" s="54" t="s">
        <v>319</v>
      </c>
      <c r="B326" s="37">
        <v>18320</v>
      </c>
      <c r="C326" s="37">
        <v>16525</v>
      </c>
      <c r="D326" s="4">
        <f t="shared" si="95"/>
        <v>0.90201965065502188</v>
      </c>
      <c r="E326" s="11">
        <v>10</v>
      </c>
      <c r="F326" s="5" t="s">
        <v>370</v>
      </c>
      <c r="G326" s="5" t="s">
        <v>370</v>
      </c>
      <c r="H326" s="5" t="s">
        <v>370</v>
      </c>
      <c r="I326" s="5" t="s">
        <v>370</v>
      </c>
      <c r="J326" s="5" t="s">
        <v>370</v>
      </c>
      <c r="K326" s="5" t="s">
        <v>370</v>
      </c>
      <c r="L326" s="5" t="s">
        <v>370</v>
      </c>
      <c r="M326" s="5" t="s">
        <v>370</v>
      </c>
      <c r="N326" s="37">
        <v>886.6</v>
      </c>
      <c r="O326" s="37">
        <v>1497.8</v>
      </c>
      <c r="P326" s="4">
        <f t="shared" si="96"/>
        <v>1.2489375140988044</v>
      </c>
      <c r="Q326" s="11">
        <v>20</v>
      </c>
      <c r="R326" s="37">
        <v>1744</v>
      </c>
      <c r="S326" s="37">
        <v>1663.3</v>
      </c>
      <c r="T326" s="4">
        <f t="shared" si="97"/>
        <v>0.9537270642201835</v>
      </c>
      <c r="U326" s="11">
        <v>40</v>
      </c>
      <c r="V326" s="37">
        <v>1.8</v>
      </c>
      <c r="W326" s="37">
        <v>7.1</v>
      </c>
      <c r="X326" s="4">
        <f t="shared" si="98"/>
        <v>1.3</v>
      </c>
      <c r="Y326" s="11">
        <v>10</v>
      </c>
      <c r="Z326" s="77" t="s">
        <v>435</v>
      </c>
      <c r="AA326" s="77" t="s">
        <v>435</v>
      </c>
      <c r="AB326" s="77" t="s">
        <v>435</v>
      </c>
      <c r="AC326" s="77" t="s">
        <v>435</v>
      </c>
      <c r="AD326" s="5" t="s">
        <v>370</v>
      </c>
      <c r="AE326" s="5" t="s">
        <v>370</v>
      </c>
      <c r="AF326" s="5" t="s">
        <v>370</v>
      </c>
      <c r="AG326" s="5" t="s">
        <v>370</v>
      </c>
      <c r="AH326" s="51">
        <v>995</v>
      </c>
      <c r="AI326" s="51">
        <v>996</v>
      </c>
      <c r="AJ326" s="4">
        <f t="shared" si="99"/>
        <v>1.0010050251256282</v>
      </c>
      <c r="AK326" s="11">
        <v>20</v>
      </c>
      <c r="AL326" s="5" t="s">
        <v>370</v>
      </c>
      <c r="AM326" s="5" t="s">
        <v>370</v>
      </c>
      <c r="AN326" s="5" t="s">
        <v>370</v>
      </c>
      <c r="AO326" s="5" t="s">
        <v>370</v>
      </c>
      <c r="AP326" s="5" t="s">
        <v>370</v>
      </c>
      <c r="AQ326" s="5" t="s">
        <v>370</v>
      </c>
      <c r="AR326" s="5" t="s">
        <v>370</v>
      </c>
      <c r="AS326" s="5" t="s">
        <v>370</v>
      </c>
      <c r="AT326" s="50">
        <f t="shared" si="107"/>
        <v>1.051681298598462</v>
      </c>
      <c r="AU326" s="51">
        <v>2524</v>
      </c>
      <c r="AV326" s="37">
        <f t="shared" si="100"/>
        <v>1376.7272727272727</v>
      </c>
      <c r="AW326" s="37">
        <f t="shared" si="101"/>
        <v>1447.9</v>
      </c>
      <c r="AX326" s="37">
        <f t="shared" si="102"/>
        <v>71.172727272727343</v>
      </c>
      <c r="AY326" s="37">
        <v>279.3</v>
      </c>
      <c r="AZ326" s="37">
        <v>245.9</v>
      </c>
      <c r="BA326" s="37">
        <v>308.5</v>
      </c>
      <c r="BB326" s="37">
        <v>225.1</v>
      </c>
      <c r="BC326" s="37">
        <v>185.7</v>
      </c>
      <c r="BD326" s="37"/>
      <c r="BE326" s="37"/>
      <c r="BF326" s="37">
        <f t="shared" si="103"/>
        <v>203.4</v>
      </c>
      <c r="BG326" s="11"/>
      <c r="BH326" s="37">
        <f t="shared" si="104"/>
        <v>203.4</v>
      </c>
      <c r="BI326" s="37"/>
      <c r="BJ326" s="37">
        <f t="shared" si="105"/>
        <v>203.4</v>
      </c>
      <c r="BK326" s="37"/>
      <c r="BL326" s="37">
        <f t="shared" si="106"/>
        <v>203.4</v>
      </c>
      <c r="BM326" s="9"/>
      <c r="BN326" s="9"/>
      <c r="BO326" s="9"/>
      <c r="BP326" s="9"/>
      <c r="BQ326" s="9"/>
      <c r="BR326" s="9"/>
      <c r="BS326" s="9"/>
      <c r="BT326" s="9"/>
      <c r="BU326" s="9"/>
      <c r="BV326" s="10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10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10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10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10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10"/>
      <c r="HG326" s="9"/>
      <c r="HH326" s="9"/>
    </row>
    <row r="327" spans="1:216" s="2" customFormat="1" ht="16.95" customHeight="1">
      <c r="A327" s="54" t="s">
        <v>320</v>
      </c>
      <c r="B327" s="37">
        <v>0</v>
      </c>
      <c r="C327" s="37">
        <v>0</v>
      </c>
      <c r="D327" s="4">
        <f t="shared" si="95"/>
        <v>0</v>
      </c>
      <c r="E327" s="11">
        <v>0</v>
      </c>
      <c r="F327" s="5" t="s">
        <v>370</v>
      </c>
      <c r="G327" s="5" t="s">
        <v>370</v>
      </c>
      <c r="H327" s="5" t="s">
        <v>370</v>
      </c>
      <c r="I327" s="5" t="s">
        <v>370</v>
      </c>
      <c r="J327" s="5" t="s">
        <v>370</v>
      </c>
      <c r="K327" s="5" t="s">
        <v>370</v>
      </c>
      <c r="L327" s="5" t="s">
        <v>370</v>
      </c>
      <c r="M327" s="5" t="s">
        <v>370</v>
      </c>
      <c r="N327" s="37">
        <v>593.29999999999995</v>
      </c>
      <c r="O327" s="37">
        <v>419.1</v>
      </c>
      <c r="P327" s="4">
        <f t="shared" si="96"/>
        <v>0.70638799932580487</v>
      </c>
      <c r="Q327" s="11">
        <v>20</v>
      </c>
      <c r="R327" s="37">
        <v>0</v>
      </c>
      <c r="S327" s="37">
        <v>0</v>
      </c>
      <c r="T327" s="4">
        <f t="shared" si="97"/>
        <v>1</v>
      </c>
      <c r="U327" s="11">
        <v>25</v>
      </c>
      <c r="V327" s="37">
        <v>0</v>
      </c>
      <c r="W327" s="37">
        <v>0</v>
      </c>
      <c r="X327" s="4">
        <f t="shared" si="98"/>
        <v>1</v>
      </c>
      <c r="Y327" s="11">
        <v>25</v>
      </c>
      <c r="Z327" s="77" t="s">
        <v>435</v>
      </c>
      <c r="AA327" s="77" t="s">
        <v>435</v>
      </c>
      <c r="AB327" s="77" t="s">
        <v>435</v>
      </c>
      <c r="AC327" s="77" t="s">
        <v>435</v>
      </c>
      <c r="AD327" s="5" t="s">
        <v>370</v>
      </c>
      <c r="AE327" s="5" t="s">
        <v>370</v>
      </c>
      <c r="AF327" s="5" t="s">
        <v>370</v>
      </c>
      <c r="AG327" s="5" t="s">
        <v>370</v>
      </c>
      <c r="AH327" s="51">
        <v>31</v>
      </c>
      <c r="AI327" s="51">
        <v>25</v>
      </c>
      <c r="AJ327" s="4">
        <f t="shared" si="99"/>
        <v>0.80645161290322576</v>
      </c>
      <c r="AK327" s="11">
        <v>20</v>
      </c>
      <c r="AL327" s="5" t="s">
        <v>370</v>
      </c>
      <c r="AM327" s="5" t="s">
        <v>370</v>
      </c>
      <c r="AN327" s="5" t="s">
        <v>370</v>
      </c>
      <c r="AO327" s="5" t="s">
        <v>370</v>
      </c>
      <c r="AP327" s="5" t="s">
        <v>370</v>
      </c>
      <c r="AQ327" s="5" t="s">
        <v>370</v>
      </c>
      <c r="AR327" s="5" t="s">
        <v>370</v>
      </c>
      <c r="AS327" s="5" t="s">
        <v>370</v>
      </c>
      <c r="AT327" s="50">
        <f t="shared" si="107"/>
        <v>0.8917421360508957</v>
      </c>
      <c r="AU327" s="51">
        <v>377</v>
      </c>
      <c r="AV327" s="37">
        <f t="shared" si="100"/>
        <v>205.63636363636363</v>
      </c>
      <c r="AW327" s="37">
        <f t="shared" si="101"/>
        <v>183.4</v>
      </c>
      <c r="AX327" s="37">
        <f t="shared" si="102"/>
        <v>-22.23636363636362</v>
      </c>
      <c r="AY327" s="37">
        <v>31.6</v>
      </c>
      <c r="AZ327" s="37">
        <v>26</v>
      </c>
      <c r="BA327" s="37">
        <v>0</v>
      </c>
      <c r="BB327" s="37">
        <v>15.8</v>
      </c>
      <c r="BC327" s="37">
        <v>24.9</v>
      </c>
      <c r="BD327" s="37">
        <v>26.1</v>
      </c>
      <c r="BE327" s="37"/>
      <c r="BF327" s="37">
        <f t="shared" si="103"/>
        <v>59</v>
      </c>
      <c r="BG327" s="11"/>
      <c r="BH327" s="37">
        <f t="shared" si="104"/>
        <v>59</v>
      </c>
      <c r="BI327" s="37"/>
      <c r="BJ327" s="37">
        <f t="shared" si="105"/>
        <v>59</v>
      </c>
      <c r="BK327" s="37"/>
      <c r="BL327" s="37">
        <f t="shared" si="106"/>
        <v>59</v>
      </c>
      <c r="BM327" s="9"/>
      <c r="BN327" s="9"/>
      <c r="BO327" s="9"/>
      <c r="BP327" s="9"/>
      <c r="BQ327" s="9"/>
      <c r="BR327" s="9"/>
      <c r="BS327" s="9"/>
      <c r="BT327" s="9"/>
      <c r="BU327" s="9"/>
      <c r="BV327" s="10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10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10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10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10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10"/>
      <c r="HG327" s="9"/>
      <c r="HH327" s="9"/>
    </row>
    <row r="328" spans="1:216" s="2" customFormat="1" ht="16.95" customHeight="1">
      <c r="A328" s="18" t="s">
        <v>321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9"/>
      <c r="BN328" s="9"/>
      <c r="BO328" s="9"/>
      <c r="BP328" s="9"/>
      <c r="BQ328" s="9"/>
      <c r="BR328" s="9"/>
      <c r="BS328" s="9"/>
      <c r="BT328" s="9"/>
      <c r="BU328" s="9"/>
      <c r="BV328" s="10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10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10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10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10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10"/>
      <c r="HG328" s="9"/>
      <c r="HH328" s="9"/>
    </row>
    <row r="329" spans="1:216" s="2" customFormat="1" ht="16.95" customHeight="1">
      <c r="A329" s="14" t="s">
        <v>322</v>
      </c>
      <c r="B329" s="37">
        <v>340</v>
      </c>
      <c r="C329" s="37">
        <v>426.4</v>
      </c>
      <c r="D329" s="4">
        <f t="shared" si="95"/>
        <v>1.2054117647058824</v>
      </c>
      <c r="E329" s="11">
        <v>10</v>
      </c>
      <c r="F329" s="5" t="s">
        <v>370</v>
      </c>
      <c r="G329" s="5" t="s">
        <v>370</v>
      </c>
      <c r="H329" s="5" t="s">
        <v>370</v>
      </c>
      <c r="I329" s="5" t="s">
        <v>370</v>
      </c>
      <c r="J329" s="5" t="s">
        <v>370</v>
      </c>
      <c r="K329" s="5" t="s">
        <v>370</v>
      </c>
      <c r="L329" s="5" t="s">
        <v>370</v>
      </c>
      <c r="M329" s="5" t="s">
        <v>370</v>
      </c>
      <c r="N329" s="37">
        <v>144.9</v>
      </c>
      <c r="O329" s="37">
        <v>82.9</v>
      </c>
      <c r="P329" s="4">
        <f t="shared" si="96"/>
        <v>0.57211870255348518</v>
      </c>
      <c r="Q329" s="11">
        <v>20</v>
      </c>
      <c r="R329" s="37">
        <v>12</v>
      </c>
      <c r="S329" s="37">
        <v>12.6</v>
      </c>
      <c r="T329" s="4">
        <f t="shared" si="97"/>
        <v>1.05</v>
      </c>
      <c r="U329" s="11">
        <v>30</v>
      </c>
      <c r="V329" s="37">
        <v>12</v>
      </c>
      <c r="W329" s="37">
        <v>12.5</v>
      </c>
      <c r="X329" s="4">
        <f t="shared" si="98"/>
        <v>1.0416666666666667</v>
      </c>
      <c r="Y329" s="11">
        <v>20</v>
      </c>
      <c r="Z329" s="77" t="s">
        <v>435</v>
      </c>
      <c r="AA329" s="77" t="s">
        <v>435</v>
      </c>
      <c r="AB329" s="77" t="s">
        <v>435</v>
      </c>
      <c r="AC329" s="77" t="s">
        <v>435</v>
      </c>
      <c r="AD329" s="5" t="s">
        <v>370</v>
      </c>
      <c r="AE329" s="5" t="s">
        <v>370</v>
      </c>
      <c r="AF329" s="5" t="s">
        <v>370</v>
      </c>
      <c r="AG329" s="5" t="s">
        <v>370</v>
      </c>
      <c r="AH329" s="51">
        <v>230</v>
      </c>
      <c r="AI329" s="51">
        <v>237</v>
      </c>
      <c r="AJ329" s="4">
        <f t="shared" si="99"/>
        <v>1.0304347826086957</v>
      </c>
      <c r="AK329" s="11">
        <v>20</v>
      </c>
      <c r="AL329" s="5" t="s">
        <v>370</v>
      </c>
      <c r="AM329" s="5" t="s">
        <v>370</v>
      </c>
      <c r="AN329" s="5" t="s">
        <v>370</v>
      </c>
      <c r="AO329" s="5" t="s">
        <v>370</v>
      </c>
      <c r="AP329" s="5" t="s">
        <v>370</v>
      </c>
      <c r="AQ329" s="5" t="s">
        <v>370</v>
      </c>
      <c r="AR329" s="5" t="s">
        <v>370</v>
      </c>
      <c r="AS329" s="5" t="s">
        <v>370</v>
      </c>
      <c r="AT329" s="50">
        <f t="shared" si="107"/>
        <v>0.96438520683635776</v>
      </c>
      <c r="AU329" s="51">
        <v>2170</v>
      </c>
      <c r="AV329" s="37">
        <f t="shared" si="100"/>
        <v>1183.6363636363637</v>
      </c>
      <c r="AW329" s="37">
        <f t="shared" si="101"/>
        <v>1141.5</v>
      </c>
      <c r="AX329" s="37">
        <f t="shared" si="102"/>
        <v>-42.13636363636374</v>
      </c>
      <c r="AY329" s="37">
        <v>174.8</v>
      </c>
      <c r="AZ329" s="37">
        <v>202.3</v>
      </c>
      <c r="BA329" s="37">
        <v>165.8</v>
      </c>
      <c r="BB329" s="37">
        <v>175.5</v>
      </c>
      <c r="BC329" s="37">
        <v>156.5</v>
      </c>
      <c r="BD329" s="37"/>
      <c r="BE329" s="37"/>
      <c r="BF329" s="37">
        <f t="shared" si="103"/>
        <v>266.60000000000002</v>
      </c>
      <c r="BG329" s="11"/>
      <c r="BH329" s="37">
        <f t="shared" si="104"/>
        <v>266.60000000000002</v>
      </c>
      <c r="BI329" s="37"/>
      <c r="BJ329" s="37">
        <f t="shared" si="105"/>
        <v>266.60000000000002</v>
      </c>
      <c r="BK329" s="37"/>
      <c r="BL329" s="37">
        <f t="shared" si="106"/>
        <v>266.60000000000002</v>
      </c>
      <c r="BM329" s="9"/>
      <c r="BN329" s="9"/>
      <c r="BO329" s="9"/>
      <c r="BP329" s="9"/>
      <c r="BQ329" s="9"/>
      <c r="BR329" s="9"/>
      <c r="BS329" s="9"/>
      <c r="BT329" s="9"/>
      <c r="BU329" s="9"/>
      <c r="BV329" s="10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10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10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10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10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10"/>
      <c r="HG329" s="9"/>
      <c r="HH329" s="9"/>
    </row>
    <row r="330" spans="1:216" s="2" customFormat="1" ht="16.95" customHeight="1">
      <c r="A330" s="14" t="s">
        <v>323</v>
      </c>
      <c r="B330" s="37">
        <v>405</v>
      </c>
      <c r="C330" s="37">
        <v>408.1</v>
      </c>
      <c r="D330" s="4">
        <f t="shared" si="95"/>
        <v>1.0076543209876543</v>
      </c>
      <c r="E330" s="11">
        <v>10</v>
      </c>
      <c r="F330" s="5" t="s">
        <v>370</v>
      </c>
      <c r="G330" s="5" t="s">
        <v>370</v>
      </c>
      <c r="H330" s="5" t="s">
        <v>370</v>
      </c>
      <c r="I330" s="5" t="s">
        <v>370</v>
      </c>
      <c r="J330" s="5" t="s">
        <v>370</v>
      </c>
      <c r="K330" s="5" t="s">
        <v>370</v>
      </c>
      <c r="L330" s="5" t="s">
        <v>370</v>
      </c>
      <c r="M330" s="5" t="s">
        <v>370</v>
      </c>
      <c r="N330" s="37">
        <v>417.2</v>
      </c>
      <c r="O330" s="37">
        <v>939.3</v>
      </c>
      <c r="P330" s="4">
        <f t="shared" si="96"/>
        <v>1.3</v>
      </c>
      <c r="Q330" s="11">
        <v>20</v>
      </c>
      <c r="R330" s="37">
        <v>92</v>
      </c>
      <c r="S330" s="37">
        <v>162</v>
      </c>
      <c r="T330" s="4">
        <f t="shared" si="97"/>
        <v>1.2560869565217392</v>
      </c>
      <c r="U330" s="11">
        <v>20</v>
      </c>
      <c r="V330" s="37">
        <v>12</v>
      </c>
      <c r="W330" s="37">
        <v>12.7</v>
      </c>
      <c r="X330" s="4">
        <f t="shared" si="98"/>
        <v>1.0583333333333333</v>
      </c>
      <c r="Y330" s="11">
        <v>30</v>
      </c>
      <c r="Z330" s="77" t="s">
        <v>435</v>
      </c>
      <c r="AA330" s="77" t="s">
        <v>435</v>
      </c>
      <c r="AB330" s="77" t="s">
        <v>435</v>
      </c>
      <c r="AC330" s="77" t="s">
        <v>435</v>
      </c>
      <c r="AD330" s="5" t="s">
        <v>370</v>
      </c>
      <c r="AE330" s="5" t="s">
        <v>370</v>
      </c>
      <c r="AF330" s="5" t="s">
        <v>370</v>
      </c>
      <c r="AG330" s="5" t="s">
        <v>370</v>
      </c>
      <c r="AH330" s="51">
        <v>470</v>
      </c>
      <c r="AI330" s="51">
        <v>491</v>
      </c>
      <c r="AJ330" s="4">
        <f t="shared" si="99"/>
        <v>1.0446808510638297</v>
      </c>
      <c r="AK330" s="11">
        <v>20</v>
      </c>
      <c r="AL330" s="5" t="s">
        <v>370</v>
      </c>
      <c r="AM330" s="5" t="s">
        <v>370</v>
      </c>
      <c r="AN330" s="5" t="s">
        <v>370</v>
      </c>
      <c r="AO330" s="5" t="s">
        <v>370</v>
      </c>
      <c r="AP330" s="5" t="s">
        <v>370</v>
      </c>
      <c r="AQ330" s="5" t="s">
        <v>370</v>
      </c>
      <c r="AR330" s="5" t="s">
        <v>370</v>
      </c>
      <c r="AS330" s="5" t="s">
        <v>370</v>
      </c>
      <c r="AT330" s="50">
        <f t="shared" si="107"/>
        <v>1.1384189936158793</v>
      </c>
      <c r="AU330" s="51">
        <v>1946</v>
      </c>
      <c r="AV330" s="37">
        <f t="shared" si="100"/>
        <v>1061.4545454545455</v>
      </c>
      <c r="AW330" s="37">
        <f t="shared" si="101"/>
        <v>1208.4000000000001</v>
      </c>
      <c r="AX330" s="37">
        <f t="shared" si="102"/>
        <v>146.9454545454546</v>
      </c>
      <c r="AY330" s="37">
        <v>200.3</v>
      </c>
      <c r="AZ330" s="37">
        <v>230</v>
      </c>
      <c r="BA330" s="37">
        <v>220.5</v>
      </c>
      <c r="BB330" s="37">
        <v>204</v>
      </c>
      <c r="BC330" s="37">
        <v>206.5</v>
      </c>
      <c r="BD330" s="37"/>
      <c r="BE330" s="37"/>
      <c r="BF330" s="37">
        <f t="shared" si="103"/>
        <v>147.1</v>
      </c>
      <c r="BG330" s="11"/>
      <c r="BH330" s="37">
        <f t="shared" si="104"/>
        <v>147.1</v>
      </c>
      <c r="BI330" s="37"/>
      <c r="BJ330" s="37">
        <f t="shared" si="105"/>
        <v>147.1</v>
      </c>
      <c r="BK330" s="37"/>
      <c r="BL330" s="37">
        <f t="shared" si="106"/>
        <v>147.1</v>
      </c>
      <c r="BM330" s="9"/>
      <c r="BN330" s="9"/>
      <c r="BO330" s="9"/>
      <c r="BP330" s="9"/>
      <c r="BQ330" s="9"/>
      <c r="BR330" s="9"/>
      <c r="BS330" s="9"/>
      <c r="BT330" s="9"/>
      <c r="BU330" s="9"/>
      <c r="BV330" s="10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10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10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10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10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10"/>
      <c r="HG330" s="9"/>
      <c r="HH330" s="9"/>
    </row>
    <row r="331" spans="1:216" s="2" customFormat="1" ht="16.95" customHeight="1">
      <c r="A331" s="14" t="s">
        <v>276</v>
      </c>
      <c r="B331" s="37">
        <v>232</v>
      </c>
      <c r="C331" s="37">
        <v>260.5</v>
      </c>
      <c r="D331" s="4">
        <f t="shared" si="95"/>
        <v>1.1228448275862069</v>
      </c>
      <c r="E331" s="11">
        <v>10</v>
      </c>
      <c r="F331" s="5" t="s">
        <v>370</v>
      </c>
      <c r="G331" s="5" t="s">
        <v>370</v>
      </c>
      <c r="H331" s="5" t="s">
        <v>370</v>
      </c>
      <c r="I331" s="5" t="s">
        <v>370</v>
      </c>
      <c r="J331" s="5" t="s">
        <v>370</v>
      </c>
      <c r="K331" s="5" t="s">
        <v>370</v>
      </c>
      <c r="L331" s="5" t="s">
        <v>370</v>
      </c>
      <c r="M331" s="5" t="s">
        <v>370</v>
      </c>
      <c r="N331" s="37">
        <v>103.6</v>
      </c>
      <c r="O331" s="37">
        <v>65.900000000000006</v>
      </c>
      <c r="P331" s="4">
        <f t="shared" si="96"/>
        <v>0.63610038610038622</v>
      </c>
      <c r="Q331" s="11">
        <v>20</v>
      </c>
      <c r="R331" s="37">
        <v>46</v>
      </c>
      <c r="S331" s="37">
        <v>47.5</v>
      </c>
      <c r="T331" s="4">
        <f t="shared" si="97"/>
        <v>1.0326086956521738</v>
      </c>
      <c r="U331" s="11">
        <v>30</v>
      </c>
      <c r="V331" s="37">
        <v>6</v>
      </c>
      <c r="W331" s="37">
        <v>6.9</v>
      </c>
      <c r="X331" s="4">
        <f t="shared" si="98"/>
        <v>1.1500000000000001</v>
      </c>
      <c r="Y331" s="11">
        <v>20</v>
      </c>
      <c r="Z331" s="77" t="s">
        <v>435</v>
      </c>
      <c r="AA331" s="77" t="s">
        <v>435</v>
      </c>
      <c r="AB331" s="77" t="s">
        <v>435</v>
      </c>
      <c r="AC331" s="77" t="s">
        <v>435</v>
      </c>
      <c r="AD331" s="5" t="s">
        <v>370</v>
      </c>
      <c r="AE331" s="5" t="s">
        <v>370</v>
      </c>
      <c r="AF331" s="5" t="s">
        <v>370</v>
      </c>
      <c r="AG331" s="5" t="s">
        <v>370</v>
      </c>
      <c r="AH331" s="51">
        <v>235</v>
      </c>
      <c r="AI331" s="51">
        <v>269</v>
      </c>
      <c r="AJ331" s="4">
        <f t="shared" si="99"/>
        <v>1.1446808510638298</v>
      </c>
      <c r="AK331" s="11">
        <v>20</v>
      </c>
      <c r="AL331" s="5" t="s">
        <v>370</v>
      </c>
      <c r="AM331" s="5" t="s">
        <v>370</v>
      </c>
      <c r="AN331" s="5" t="s">
        <v>370</v>
      </c>
      <c r="AO331" s="5" t="s">
        <v>370</v>
      </c>
      <c r="AP331" s="5" t="s">
        <v>370</v>
      </c>
      <c r="AQ331" s="5" t="s">
        <v>370</v>
      </c>
      <c r="AR331" s="5" t="s">
        <v>370</v>
      </c>
      <c r="AS331" s="5" t="s">
        <v>370</v>
      </c>
      <c r="AT331" s="50">
        <f t="shared" si="107"/>
        <v>1.008223338887116</v>
      </c>
      <c r="AU331" s="51">
        <v>1500</v>
      </c>
      <c r="AV331" s="37">
        <f t="shared" si="100"/>
        <v>818.18181818181824</v>
      </c>
      <c r="AW331" s="37">
        <f t="shared" si="101"/>
        <v>824.9</v>
      </c>
      <c r="AX331" s="37">
        <f t="shared" si="102"/>
        <v>6.7181818181817334</v>
      </c>
      <c r="AY331" s="37">
        <v>103.2</v>
      </c>
      <c r="AZ331" s="37">
        <v>159.80000000000001</v>
      </c>
      <c r="BA331" s="37">
        <v>152.69999999999999</v>
      </c>
      <c r="BB331" s="37">
        <v>119</v>
      </c>
      <c r="BC331" s="37">
        <v>140.19999999999999</v>
      </c>
      <c r="BD331" s="37"/>
      <c r="BE331" s="37"/>
      <c r="BF331" s="37">
        <f t="shared" si="103"/>
        <v>150</v>
      </c>
      <c r="BG331" s="11"/>
      <c r="BH331" s="37">
        <f t="shared" si="104"/>
        <v>150</v>
      </c>
      <c r="BI331" s="37"/>
      <c r="BJ331" s="37">
        <f t="shared" si="105"/>
        <v>150</v>
      </c>
      <c r="BK331" s="37"/>
      <c r="BL331" s="37">
        <f t="shared" si="106"/>
        <v>150</v>
      </c>
      <c r="BM331" s="9"/>
      <c r="BN331" s="9"/>
      <c r="BO331" s="9"/>
      <c r="BP331" s="9"/>
      <c r="BQ331" s="9"/>
      <c r="BR331" s="9"/>
      <c r="BS331" s="9"/>
      <c r="BT331" s="9"/>
      <c r="BU331" s="9"/>
      <c r="BV331" s="10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10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10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10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10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10"/>
      <c r="HG331" s="9"/>
      <c r="HH331" s="9"/>
    </row>
    <row r="332" spans="1:216" s="2" customFormat="1" ht="16.95" customHeight="1">
      <c r="A332" s="14" t="s">
        <v>324</v>
      </c>
      <c r="B332" s="37">
        <v>658</v>
      </c>
      <c r="C332" s="37">
        <v>717.1</v>
      </c>
      <c r="D332" s="4">
        <f t="shared" si="95"/>
        <v>1.0898176291793313</v>
      </c>
      <c r="E332" s="11">
        <v>10</v>
      </c>
      <c r="F332" s="5" t="s">
        <v>370</v>
      </c>
      <c r="G332" s="5" t="s">
        <v>370</v>
      </c>
      <c r="H332" s="5" t="s">
        <v>370</v>
      </c>
      <c r="I332" s="5" t="s">
        <v>370</v>
      </c>
      <c r="J332" s="5" t="s">
        <v>370</v>
      </c>
      <c r="K332" s="5" t="s">
        <v>370</v>
      </c>
      <c r="L332" s="5" t="s">
        <v>370</v>
      </c>
      <c r="M332" s="5" t="s">
        <v>370</v>
      </c>
      <c r="N332" s="37">
        <v>817.3</v>
      </c>
      <c r="O332" s="37">
        <v>361.9</v>
      </c>
      <c r="P332" s="4">
        <f t="shared" si="96"/>
        <v>0.44279946164199191</v>
      </c>
      <c r="Q332" s="11">
        <v>20</v>
      </c>
      <c r="R332" s="37">
        <v>12</v>
      </c>
      <c r="S332" s="37">
        <v>12.5</v>
      </c>
      <c r="T332" s="4">
        <f t="shared" si="97"/>
        <v>1.0416666666666667</v>
      </c>
      <c r="U332" s="11">
        <v>35</v>
      </c>
      <c r="V332" s="37">
        <v>6</v>
      </c>
      <c r="W332" s="37">
        <v>6.5</v>
      </c>
      <c r="X332" s="4">
        <f t="shared" si="98"/>
        <v>1.0833333333333333</v>
      </c>
      <c r="Y332" s="11">
        <v>15</v>
      </c>
      <c r="Z332" s="77" t="s">
        <v>435</v>
      </c>
      <c r="AA332" s="77" t="s">
        <v>435</v>
      </c>
      <c r="AB332" s="77" t="s">
        <v>435</v>
      </c>
      <c r="AC332" s="77" t="s">
        <v>435</v>
      </c>
      <c r="AD332" s="5" t="s">
        <v>370</v>
      </c>
      <c r="AE332" s="5" t="s">
        <v>370</v>
      </c>
      <c r="AF332" s="5" t="s">
        <v>370</v>
      </c>
      <c r="AG332" s="5" t="s">
        <v>370</v>
      </c>
      <c r="AH332" s="51">
        <v>150</v>
      </c>
      <c r="AI332" s="51">
        <v>155</v>
      </c>
      <c r="AJ332" s="4">
        <f t="shared" si="99"/>
        <v>1.0333333333333334</v>
      </c>
      <c r="AK332" s="11">
        <v>20</v>
      </c>
      <c r="AL332" s="5" t="s">
        <v>370</v>
      </c>
      <c r="AM332" s="5" t="s">
        <v>370</v>
      </c>
      <c r="AN332" s="5" t="s">
        <v>370</v>
      </c>
      <c r="AO332" s="5" t="s">
        <v>370</v>
      </c>
      <c r="AP332" s="5" t="s">
        <v>370</v>
      </c>
      <c r="AQ332" s="5" t="s">
        <v>370</v>
      </c>
      <c r="AR332" s="5" t="s">
        <v>370</v>
      </c>
      <c r="AS332" s="5" t="s">
        <v>370</v>
      </c>
      <c r="AT332" s="50">
        <f t="shared" si="107"/>
        <v>0.93129165524633162</v>
      </c>
      <c r="AU332" s="51">
        <v>3109</v>
      </c>
      <c r="AV332" s="37">
        <f t="shared" si="100"/>
        <v>1695.8181818181818</v>
      </c>
      <c r="AW332" s="37">
        <f t="shared" si="101"/>
        <v>1579.3</v>
      </c>
      <c r="AX332" s="37">
        <f t="shared" si="102"/>
        <v>-116.5181818181818</v>
      </c>
      <c r="AY332" s="37">
        <v>223.1</v>
      </c>
      <c r="AZ332" s="37">
        <v>242.4</v>
      </c>
      <c r="BA332" s="37">
        <v>206.4</v>
      </c>
      <c r="BB332" s="37">
        <v>295</v>
      </c>
      <c r="BC332" s="37">
        <v>309</v>
      </c>
      <c r="BD332" s="37">
        <v>80.7</v>
      </c>
      <c r="BE332" s="37"/>
      <c r="BF332" s="37">
        <f t="shared" si="103"/>
        <v>222.7</v>
      </c>
      <c r="BG332" s="11"/>
      <c r="BH332" s="37">
        <f t="shared" si="104"/>
        <v>222.7</v>
      </c>
      <c r="BI332" s="37"/>
      <c r="BJ332" s="37">
        <f t="shared" si="105"/>
        <v>222.7</v>
      </c>
      <c r="BK332" s="37"/>
      <c r="BL332" s="37">
        <f t="shared" si="106"/>
        <v>222.7</v>
      </c>
      <c r="BM332" s="9"/>
      <c r="BN332" s="9"/>
      <c r="BO332" s="9"/>
      <c r="BP332" s="9"/>
      <c r="BQ332" s="9"/>
      <c r="BR332" s="9"/>
      <c r="BS332" s="9"/>
      <c r="BT332" s="9"/>
      <c r="BU332" s="9"/>
      <c r="BV332" s="10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10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10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10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10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10"/>
      <c r="HG332" s="9"/>
      <c r="HH332" s="9"/>
    </row>
    <row r="333" spans="1:216" s="2" customFormat="1" ht="16.95" customHeight="1">
      <c r="A333" s="14" t="s">
        <v>325</v>
      </c>
      <c r="B333" s="37">
        <v>0</v>
      </c>
      <c r="C333" s="37">
        <v>0</v>
      </c>
      <c r="D333" s="4">
        <f t="shared" si="95"/>
        <v>0</v>
      </c>
      <c r="E333" s="11">
        <v>0</v>
      </c>
      <c r="F333" s="5" t="s">
        <v>370</v>
      </c>
      <c r="G333" s="5" t="s">
        <v>370</v>
      </c>
      <c r="H333" s="5" t="s">
        <v>370</v>
      </c>
      <c r="I333" s="5" t="s">
        <v>370</v>
      </c>
      <c r="J333" s="5" t="s">
        <v>370</v>
      </c>
      <c r="K333" s="5" t="s">
        <v>370</v>
      </c>
      <c r="L333" s="5" t="s">
        <v>370</v>
      </c>
      <c r="M333" s="5" t="s">
        <v>370</v>
      </c>
      <c r="N333" s="37">
        <v>881.7</v>
      </c>
      <c r="O333" s="37">
        <v>988.9</v>
      </c>
      <c r="P333" s="4">
        <f t="shared" si="96"/>
        <v>1.1215833049790178</v>
      </c>
      <c r="Q333" s="11">
        <v>20</v>
      </c>
      <c r="R333" s="37">
        <v>1665</v>
      </c>
      <c r="S333" s="37">
        <v>1946.1</v>
      </c>
      <c r="T333" s="4">
        <f t="shared" si="97"/>
        <v>1.1688288288288289</v>
      </c>
      <c r="U333" s="11">
        <v>30</v>
      </c>
      <c r="V333" s="37">
        <v>12</v>
      </c>
      <c r="W333" s="37">
        <v>12.8</v>
      </c>
      <c r="X333" s="4">
        <f t="shared" si="98"/>
        <v>1.0666666666666667</v>
      </c>
      <c r="Y333" s="11">
        <v>20</v>
      </c>
      <c r="Z333" s="77" t="s">
        <v>435</v>
      </c>
      <c r="AA333" s="77" t="s">
        <v>435</v>
      </c>
      <c r="AB333" s="77" t="s">
        <v>435</v>
      </c>
      <c r="AC333" s="77" t="s">
        <v>435</v>
      </c>
      <c r="AD333" s="5" t="s">
        <v>370</v>
      </c>
      <c r="AE333" s="5" t="s">
        <v>370</v>
      </c>
      <c r="AF333" s="5" t="s">
        <v>370</v>
      </c>
      <c r="AG333" s="5" t="s">
        <v>370</v>
      </c>
      <c r="AH333" s="51">
        <v>900</v>
      </c>
      <c r="AI333" s="51">
        <v>929</v>
      </c>
      <c r="AJ333" s="4">
        <f t="shared" si="99"/>
        <v>1.0322222222222222</v>
      </c>
      <c r="AK333" s="11">
        <v>20</v>
      </c>
      <c r="AL333" s="5" t="s">
        <v>370</v>
      </c>
      <c r="AM333" s="5" t="s">
        <v>370</v>
      </c>
      <c r="AN333" s="5" t="s">
        <v>370</v>
      </c>
      <c r="AO333" s="5" t="s">
        <v>370</v>
      </c>
      <c r="AP333" s="5" t="s">
        <v>370</v>
      </c>
      <c r="AQ333" s="5" t="s">
        <v>370</v>
      </c>
      <c r="AR333" s="5" t="s">
        <v>370</v>
      </c>
      <c r="AS333" s="5" t="s">
        <v>370</v>
      </c>
      <c r="AT333" s="50">
        <f t="shared" si="107"/>
        <v>1.1052700971358111</v>
      </c>
      <c r="AU333" s="51">
        <v>4241</v>
      </c>
      <c r="AV333" s="37">
        <f t="shared" si="100"/>
        <v>2313.2727272727275</v>
      </c>
      <c r="AW333" s="37">
        <f t="shared" si="101"/>
        <v>2556.8000000000002</v>
      </c>
      <c r="AX333" s="37">
        <f t="shared" si="102"/>
        <v>243.5272727272727</v>
      </c>
      <c r="AY333" s="37">
        <v>476.5</v>
      </c>
      <c r="AZ333" s="37">
        <v>415.2</v>
      </c>
      <c r="BA333" s="37">
        <v>431.2</v>
      </c>
      <c r="BB333" s="37">
        <v>421.4</v>
      </c>
      <c r="BC333" s="37">
        <v>415.2</v>
      </c>
      <c r="BD333" s="37"/>
      <c r="BE333" s="37"/>
      <c r="BF333" s="37">
        <f t="shared" si="103"/>
        <v>397.3</v>
      </c>
      <c r="BG333" s="11"/>
      <c r="BH333" s="37">
        <f t="shared" si="104"/>
        <v>397.3</v>
      </c>
      <c r="BI333" s="37"/>
      <c r="BJ333" s="37">
        <f t="shared" si="105"/>
        <v>397.3</v>
      </c>
      <c r="BK333" s="37"/>
      <c r="BL333" s="37">
        <f t="shared" si="106"/>
        <v>397.3</v>
      </c>
      <c r="BM333" s="9"/>
      <c r="BN333" s="9"/>
      <c r="BO333" s="9"/>
      <c r="BP333" s="9"/>
      <c r="BQ333" s="9"/>
      <c r="BR333" s="9"/>
      <c r="BS333" s="9"/>
      <c r="BT333" s="9"/>
      <c r="BU333" s="9"/>
      <c r="BV333" s="10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10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10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10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10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10"/>
      <c r="HG333" s="9"/>
      <c r="HH333" s="9"/>
    </row>
    <row r="334" spans="1:216" s="2" customFormat="1" ht="16.95" customHeight="1">
      <c r="A334" s="14" t="s">
        <v>326</v>
      </c>
      <c r="B334" s="37">
        <v>433</v>
      </c>
      <c r="C334" s="37">
        <v>444</v>
      </c>
      <c r="D334" s="4">
        <f t="shared" si="95"/>
        <v>1.0254041570438799</v>
      </c>
      <c r="E334" s="11">
        <v>10</v>
      </c>
      <c r="F334" s="5" t="s">
        <v>370</v>
      </c>
      <c r="G334" s="5" t="s">
        <v>370</v>
      </c>
      <c r="H334" s="5" t="s">
        <v>370</v>
      </c>
      <c r="I334" s="5" t="s">
        <v>370</v>
      </c>
      <c r="J334" s="5" t="s">
        <v>370</v>
      </c>
      <c r="K334" s="5" t="s">
        <v>370</v>
      </c>
      <c r="L334" s="5" t="s">
        <v>370</v>
      </c>
      <c r="M334" s="5" t="s">
        <v>370</v>
      </c>
      <c r="N334" s="37">
        <v>443.3</v>
      </c>
      <c r="O334" s="37">
        <v>400.6</v>
      </c>
      <c r="P334" s="4">
        <f t="shared" si="96"/>
        <v>0.90367696819309729</v>
      </c>
      <c r="Q334" s="11">
        <v>20</v>
      </c>
      <c r="R334" s="37">
        <v>12</v>
      </c>
      <c r="S334" s="37">
        <v>17.100000000000001</v>
      </c>
      <c r="T334" s="4">
        <f t="shared" si="97"/>
        <v>1.2224999999999999</v>
      </c>
      <c r="U334" s="11">
        <v>30</v>
      </c>
      <c r="V334" s="37">
        <v>12</v>
      </c>
      <c r="W334" s="37">
        <v>15.2</v>
      </c>
      <c r="X334" s="4">
        <f t="shared" si="98"/>
        <v>1.2066666666666666</v>
      </c>
      <c r="Y334" s="11">
        <v>20</v>
      </c>
      <c r="Z334" s="77" t="s">
        <v>435</v>
      </c>
      <c r="AA334" s="77" t="s">
        <v>435</v>
      </c>
      <c r="AB334" s="77" t="s">
        <v>435</v>
      </c>
      <c r="AC334" s="77" t="s">
        <v>435</v>
      </c>
      <c r="AD334" s="5" t="s">
        <v>370</v>
      </c>
      <c r="AE334" s="5" t="s">
        <v>370</v>
      </c>
      <c r="AF334" s="5" t="s">
        <v>370</v>
      </c>
      <c r="AG334" s="5" t="s">
        <v>370</v>
      </c>
      <c r="AH334" s="51">
        <v>315</v>
      </c>
      <c r="AI334" s="51">
        <v>315</v>
      </c>
      <c r="AJ334" s="4">
        <f t="shared" si="99"/>
        <v>1</v>
      </c>
      <c r="AK334" s="11">
        <v>20</v>
      </c>
      <c r="AL334" s="5" t="s">
        <v>370</v>
      </c>
      <c r="AM334" s="5" t="s">
        <v>370</v>
      </c>
      <c r="AN334" s="5" t="s">
        <v>370</v>
      </c>
      <c r="AO334" s="5" t="s">
        <v>370</v>
      </c>
      <c r="AP334" s="5" t="s">
        <v>370</v>
      </c>
      <c r="AQ334" s="5" t="s">
        <v>370</v>
      </c>
      <c r="AR334" s="5" t="s">
        <v>370</v>
      </c>
      <c r="AS334" s="5" t="s">
        <v>370</v>
      </c>
      <c r="AT334" s="50">
        <f t="shared" si="107"/>
        <v>1.0913591426763407</v>
      </c>
      <c r="AU334" s="51">
        <v>1102</v>
      </c>
      <c r="AV334" s="37">
        <f t="shared" si="100"/>
        <v>601.09090909090912</v>
      </c>
      <c r="AW334" s="37">
        <f t="shared" si="101"/>
        <v>656</v>
      </c>
      <c r="AX334" s="37">
        <f t="shared" si="102"/>
        <v>54.909090909090878</v>
      </c>
      <c r="AY334" s="37">
        <v>110</v>
      </c>
      <c r="AZ334" s="37">
        <v>96.5</v>
      </c>
      <c r="BA334" s="37">
        <v>80.8</v>
      </c>
      <c r="BB334" s="37">
        <v>92</v>
      </c>
      <c r="BC334" s="37">
        <v>96.3</v>
      </c>
      <c r="BD334" s="37">
        <v>27.2</v>
      </c>
      <c r="BE334" s="37"/>
      <c r="BF334" s="37">
        <f t="shared" si="103"/>
        <v>153.19999999999999</v>
      </c>
      <c r="BG334" s="11"/>
      <c r="BH334" s="37">
        <f t="shared" si="104"/>
        <v>153.19999999999999</v>
      </c>
      <c r="BI334" s="37"/>
      <c r="BJ334" s="37">
        <f t="shared" si="105"/>
        <v>153.19999999999999</v>
      </c>
      <c r="BK334" s="37"/>
      <c r="BL334" s="37">
        <f t="shared" si="106"/>
        <v>153.19999999999999</v>
      </c>
      <c r="BM334" s="9"/>
      <c r="BN334" s="9"/>
      <c r="BO334" s="9"/>
      <c r="BP334" s="9"/>
      <c r="BQ334" s="9"/>
      <c r="BR334" s="9"/>
      <c r="BS334" s="9"/>
      <c r="BT334" s="9"/>
      <c r="BU334" s="9"/>
      <c r="BV334" s="10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10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10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10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10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10"/>
      <c r="HG334" s="9"/>
      <c r="HH334" s="9"/>
    </row>
    <row r="335" spans="1:216" s="2" customFormat="1" ht="16.95" customHeight="1">
      <c r="A335" s="14" t="s">
        <v>327</v>
      </c>
      <c r="B335" s="37">
        <v>203</v>
      </c>
      <c r="C335" s="37">
        <v>213.1</v>
      </c>
      <c r="D335" s="4">
        <f t="shared" si="95"/>
        <v>1.0497536945812806</v>
      </c>
      <c r="E335" s="11">
        <v>10</v>
      </c>
      <c r="F335" s="5" t="s">
        <v>370</v>
      </c>
      <c r="G335" s="5" t="s">
        <v>370</v>
      </c>
      <c r="H335" s="5" t="s">
        <v>370</v>
      </c>
      <c r="I335" s="5" t="s">
        <v>370</v>
      </c>
      <c r="J335" s="5" t="s">
        <v>370</v>
      </c>
      <c r="K335" s="5" t="s">
        <v>370</v>
      </c>
      <c r="L335" s="5" t="s">
        <v>370</v>
      </c>
      <c r="M335" s="5" t="s">
        <v>370</v>
      </c>
      <c r="N335" s="37">
        <v>1033.9000000000001</v>
      </c>
      <c r="O335" s="37">
        <v>1296.5999999999999</v>
      </c>
      <c r="P335" s="4">
        <f t="shared" si="96"/>
        <v>1.2054086468710707</v>
      </c>
      <c r="Q335" s="11">
        <v>20</v>
      </c>
      <c r="R335" s="37">
        <v>43</v>
      </c>
      <c r="S335" s="37">
        <v>73.2</v>
      </c>
      <c r="T335" s="4">
        <f t="shared" si="97"/>
        <v>1.2502325581395348</v>
      </c>
      <c r="U335" s="11">
        <v>20</v>
      </c>
      <c r="V335" s="37">
        <v>7</v>
      </c>
      <c r="W335" s="37">
        <v>7.5</v>
      </c>
      <c r="X335" s="4">
        <f t="shared" si="98"/>
        <v>1.0714285714285714</v>
      </c>
      <c r="Y335" s="11">
        <v>30</v>
      </c>
      <c r="Z335" s="77" t="s">
        <v>435</v>
      </c>
      <c r="AA335" s="77" t="s">
        <v>435</v>
      </c>
      <c r="AB335" s="77" t="s">
        <v>435</v>
      </c>
      <c r="AC335" s="77" t="s">
        <v>435</v>
      </c>
      <c r="AD335" s="5" t="s">
        <v>370</v>
      </c>
      <c r="AE335" s="5" t="s">
        <v>370</v>
      </c>
      <c r="AF335" s="5" t="s">
        <v>370</v>
      </c>
      <c r="AG335" s="5" t="s">
        <v>370</v>
      </c>
      <c r="AH335" s="51">
        <v>260</v>
      </c>
      <c r="AI335" s="51">
        <v>281</v>
      </c>
      <c r="AJ335" s="4">
        <f t="shared" si="99"/>
        <v>1.0807692307692307</v>
      </c>
      <c r="AK335" s="11">
        <v>20</v>
      </c>
      <c r="AL335" s="5" t="s">
        <v>370</v>
      </c>
      <c r="AM335" s="5" t="s">
        <v>370</v>
      </c>
      <c r="AN335" s="5" t="s">
        <v>370</v>
      </c>
      <c r="AO335" s="5" t="s">
        <v>370</v>
      </c>
      <c r="AP335" s="5" t="s">
        <v>370</v>
      </c>
      <c r="AQ335" s="5" t="s">
        <v>370</v>
      </c>
      <c r="AR335" s="5" t="s">
        <v>370</v>
      </c>
      <c r="AS335" s="5" t="s">
        <v>370</v>
      </c>
      <c r="AT335" s="50">
        <f t="shared" si="107"/>
        <v>1.1336860280426668</v>
      </c>
      <c r="AU335" s="51">
        <v>2317</v>
      </c>
      <c r="AV335" s="37">
        <f t="shared" si="100"/>
        <v>1263.8181818181818</v>
      </c>
      <c r="AW335" s="37">
        <f t="shared" si="101"/>
        <v>1432.8</v>
      </c>
      <c r="AX335" s="37">
        <f t="shared" si="102"/>
        <v>168.9818181818182</v>
      </c>
      <c r="AY335" s="37">
        <v>193.8</v>
      </c>
      <c r="AZ335" s="37">
        <v>224.7</v>
      </c>
      <c r="BA335" s="37">
        <v>217.6</v>
      </c>
      <c r="BB335" s="37">
        <v>202.1</v>
      </c>
      <c r="BC335" s="37">
        <v>239.1</v>
      </c>
      <c r="BD335" s="37"/>
      <c r="BE335" s="37"/>
      <c r="BF335" s="37">
        <f t="shared" si="103"/>
        <v>355.5</v>
      </c>
      <c r="BG335" s="11"/>
      <c r="BH335" s="37">
        <f t="shared" si="104"/>
        <v>355.5</v>
      </c>
      <c r="BI335" s="37"/>
      <c r="BJ335" s="37">
        <f t="shared" si="105"/>
        <v>355.5</v>
      </c>
      <c r="BK335" s="37"/>
      <c r="BL335" s="37">
        <f t="shared" si="106"/>
        <v>355.5</v>
      </c>
      <c r="BM335" s="9"/>
      <c r="BN335" s="9"/>
      <c r="BO335" s="9"/>
      <c r="BP335" s="9"/>
      <c r="BQ335" s="9"/>
      <c r="BR335" s="9"/>
      <c r="BS335" s="9"/>
      <c r="BT335" s="9"/>
      <c r="BU335" s="9"/>
      <c r="BV335" s="10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10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10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10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10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10"/>
      <c r="HG335" s="9"/>
      <c r="HH335" s="9"/>
    </row>
    <row r="336" spans="1:216" s="2" customFormat="1" ht="16.95" customHeight="1">
      <c r="A336" s="14" t="s">
        <v>328</v>
      </c>
      <c r="B336" s="37">
        <v>489</v>
      </c>
      <c r="C336" s="37">
        <v>525.5</v>
      </c>
      <c r="D336" s="4">
        <f t="shared" si="95"/>
        <v>1.074642126789366</v>
      </c>
      <c r="E336" s="11">
        <v>10</v>
      </c>
      <c r="F336" s="5" t="s">
        <v>370</v>
      </c>
      <c r="G336" s="5" t="s">
        <v>370</v>
      </c>
      <c r="H336" s="5" t="s">
        <v>370</v>
      </c>
      <c r="I336" s="5" t="s">
        <v>370</v>
      </c>
      <c r="J336" s="5" t="s">
        <v>370</v>
      </c>
      <c r="K336" s="5" t="s">
        <v>370</v>
      </c>
      <c r="L336" s="5" t="s">
        <v>370</v>
      </c>
      <c r="M336" s="5" t="s">
        <v>370</v>
      </c>
      <c r="N336" s="37">
        <v>488</v>
      </c>
      <c r="O336" s="37">
        <v>99.5</v>
      </c>
      <c r="P336" s="4">
        <f t="shared" si="96"/>
        <v>0.20389344262295081</v>
      </c>
      <c r="Q336" s="11">
        <v>20</v>
      </c>
      <c r="R336" s="37">
        <v>12</v>
      </c>
      <c r="S336" s="37">
        <v>26.2</v>
      </c>
      <c r="T336" s="4">
        <f t="shared" si="97"/>
        <v>1.2983333333333333</v>
      </c>
      <c r="U336" s="11">
        <v>30</v>
      </c>
      <c r="V336" s="37">
        <v>6</v>
      </c>
      <c r="W336" s="37">
        <v>6.6</v>
      </c>
      <c r="X336" s="4">
        <f t="shared" si="98"/>
        <v>1.0999999999999999</v>
      </c>
      <c r="Y336" s="11">
        <v>20</v>
      </c>
      <c r="Z336" s="77" t="s">
        <v>435</v>
      </c>
      <c r="AA336" s="77" t="s">
        <v>435</v>
      </c>
      <c r="AB336" s="77" t="s">
        <v>435</v>
      </c>
      <c r="AC336" s="77" t="s">
        <v>435</v>
      </c>
      <c r="AD336" s="5" t="s">
        <v>370</v>
      </c>
      <c r="AE336" s="5" t="s">
        <v>370</v>
      </c>
      <c r="AF336" s="5" t="s">
        <v>370</v>
      </c>
      <c r="AG336" s="5" t="s">
        <v>370</v>
      </c>
      <c r="AH336" s="51">
        <v>260</v>
      </c>
      <c r="AI336" s="51">
        <v>337</v>
      </c>
      <c r="AJ336" s="4">
        <f t="shared" si="99"/>
        <v>1.2096153846153845</v>
      </c>
      <c r="AK336" s="11">
        <v>20</v>
      </c>
      <c r="AL336" s="5" t="s">
        <v>370</v>
      </c>
      <c r="AM336" s="5" t="s">
        <v>370</v>
      </c>
      <c r="AN336" s="5" t="s">
        <v>370</v>
      </c>
      <c r="AO336" s="5" t="s">
        <v>370</v>
      </c>
      <c r="AP336" s="5" t="s">
        <v>370</v>
      </c>
      <c r="AQ336" s="5" t="s">
        <v>370</v>
      </c>
      <c r="AR336" s="5" t="s">
        <v>370</v>
      </c>
      <c r="AS336" s="5" t="s">
        <v>370</v>
      </c>
      <c r="AT336" s="50">
        <f t="shared" si="107"/>
        <v>0.99966597812660363</v>
      </c>
      <c r="AU336" s="51">
        <v>1174</v>
      </c>
      <c r="AV336" s="37">
        <f t="shared" si="100"/>
        <v>640.36363636363637</v>
      </c>
      <c r="AW336" s="37">
        <f t="shared" si="101"/>
        <v>640.1</v>
      </c>
      <c r="AX336" s="37">
        <f t="shared" si="102"/>
        <v>-0.26363636363635123</v>
      </c>
      <c r="AY336" s="37">
        <v>84.9</v>
      </c>
      <c r="AZ336" s="37">
        <v>106.8</v>
      </c>
      <c r="BA336" s="37">
        <v>111.3</v>
      </c>
      <c r="BB336" s="37">
        <v>86.9</v>
      </c>
      <c r="BC336" s="37">
        <v>113.7</v>
      </c>
      <c r="BD336" s="37"/>
      <c r="BE336" s="37"/>
      <c r="BF336" s="37">
        <f t="shared" si="103"/>
        <v>136.5</v>
      </c>
      <c r="BG336" s="11"/>
      <c r="BH336" s="37">
        <f t="shared" si="104"/>
        <v>136.5</v>
      </c>
      <c r="BI336" s="37"/>
      <c r="BJ336" s="37">
        <f t="shared" si="105"/>
        <v>136.5</v>
      </c>
      <c r="BK336" s="37"/>
      <c r="BL336" s="37">
        <f t="shared" si="106"/>
        <v>136.5</v>
      </c>
      <c r="BM336" s="9"/>
      <c r="BN336" s="9"/>
      <c r="BO336" s="9"/>
      <c r="BP336" s="9"/>
      <c r="BQ336" s="9"/>
      <c r="BR336" s="9"/>
      <c r="BS336" s="9"/>
      <c r="BT336" s="9"/>
      <c r="BU336" s="9"/>
      <c r="BV336" s="10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10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10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10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10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10"/>
      <c r="HG336" s="9"/>
      <c r="HH336" s="9"/>
    </row>
    <row r="337" spans="1:216" s="2" customFormat="1" ht="16.95" customHeight="1">
      <c r="A337" s="14" t="s">
        <v>329</v>
      </c>
      <c r="B337" s="37">
        <v>227</v>
      </c>
      <c r="C337" s="37">
        <v>246.3</v>
      </c>
      <c r="D337" s="4">
        <f t="shared" si="95"/>
        <v>1.0850220264317181</v>
      </c>
      <c r="E337" s="11">
        <v>10</v>
      </c>
      <c r="F337" s="5" t="s">
        <v>370</v>
      </c>
      <c r="G337" s="5" t="s">
        <v>370</v>
      </c>
      <c r="H337" s="5" t="s">
        <v>370</v>
      </c>
      <c r="I337" s="5" t="s">
        <v>370</v>
      </c>
      <c r="J337" s="5" t="s">
        <v>370</v>
      </c>
      <c r="K337" s="5" t="s">
        <v>370</v>
      </c>
      <c r="L337" s="5" t="s">
        <v>370</v>
      </c>
      <c r="M337" s="5" t="s">
        <v>370</v>
      </c>
      <c r="N337" s="37">
        <v>71.599999999999994</v>
      </c>
      <c r="O337" s="37">
        <v>83.9</v>
      </c>
      <c r="P337" s="4">
        <f t="shared" si="96"/>
        <v>1.1717877094972069</v>
      </c>
      <c r="Q337" s="11">
        <v>20</v>
      </c>
      <c r="R337" s="37">
        <v>12</v>
      </c>
      <c r="S337" s="37">
        <v>38.200000000000003</v>
      </c>
      <c r="T337" s="4">
        <f t="shared" si="97"/>
        <v>1.3</v>
      </c>
      <c r="U337" s="11">
        <v>25</v>
      </c>
      <c r="V337" s="37">
        <v>6</v>
      </c>
      <c r="W337" s="37">
        <v>6.6</v>
      </c>
      <c r="X337" s="4">
        <f t="shared" si="98"/>
        <v>1.0999999999999999</v>
      </c>
      <c r="Y337" s="11">
        <v>25</v>
      </c>
      <c r="Z337" s="77" t="s">
        <v>435</v>
      </c>
      <c r="AA337" s="77" t="s">
        <v>435</v>
      </c>
      <c r="AB337" s="77" t="s">
        <v>435</v>
      </c>
      <c r="AC337" s="77" t="s">
        <v>435</v>
      </c>
      <c r="AD337" s="5" t="s">
        <v>370</v>
      </c>
      <c r="AE337" s="5" t="s">
        <v>370</v>
      </c>
      <c r="AF337" s="5" t="s">
        <v>370</v>
      </c>
      <c r="AG337" s="5" t="s">
        <v>370</v>
      </c>
      <c r="AH337" s="51">
        <v>100</v>
      </c>
      <c r="AI337" s="51">
        <v>103</v>
      </c>
      <c r="AJ337" s="4">
        <f t="shared" si="99"/>
        <v>1.03</v>
      </c>
      <c r="AK337" s="11">
        <v>20</v>
      </c>
      <c r="AL337" s="5" t="s">
        <v>370</v>
      </c>
      <c r="AM337" s="5" t="s">
        <v>370</v>
      </c>
      <c r="AN337" s="5" t="s">
        <v>370</v>
      </c>
      <c r="AO337" s="5" t="s">
        <v>370</v>
      </c>
      <c r="AP337" s="5" t="s">
        <v>370</v>
      </c>
      <c r="AQ337" s="5" t="s">
        <v>370</v>
      </c>
      <c r="AR337" s="5" t="s">
        <v>370</v>
      </c>
      <c r="AS337" s="5" t="s">
        <v>370</v>
      </c>
      <c r="AT337" s="50">
        <f t="shared" si="107"/>
        <v>1.1488597445426132</v>
      </c>
      <c r="AU337" s="51">
        <v>1279</v>
      </c>
      <c r="AV337" s="37">
        <f t="shared" si="100"/>
        <v>697.63636363636363</v>
      </c>
      <c r="AW337" s="37">
        <f t="shared" si="101"/>
        <v>801.5</v>
      </c>
      <c r="AX337" s="37">
        <f t="shared" si="102"/>
        <v>103.86363636363637</v>
      </c>
      <c r="AY337" s="37">
        <v>143</v>
      </c>
      <c r="AZ337" s="37">
        <v>151.19999999999999</v>
      </c>
      <c r="BA337" s="37">
        <v>159.30000000000001</v>
      </c>
      <c r="BB337" s="37">
        <v>138</v>
      </c>
      <c r="BC337" s="37">
        <v>134.4</v>
      </c>
      <c r="BD337" s="37"/>
      <c r="BE337" s="37"/>
      <c r="BF337" s="37">
        <f t="shared" si="103"/>
        <v>75.599999999999994</v>
      </c>
      <c r="BG337" s="11"/>
      <c r="BH337" s="37">
        <f t="shared" si="104"/>
        <v>75.599999999999994</v>
      </c>
      <c r="BI337" s="37"/>
      <c r="BJ337" s="37">
        <f t="shared" si="105"/>
        <v>75.599999999999994</v>
      </c>
      <c r="BK337" s="37"/>
      <c r="BL337" s="37">
        <f t="shared" si="106"/>
        <v>75.599999999999994</v>
      </c>
      <c r="BM337" s="9"/>
      <c r="BN337" s="9"/>
      <c r="BO337" s="9"/>
      <c r="BP337" s="9"/>
      <c r="BQ337" s="9"/>
      <c r="BR337" s="9"/>
      <c r="BS337" s="9"/>
      <c r="BT337" s="9"/>
      <c r="BU337" s="9"/>
      <c r="BV337" s="10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10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10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10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10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10"/>
      <c r="HG337" s="9"/>
      <c r="HH337" s="9"/>
    </row>
    <row r="338" spans="1:216" s="2" customFormat="1" ht="16.95" customHeight="1">
      <c r="A338" s="14" t="s">
        <v>330</v>
      </c>
      <c r="B338" s="37">
        <v>440</v>
      </c>
      <c r="C338" s="37">
        <v>470.2</v>
      </c>
      <c r="D338" s="4">
        <f t="shared" si="95"/>
        <v>1.0686363636363636</v>
      </c>
      <c r="E338" s="11">
        <v>10</v>
      </c>
      <c r="F338" s="5" t="s">
        <v>370</v>
      </c>
      <c r="G338" s="5" t="s">
        <v>370</v>
      </c>
      <c r="H338" s="5" t="s">
        <v>370</v>
      </c>
      <c r="I338" s="5" t="s">
        <v>370</v>
      </c>
      <c r="J338" s="5" t="s">
        <v>370</v>
      </c>
      <c r="K338" s="5" t="s">
        <v>370</v>
      </c>
      <c r="L338" s="5" t="s">
        <v>370</v>
      </c>
      <c r="M338" s="5" t="s">
        <v>370</v>
      </c>
      <c r="N338" s="37">
        <v>279.89999999999998</v>
      </c>
      <c r="O338" s="37">
        <v>477.3</v>
      </c>
      <c r="P338" s="4">
        <f t="shared" si="96"/>
        <v>1.2505251875669883</v>
      </c>
      <c r="Q338" s="11">
        <v>20</v>
      </c>
      <c r="R338" s="37">
        <v>95</v>
      </c>
      <c r="S338" s="37">
        <v>107.3</v>
      </c>
      <c r="T338" s="4">
        <f t="shared" si="97"/>
        <v>1.1294736842105262</v>
      </c>
      <c r="U338" s="11">
        <v>20</v>
      </c>
      <c r="V338" s="37">
        <v>120</v>
      </c>
      <c r="W338" s="37">
        <v>136.80000000000001</v>
      </c>
      <c r="X338" s="4">
        <f t="shared" si="98"/>
        <v>1.1400000000000001</v>
      </c>
      <c r="Y338" s="11">
        <v>30</v>
      </c>
      <c r="Z338" s="77" t="s">
        <v>435</v>
      </c>
      <c r="AA338" s="77" t="s">
        <v>435</v>
      </c>
      <c r="AB338" s="77" t="s">
        <v>435</v>
      </c>
      <c r="AC338" s="77" t="s">
        <v>435</v>
      </c>
      <c r="AD338" s="5" t="s">
        <v>370</v>
      </c>
      <c r="AE338" s="5" t="s">
        <v>370</v>
      </c>
      <c r="AF338" s="5" t="s">
        <v>370</v>
      </c>
      <c r="AG338" s="5" t="s">
        <v>370</v>
      </c>
      <c r="AH338" s="51">
        <v>3000</v>
      </c>
      <c r="AI338" s="51">
        <v>3570</v>
      </c>
      <c r="AJ338" s="4">
        <f t="shared" si="99"/>
        <v>1.19</v>
      </c>
      <c r="AK338" s="11">
        <v>20</v>
      </c>
      <c r="AL338" s="5" t="s">
        <v>370</v>
      </c>
      <c r="AM338" s="5" t="s">
        <v>370</v>
      </c>
      <c r="AN338" s="5" t="s">
        <v>370</v>
      </c>
      <c r="AO338" s="5" t="s">
        <v>370</v>
      </c>
      <c r="AP338" s="5" t="s">
        <v>370</v>
      </c>
      <c r="AQ338" s="5" t="s">
        <v>370</v>
      </c>
      <c r="AR338" s="5" t="s">
        <v>370</v>
      </c>
      <c r="AS338" s="5" t="s">
        <v>370</v>
      </c>
      <c r="AT338" s="50">
        <f t="shared" si="107"/>
        <v>1.1628634107191393</v>
      </c>
      <c r="AU338" s="51">
        <v>2215</v>
      </c>
      <c r="AV338" s="37">
        <f t="shared" si="100"/>
        <v>1208.1818181818182</v>
      </c>
      <c r="AW338" s="37">
        <f t="shared" si="101"/>
        <v>1405</v>
      </c>
      <c r="AX338" s="37">
        <f t="shared" si="102"/>
        <v>196.81818181818176</v>
      </c>
      <c r="AY338" s="37">
        <v>210.7</v>
      </c>
      <c r="AZ338" s="37">
        <v>242.5</v>
      </c>
      <c r="BA338" s="37">
        <v>286.89999999999998</v>
      </c>
      <c r="BB338" s="37">
        <v>240.5</v>
      </c>
      <c r="BC338" s="37">
        <v>208.5</v>
      </c>
      <c r="BD338" s="37"/>
      <c r="BE338" s="37"/>
      <c r="BF338" s="37">
        <f t="shared" si="103"/>
        <v>215.9</v>
      </c>
      <c r="BG338" s="11"/>
      <c r="BH338" s="37">
        <f t="shared" si="104"/>
        <v>215.9</v>
      </c>
      <c r="BI338" s="37"/>
      <c r="BJ338" s="37">
        <f t="shared" si="105"/>
        <v>215.9</v>
      </c>
      <c r="BK338" s="37"/>
      <c r="BL338" s="37">
        <f t="shared" si="106"/>
        <v>215.9</v>
      </c>
      <c r="BM338" s="9"/>
      <c r="BN338" s="9"/>
      <c r="BO338" s="9"/>
      <c r="BP338" s="9"/>
      <c r="BQ338" s="9"/>
      <c r="BR338" s="9"/>
      <c r="BS338" s="9"/>
      <c r="BT338" s="9"/>
      <c r="BU338" s="9"/>
      <c r="BV338" s="10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10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10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10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10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10"/>
      <c r="HG338" s="9"/>
      <c r="HH338" s="9"/>
    </row>
    <row r="339" spans="1:216" s="2" customFormat="1" ht="16.95" customHeight="1">
      <c r="A339" s="14" t="s">
        <v>331</v>
      </c>
      <c r="B339" s="37">
        <v>54008</v>
      </c>
      <c r="C339" s="37">
        <v>55253</v>
      </c>
      <c r="D339" s="4">
        <f t="shared" si="95"/>
        <v>1.023052140423641</v>
      </c>
      <c r="E339" s="11">
        <v>10</v>
      </c>
      <c r="F339" s="5" t="s">
        <v>370</v>
      </c>
      <c r="G339" s="5" t="s">
        <v>370</v>
      </c>
      <c r="H339" s="5" t="s">
        <v>370</v>
      </c>
      <c r="I339" s="5" t="s">
        <v>370</v>
      </c>
      <c r="J339" s="5" t="s">
        <v>370</v>
      </c>
      <c r="K339" s="5" t="s">
        <v>370</v>
      </c>
      <c r="L339" s="5" t="s">
        <v>370</v>
      </c>
      <c r="M339" s="5" t="s">
        <v>370</v>
      </c>
      <c r="N339" s="37">
        <v>3596.9</v>
      </c>
      <c r="O339" s="37">
        <v>3103</v>
      </c>
      <c r="P339" s="4">
        <f t="shared" si="96"/>
        <v>0.86268731407600985</v>
      </c>
      <c r="Q339" s="11">
        <v>20</v>
      </c>
      <c r="R339" s="37">
        <v>54</v>
      </c>
      <c r="S339" s="37">
        <v>88.3</v>
      </c>
      <c r="T339" s="4">
        <f t="shared" si="97"/>
        <v>1.2435185185185185</v>
      </c>
      <c r="U339" s="11">
        <v>20</v>
      </c>
      <c r="V339" s="37">
        <v>30</v>
      </c>
      <c r="W339" s="37">
        <v>32.200000000000003</v>
      </c>
      <c r="X339" s="4">
        <f t="shared" si="98"/>
        <v>1.0733333333333335</v>
      </c>
      <c r="Y339" s="11">
        <v>30</v>
      </c>
      <c r="Z339" s="77" t="s">
        <v>435</v>
      </c>
      <c r="AA339" s="77" t="s">
        <v>435</v>
      </c>
      <c r="AB339" s="77" t="s">
        <v>435</v>
      </c>
      <c r="AC339" s="77" t="s">
        <v>435</v>
      </c>
      <c r="AD339" s="5" t="s">
        <v>370</v>
      </c>
      <c r="AE339" s="5" t="s">
        <v>370</v>
      </c>
      <c r="AF339" s="5" t="s">
        <v>370</v>
      </c>
      <c r="AG339" s="5" t="s">
        <v>370</v>
      </c>
      <c r="AH339" s="51">
        <v>780</v>
      </c>
      <c r="AI339" s="51">
        <v>896</v>
      </c>
      <c r="AJ339" s="4">
        <f t="shared" si="99"/>
        <v>1.1487179487179486</v>
      </c>
      <c r="AK339" s="11">
        <v>20</v>
      </c>
      <c r="AL339" s="5" t="s">
        <v>370</v>
      </c>
      <c r="AM339" s="5" t="s">
        <v>370</v>
      </c>
      <c r="AN339" s="5" t="s">
        <v>370</v>
      </c>
      <c r="AO339" s="5" t="s">
        <v>370</v>
      </c>
      <c r="AP339" s="5" t="s">
        <v>370</v>
      </c>
      <c r="AQ339" s="5" t="s">
        <v>370</v>
      </c>
      <c r="AR339" s="5" t="s">
        <v>370</v>
      </c>
      <c r="AS339" s="5" t="s">
        <v>370</v>
      </c>
      <c r="AT339" s="50">
        <f t="shared" si="107"/>
        <v>1.0752899703048595</v>
      </c>
      <c r="AU339" s="51">
        <v>6326</v>
      </c>
      <c r="AV339" s="37">
        <f t="shared" si="100"/>
        <v>3450.545454545455</v>
      </c>
      <c r="AW339" s="37">
        <f t="shared" si="101"/>
        <v>3710.3</v>
      </c>
      <c r="AX339" s="37">
        <f t="shared" si="102"/>
        <v>259.75454545454522</v>
      </c>
      <c r="AY339" s="37">
        <v>688.4</v>
      </c>
      <c r="AZ339" s="37">
        <v>661.9</v>
      </c>
      <c r="BA339" s="37">
        <v>594.4</v>
      </c>
      <c r="BB339" s="37">
        <v>597.29999999999995</v>
      </c>
      <c r="BC339" s="37">
        <v>598.4</v>
      </c>
      <c r="BD339" s="37"/>
      <c r="BE339" s="37"/>
      <c r="BF339" s="37">
        <f t="shared" si="103"/>
        <v>569.9</v>
      </c>
      <c r="BG339" s="11"/>
      <c r="BH339" s="37">
        <f t="shared" si="104"/>
        <v>569.9</v>
      </c>
      <c r="BI339" s="37"/>
      <c r="BJ339" s="37">
        <f t="shared" si="105"/>
        <v>569.9</v>
      </c>
      <c r="BK339" s="37"/>
      <c r="BL339" s="37">
        <f t="shared" si="106"/>
        <v>569.9</v>
      </c>
      <c r="BM339" s="9"/>
      <c r="BN339" s="9"/>
      <c r="BO339" s="9"/>
      <c r="BP339" s="9"/>
      <c r="BQ339" s="9"/>
      <c r="BR339" s="9"/>
      <c r="BS339" s="9"/>
      <c r="BT339" s="9"/>
      <c r="BU339" s="9"/>
      <c r="BV339" s="10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10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10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10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10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10"/>
      <c r="HG339" s="9"/>
      <c r="HH339" s="9"/>
    </row>
    <row r="340" spans="1:216" s="2" customFormat="1" ht="16.95" customHeight="1">
      <c r="A340" s="18" t="s">
        <v>332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9"/>
      <c r="BN340" s="9"/>
      <c r="BO340" s="9"/>
      <c r="BP340" s="9"/>
      <c r="BQ340" s="9"/>
      <c r="BR340" s="9"/>
      <c r="BS340" s="9"/>
      <c r="BT340" s="9"/>
      <c r="BU340" s="9"/>
      <c r="BV340" s="10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10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10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10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10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10"/>
      <c r="HG340" s="9"/>
      <c r="HH340" s="9"/>
    </row>
    <row r="341" spans="1:216" s="2" customFormat="1" ht="16.95" customHeight="1">
      <c r="A341" s="54" t="s">
        <v>333</v>
      </c>
      <c r="B341" s="37">
        <v>179</v>
      </c>
      <c r="C341" s="37">
        <v>180.3</v>
      </c>
      <c r="D341" s="4">
        <f t="shared" si="95"/>
        <v>1.0072625698324023</v>
      </c>
      <c r="E341" s="11">
        <v>10</v>
      </c>
      <c r="F341" s="5" t="s">
        <v>370</v>
      </c>
      <c r="G341" s="5" t="s">
        <v>370</v>
      </c>
      <c r="H341" s="5" t="s">
        <v>370</v>
      </c>
      <c r="I341" s="5" t="s">
        <v>370</v>
      </c>
      <c r="J341" s="5" t="s">
        <v>370</v>
      </c>
      <c r="K341" s="5" t="s">
        <v>370</v>
      </c>
      <c r="L341" s="5" t="s">
        <v>370</v>
      </c>
      <c r="M341" s="5" t="s">
        <v>370</v>
      </c>
      <c r="N341" s="37">
        <v>680</v>
      </c>
      <c r="O341" s="37">
        <v>505.5</v>
      </c>
      <c r="P341" s="4">
        <f t="shared" si="96"/>
        <v>0.74338235294117649</v>
      </c>
      <c r="Q341" s="11">
        <v>20</v>
      </c>
      <c r="R341" s="37">
        <v>133</v>
      </c>
      <c r="S341" s="37">
        <v>121.3</v>
      </c>
      <c r="T341" s="4">
        <f t="shared" si="97"/>
        <v>0.91203007518796986</v>
      </c>
      <c r="U341" s="11">
        <v>25</v>
      </c>
      <c r="V341" s="37">
        <v>11.3</v>
      </c>
      <c r="W341" s="37">
        <v>11.9</v>
      </c>
      <c r="X341" s="4">
        <f t="shared" si="98"/>
        <v>1.0530973451327432</v>
      </c>
      <c r="Y341" s="11">
        <v>25</v>
      </c>
      <c r="Z341" s="77" t="s">
        <v>435</v>
      </c>
      <c r="AA341" s="77" t="s">
        <v>435</v>
      </c>
      <c r="AB341" s="77" t="s">
        <v>435</v>
      </c>
      <c r="AC341" s="77" t="s">
        <v>435</v>
      </c>
      <c r="AD341" s="5" t="s">
        <v>370</v>
      </c>
      <c r="AE341" s="5" t="s">
        <v>370</v>
      </c>
      <c r="AF341" s="5" t="s">
        <v>370</v>
      </c>
      <c r="AG341" s="5" t="s">
        <v>370</v>
      </c>
      <c r="AH341" s="51">
        <v>290</v>
      </c>
      <c r="AI341" s="51">
        <v>290</v>
      </c>
      <c r="AJ341" s="4">
        <f t="shared" si="99"/>
        <v>1</v>
      </c>
      <c r="AK341" s="11">
        <v>20</v>
      </c>
      <c r="AL341" s="5" t="s">
        <v>370</v>
      </c>
      <c r="AM341" s="5" t="s">
        <v>370</v>
      </c>
      <c r="AN341" s="5" t="s">
        <v>370</v>
      </c>
      <c r="AO341" s="5" t="s">
        <v>370</v>
      </c>
      <c r="AP341" s="5" t="s">
        <v>370</v>
      </c>
      <c r="AQ341" s="5" t="s">
        <v>370</v>
      </c>
      <c r="AR341" s="5" t="s">
        <v>370</v>
      </c>
      <c r="AS341" s="5" t="s">
        <v>370</v>
      </c>
      <c r="AT341" s="50">
        <f t="shared" si="107"/>
        <v>0.94068458265165389</v>
      </c>
      <c r="AU341" s="51">
        <v>1567</v>
      </c>
      <c r="AV341" s="37">
        <f t="shared" si="100"/>
        <v>854.72727272727275</v>
      </c>
      <c r="AW341" s="37">
        <f t="shared" si="101"/>
        <v>804</v>
      </c>
      <c r="AX341" s="37">
        <f t="shared" si="102"/>
        <v>-50.727272727272748</v>
      </c>
      <c r="AY341" s="37">
        <v>135.6</v>
      </c>
      <c r="AZ341" s="37">
        <v>115.8</v>
      </c>
      <c r="BA341" s="37">
        <v>138.9</v>
      </c>
      <c r="BB341" s="37">
        <v>117.4</v>
      </c>
      <c r="BC341" s="37">
        <v>151.30000000000001</v>
      </c>
      <c r="BD341" s="37"/>
      <c r="BE341" s="37"/>
      <c r="BF341" s="37">
        <f t="shared" si="103"/>
        <v>145</v>
      </c>
      <c r="BG341" s="11"/>
      <c r="BH341" s="37">
        <f t="shared" si="104"/>
        <v>145</v>
      </c>
      <c r="BI341" s="37"/>
      <c r="BJ341" s="37">
        <f t="shared" si="105"/>
        <v>145</v>
      </c>
      <c r="BK341" s="37"/>
      <c r="BL341" s="37">
        <f t="shared" si="106"/>
        <v>145</v>
      </c>
      <c r="BM341" s="9"/>
      <c r="BN341" s="9"/>
      <c r="BO341" s="9"/>
      <c r="BP341" s="9"/>
      <c r="BQ341" s="9"/>
      <c r="BR341" s="9"/>
      <c r="BS341" s="9"/>
      <c r="BT341" s="9"/>
      <c r="BU341" s="9"/>
      <c r="BV341" s="10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10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10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10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10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10"/>
      <c r="HG341" s="9"/>
      <c r="HH341" s="9"/>
    </row>
    <row r="342" spans="1:216" s="2" customFormat="1" ht="16.95" customHeight="1">
      <c r="A342" s="54" t="s">
        <v>334</v>
      </c>
      <c r="B342" s="37">
        <v>175</v>
      </c>
      <c r="C342" s="37">
        <v>183.3</v>
      </c>
      <c r="D342" s="4">
        <f t="shared" si="95"/>
        <v>1.0474285714285716</v>
      </c>
      <c r="E342" s="11">
        <v>10</v>
      </c>
      <c r="F342" s="5" t="s">
        <v>370</v>
      </c>
      <c r="G342" s="5" t="s">
        <v>370</v>
      </c>
      <c r="H342" s="5" t="s">
        <v>370</v>
      </c>
      <c r="I342" s="5" t="s">
        <v>370</v>
      </c>
      <c r="J342" s="5" t="s">
        <v>370</v>
      </c>
      <c r="K342" s="5" t="s">
        <v>370</v>
      </c>
      <c r="L342" s="5" t="s">
        <v>370</v>
      </c>
      <c r="M342" s="5" t="s">
        <v>370</v>
      </c>
      <c r="N342" s="37">
        <v>123.3</v>
      </c>
      <c r="O342" s="37">
        <v>1238.7</v>
      </c>
      <c r="P342" s="4">
        <f t="shared" si="96"/>
        <v>1.3</v>
      </c>
      <c r="Q342" s="11">
        <v>20</v>
      </c>
      <c r="R342" s="37">
        <v>187</v>
      </c>
      <c r="S342" s="37">
        <v>173.1</v>
      </c>
      <c r="T342" s="4">
        <f t="shared" si="97"/>
        <v>0.92566844919786095</v>
      </c>
      <c r="U342" s="11">
        <v>30</v>
      </c>
      <c r="V342" s="37">
        <v>12.5</v>
      </c>
      <c r="W342" s="37">
        <v>13</v>
      </c>
      <c r="X342" s="4">
        <f t="shared" si="98"/>
        <v>1.04</v>
      </c>
      <c r="Y342" s="11">
        <v>20</v>
      </c>
      <c r="Z342" s="77" t="s">
        <v>435</v>
      </c>
      <c r="AA342" s="77" t="s">
        <v>435</v>
      </c>
      <c r="AB342" s="77" t="s">
        <v>435</v>
      </c>
      <c r="AC342" s="77" t="s">
        <v>435</v>
      </c>
      <c r="AD342" s="5" t="s">
        <v>370</v>
      </c>
      <c r="AE342" s="5" t="s">
        <v>370</v>
      </c>
      <c r="AF342" s="5" t="s">
        <v>370</v>
      </c>
      <c r="AG342" s="5" t="s">
        <v>370</v>
      </c>
      <c r="AH342" s="51">
        <v>404</v>
      </c>
      <c r="AI342" s="51">
        <v>404</v>
      </c>
      <c r="AJ342" s="4">
        <f t="shared" si="99"/>
        <v>1</v>
      </c>
      <c r="AK342" s="11">
        <v>20</v>
      </c>
      <c r="AL342" s="5" t="s">
        <v>370</v>
      </c>
      <c r="AM342" s="5" t="s">
        <v>370</v>
      </c>
      <c r="AN342" s="5" t="s">
        <v>370</v>
      </c>
      <c r="AO342" s="5" t="s">
        <v>370</v>
      </c>
      <c r="AP342" s="5" t="s">
        <v>370</v>
      </c>
      <c r="AQ342" s="5" t="s">
        <v>370</v>
      </c>
      <c r="AR342" s="5" t="s">
        <v>370</v>
      </c>
      <c r="AS342" s="5" t="s">
        <v>370</v>
      </c>
      <c r="AT342" s="50">
        <f t="shared" si="107"/>
        <v>1.0504433919022154</v>
      </c>
      <c r="AU342" s="51">
        <v>1607</v>
      </c>
      <c r="AV342" s="37">
        <f t="shared" si="100"/>
        <v>876.5454545454545</v>
      </c>
      <c r="AW342" s="37">
        <f t="shared" si="101"/>
        <v>920.8</v>
      </c>
      <c r="AX342" s="37">
        <f t="shared" si="102"/>
        <v>44.25454545454545</v>
      </c>
      <c r="AY342" s="37">
        <v>147.30000000000001</v>
      </c>
      <c r="AZ342" s="37">
        <v>131.19999999999999</v>
      </c>
      <c r="BA342" s="37">
        <v>218.3</v>
      </c>
      <c r="BB342" s="37">
        <v>75.400000000000006</v>
      </c>
      <c r="BC342" s="37">
        <v>85.6</v>
      </c>
      <c r="BD342" s="37">
        <v>219</v>
      </c>
      <c r="BE342" s="37"/>
      <c r="BF342" s="37">
        <f t="shared" si="103"/>
        <v>44</v>
      </c>
      <c r="BG342" s="11"/>
      <c r="BH342" s="37">
        <f t="shared" si="104"/>
        <v>44</v>
      </c>
      <c r="BI342" s="37"/>
      <c r="BJ342" s="37">
        <f t="shared" si="105"/>
        <v>44</v>
      </c>
      <c r="BK342" s="37">
        <f>MIN(BJ342,73)</f>
        <v>44</v>
      </c>
      <c r="BL342" s="37">
        <f t="shared" si="106"/>
        <v>0</v>
      </c>
      <c r="BM342" s="9"/>
      <c r="BN342" s="9"/>
      <c r="BO342" s="9"/>
      <c r="BP342" s="9"/>
      <c r="BQ342" s="9"/>
      <c r="BR342" s="9"/>
      <c r="BS342" s="9"/>
      <c r="BT342" s="9"/>
      <c r="BU342" s="9"/>
      <c r="BV342" s="10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10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10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10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10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10"/>
      <c r="HG342" s="9"/>
      <c r="HH342" s="9"/>
    </row>
    <row r="343" spans="1:216" s="2" customFormat="1" ht="16.95" customHeight="1">
      <c r="A343" s="54" t="s">
        <v>335</v>
      </c>
      <c r="B343" s="37">
        <v>287</v>
      </c>
      <c r="C343" s="37">
        <v>296.60000000000002</v>
      </c>
      <c r="D343" s="4">
        <f t="shared" si="95"/>
        <v>1.0334494773519165</v>
      </c>
      <c r="E343" s="11">
        <v>10</v>
      </c>
      <c r="F343" s="5" t="s">
        <v>370</v>
      </c>
      <c r="G343" s="5" t="s">
        <v>370</v>
      </c>
      <c r="H343" s="5" t="s">
        <v>370</v>
      </c>
      <c r="I343" s="5" t="s">
        <v>370</v>
      </c>
      <c r="J343" s="5" t="s">
        <v>370</v>
      </c>
      <c r="K343" s="5" t="s">
        <v>370</v>
      </c>
      <c r="L343" s="5" t="s">
        <v>370</v>
      </c>
      <c r="M343" s="5" t="s">
        <v>370</v>
      </c>
      <c r="N343" s="37">
        <v>766.9</v>
      </c>
      <c r="O343" s="37">
        <v>376</v>
      </c>
      <c r="P343" s="4">
        <f t="shared" si="96"/>
        <v>0.49028556526274614</v>
      </c>
      <c r="Q343" s="11">
        <v>20</v>
      </c>
      <c r="R343" s="37">
        <v>250</v>
      </c>
      <c r="S343" s="37">
        <v>288.3</v>
      </c>
      <c r="T343" s="4">
        <f t="shared" si="97"/>
        <v>1.1532</v>
      </c>
      <c r="U343" s="11">
        <v>30</v>
      </c>
      <c r="V343" s="37">
        <v>21</v>
      </c>
      <c r="W343" s="37">
        <v>21.5</v>
      </c>
      <c r="X343" s="4">
        <f t="shared" si="98"/>
        <v>1.0238095238095237</v>
      </c>
      <c r="Y343" s="11">
        <v>20</v>
      </c>
      <c r="Z343" s="77" t="s">
        <v>435</v>
      </c>
      <c r="AA343" s="77" t="s">
        <v>435</v>
      </c>
      <c r="AB343" s="77" t="s">
        <v>435</v>
      </c>
      <c r="AC343" s="77" t="s">
        <v>435</v>
      </c>
      <c r="AD343" s="5" t="s">
        <v>370</v>
      </c>
      <c r="AE343" s="5" t="s">
        <v>370</v>
      </c>
      <c r="AF343" s="5" t="s">
        <v>370</v>
      </c>
      <c r="AG343" s="5" t="s">
        <v>370</v>
      </c>
      <c r="AH343" s="51">
        <v>590</v>
      </c>
      <c r="AI343" s="51">
        <v>590</v>
      </c>
      <c r="AJ343" s="4">
        <f t="shared" si="99"/>
        <v>1</v>
      </c>
      <c r="AK343" s="11">
        <v>20</v>
      </c>
      <c r="AL343" s="5" t="s">
        <v>370</v>
      </c>
      <c r="AM343" s="5" t="s">
        <v>370</v>
      </c>
      <c r="AN343" s="5" t="s">
        <v>370</v>
      </c>
      <c r="AO343" s="5" t="s">
        <v>370</v>
      </c>
      <c r="AP343" s="5" t="s">
        <v>370</v>
      </c>
      <c r="AQ343" s="5" t="s">
        <v>370</v>
      </c>
      <c r="AR343" s="5" t="s">
        <v>370</v>
      </c>
      <c r="AS343" s="5" t="s">
        <v>370</v>
      </c>
      <c r="AT343" s="50">
        <f t="shared" si="107"/>
        <v>0.95212396554964551</v>
      </c>
      <c r="AU343" s="51">
        <v>1168</v>
      </c>
      <c r="AV343" s="37">
        <f t="shared" si="100"/>
        <v>637.09090909090912</v>
      </c>
      <c r="AW343" s="37">
        <f t="shared" si="101"/>
        <v>606.6</v>
      </c>
      <c r="AX343" s="37">
        <f t="shared" si="102"/>
        <v>-30.490909090909099</v>
      </c>
      <c r="AY343" s="37">
        <v>91.4</v>
      </c>
      <c r="AZ343" s="37">
        <v>127.7</v>
      </c>
      <c r="BA343" s="37">
        <v>44.6</v>
      </c>
      <c r="BB343" s="37">
        <v>89.8</v>
      </c>
      <c r="BC343" s="37">
        <v>103</v>
      </c>
      <c r="BD343" s="37">
        <v>43.8</v>
      </c>
      <c r="BE343" s="37"/>
      <c r="BF343" s="37">
        <f t="shared" si="103"/>
        <v>106.3</v>
      </c>
      <c r="BG343" s="11"/>
      <c r="BH343" s="37">
        <f t="shared" si="104"/>
        <v>106.3</v>
      </c>
      <c r="BI343" s="37"/>
      <c r="BJ343" s="37">
        <f t="shared" si="105"/>
        <v>106.3</v>
      </c>
      <c r="BK343" s="37"/>
      <c r="BL343" s="37">
        <f t="shared" si="106"/>
        <v>106.3</v>
      </c>
      <c r="BM343" s="9"/>
      <c r="BN343" s="9"/>
      <c r="BO343" s="9"/>
      <c r="BP343" s="9"/>
      <c r="BQ343" s="9"/>
      <c r="BR343" s="9"/>
      <c r="BS343" s="9"/>
      <c r="BT343" s="9"/>
      <c r="BU343" s="9"/>
      <c r="BV343" s="10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10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10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10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10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10"/>
      <c r="HG343" s="9"/>
      <c r="HH343" s="9"/>
    </row>
    <row r="344" spans="1:216" s="2" customFormat="1" ht="16.95" customHeight="1">
      <c r="A344" s="54" t="s">
        <v>336</v>
      </c>
      <c r="B344" s="37">
        <v>865</v>
      </c>
      <c r="C344" s="37">
        <v>864.9</v>
      </c>
      <c r="D344" s="4">
        <f t="shared" si="95"/>
        <v>0.99988439306358379</v>
      </c>
      <c r="E344" s="11">
        <v>10</v>
      </c>
      <c r="F344" s="5" t="s">
        <v>370</v>
      </c>
      <c r="G344" s="5" t="s">
        <v>370</v>
      </c>
      <c r="H344" s="5" t="s">
        <v>370</v>
      </c>
      <c r="I344" s="5" t="s">
        <v>370</v>
      </c>
      <c r="J344" s="5" t="s">
        <v>370</v>
      </c>
      <c r="K344" s="5" t="s">
        <v>370</v>
      </c>
      <c r="L344" s="5" t="s">
        <v>370</v>
      </c>
      <c r="M344" s="5" t="s">
        <v>370</v>
      </c>
      <c r="N344" s="37">
        <v>317.39999999999998</v>
      </c>
      <c r="O344" s="37">
        <v>371.7</v>
      </c>
      <c r="P344" s="4">
        <f t="shared" si="96"/>
        <v>1.1710775047258979</v>
      </c>
      <c r="Q344" s="11">
        <v>20</v>
      </c>
      <c r="R344" s="37">
        <v>18</v>
      </c>
      <c r="S344" s="37">
        <v>17.100000000000001</v>
      </c>
      <c r="T344" s="4">
        <f t="shared" si="97"/>
        <v>0.95000000000000007</v>
      </c>
      <c r="U344" s="11">
        <v>20</v>
      </c>
      <c r="V344" s="37">
        <v>4.5999999999999996</v>
      </c>
      <c r="W344" s="37">
        <v>5</v>
      </c>
      <c r="X344" s="4">
        <f t="shared" si="98"/>
        <v>1.0869565217391306</v>
      </c>
      <c r="Y344" s="11">
        <v>30</v>
      </c>
      <c r="Z344" s="77" t="s">
        <v>435</v>
      </c>
      <c r="AA344" s="77" t="s">
        <v>435</v>
      </c>
      <c r="AB344" s="77" t="s">
        <v>435</v>
      </c>
      <c r="AC344" s="77" t="s">
        <v>435</v>
      </c>
      <c r="AD344" s="5" t="s">
        <v>370</v>
      </c>
      <c r="AE344" s="5" t="s">
        <v>370</v>
      </c>
      <c r="AF344" s="5" t="s">
        <v>370</v>
      </c>
      <c r="AG344" s="5" t="s">
        <v>370</v>
      </c>
      <c r="AH344" s="51">
        <v>80</v>
      </c>
      <c r="AI344" s="51">
        <v>80</v>
      </c>
      <c r="AJ344" s="4">
        <f t="shared" si="99"/>
        <v>1</v>
      </c>
      <c r="AK344" s="11">
        <v>20</v>
      </c>
      <c r="AL344" s="5" t="s">
        <v>370</v>
      </c>
      <c r="AM344" s="5" t="s">
        <v>370</v>
      </c>
      <c r="AN344" s="5" t="s">
        <v>370</v>
      </c>
      <c r="AO344" s="5" t="s">
        <v>370</v>
      </c>
      <c r="AP344" s="5" t="s">
        <v>370</v>
      </c>
      <c r="AQ344" s="5" t="s">
        <v>370</v>
      </c>
      <c r="AR344" s="5" t="s">
        <v>370</v>
      </c>
      <c r="AS344" s="5" t="s">
        <v>370</v>
      </c>
      <c r="AT344" s="50">
        <f t="shared" si="107"/>
        <v>1.0502908967732771</v>
      </c>
      <c r="AU344" s="51">
        <v>2214</v>
      </c>
      <c r="AV344" s="37">
        <f t="shared" si="100"/>
        <v>1207.6363636363637</v>
      </c>
      <c r="AW344" s="37">
        <f t="shared" si="101"/>
        <v>1268.4000000000001</v>
      </c>
      <c r="AX344" s="37">
        <f t="shared" si="102"/>
        <v>60.763636363636351</v>
      </c>
      <c r="AY344" s="37">
        <v>192.2</v>
      </c>
      <c r="AZ344" s="37">
        <v>252.5</v>
      </c>
      <c r="BA344" s="37">
        <v>231.5</v>
      </c>
      <c r="BB344" s="37">
        <v>199</v>
      </c>
      <c r="BC344" s="37">
        <v>186.2</v>
      </c>
      <c r="BD344" s="37"/>
      <c r="BE344" s="37"/>
      <c r="BF344" s="37">
        <f t="shared" si="103"/>
        <v>207</v>
      </c>
      <c r="BG344" s="11"/>
      <c r="BH344" s="37">
        <f t="shared" si="104"/>
        <v>207</v>
      </c>
      <c r="BI344" s="37"/>
      <c r="BJ344" s="37">
        <f t="shared" si="105"/>
        <v>207</v>
      </c>
      <c r="BK344" s="37"/>
      <c r="BL344" s="37">
        <f t="shared" si="106"/>
        <v>207</v>
      </c>
      <c r="BM344" s="9"/>
      <c r="BN344" s="9"/>
      <c r="BO344" s="9"/>
      <c r="BP344" s="9"/>
      <c r="BQ344" s="9"/>
      <c r="BR344" s="9"/>
      <c r="BS344" s="9"/>
      <c r="BT344" s="9"/>
      <c r="BU344" s="9"/>
      <c r="BV344" s="10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10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10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10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10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10"/>
      <c r="HG344" s="9"/>
      <c r="HH344" s="9"/>
    </row>
    <row r="345" spans="1:216" s="2" customFormat="1" ht="16.95" customHeight="1">
      <c r="A345" s="54" t="s">
        <v>337</v>
      </c>
      <c r="B345" s="37">
        <v>275</v>
      </c>
      <c r="C345" s="37">
        <v>275.10000000000002</v>
      </c>
      <c r="D345" s="4">
        <f t="shared" si="95"/>
        <v>1.0003636363636363</v>
      </c>
      <c r="E345" s="11">
        <v>10</v>
      </c>
      <c r="F345" s="5" t="s">
        <v>370</v>
      </c>
      <c r="G345" s="5" t="s">
        <v>370</v>
      </c>
      <c r="H345" s="5" t="s">
        <v>370</v>
      </c>
      <c r="I345" s="5" t="s">
        <v>370</v>
      </c>
      <c r="J345" s="5" t="s">
        <v>370</v>
      </c>
      <c r="K345" s="5" t="s">
        <v>370</v>
      </c>
      <c r="L345" s="5" t="s">
        <v>370</v>
      </c>
      <c r="M345" s="5" t="s">
        <v>370</v>
      </c>
      <c r="N345" s="37">
        <v>469.4</v>
      </c>
      <c r="O345" s="37">
        <v>444.8</v>
      </c>
      <c r="P345" s="4">
        <f t="shared" si="96"/>
        <v>0.94759267149552628</v>
      </c>
      <c r="Q345" s="11">
        <v>20</v>
      </c>
      <c r="R345" s="37">
        <v>19</v>
      </c>
      <c r="S345" s="37">
        <v>19.8</v>
      </c>
      <c r="T345" s="4">
        <f t="shared" si="97"/>
        <v>1.0421052631578949</v>
      </c>
      <c r="U345" s="11">
        <v>20</v>
      </c>
      <c r="V345" s="37">
        <v>7</v>
      </c>
      <c r="W345" s="37">
        <v>7.5</v>
      </c>
      <c r="X345" s="4">
        <f t="shared" si="98"/>
        <v>1.0714285714285714</v>
      </c>
      <c r="Y345" s="11">
        <v>30</v>
      </c>
      <c r="Z345" s="77" t="s">
        <v>435</v>
      </c>
      <c r="AA345" s="77" t="s">
        <v>435</v>
      </c>
      <c r="AB345" s="77" t="s">
        <v>435</v>
      </c>
      <c r="AC345" s="77" t="s">
        <v>435</v>
      </c>
      <c r="AD345" s="5" t="s">
        <v>370</v>
      </c>
      <c r="AE345" s="5" t="s">
        <v>370</v>
      </c>
      <c r="AF345" s="5" t="s">
        <v>370</v>
      </c>
      <c r="AG345" s="5" t="s">
        <v>370</v>
      </c>
      <c r="AH345" s="51">
        <v>96</v>
      </c>
      <c r="AI345" s="51">
        <v>96</v>
      </c>
      <c r="AJ345" s="4">
        <f t="shared" si="99"/>
        <v>1</v>
      </c>
      <c r="AK345" s="11">
        <v>20</v>
      </c>
      <c r="AL345" s="5" t="s">
        <v>370</v>
      </c>
      <c r="AM345" s="5" t="s">
        <v>370</v>
      </c>
      <c r="AN345" s="5" t="s">
        <v>370</v>
      </c>
      <c r="AO345" s="5" t="s">
        <v>370</v>
      </c>
      <c r="AP345" s="5" t="s">
        <v>370</v>
      </c>
      <c r="AQ345" s="5" t="s">
        <v>370</v>
      </c>
      <c r="AR345" s="5" t="s">
        <v>370</v>
      </c>
      <c r="AS345" s="5" t="s">
        <v>370</v>
      </c>
      <c r="AT345" s="50">
        <f t="shared" si="107"/>
        <v>1.0194045219956192</v>
      </c>
      <c r="AU345" s="51">
        <v>868</v>
      </c>
      <c r="AV345" s="37">
        <f t="shared" si="100"/>
        <v>473.45454545454544</v>
      </c>
      <c r="AW345" s="37">
        <f t="shared" si="101"/>
        <v>482.6</v>
      </c>
      <c r="AX345" s="37">
        <f t="shared" si="102"/>
        <v>9.1454545454545837</v>
      </c>
      <c r="AY345" s="37">
        <v>79.7</v>
      </c>
      <c r="AZ345" s="37">
        <v>83.9</v>
      </c>
      <c r="BA345" s="37">
        <v>97.6</v>
      </c>
      <c r="BB345" s="37">
        <v>70.900000000000006</v>
      </c>
      <c r="BC345" s="37">
        <v>86.1</v>
      </c>
      <c r="BD345" s="37"/>
      <c r="BE345" s="37"/>
      <c r="BF345" s="37">
        <f t="shared" si="103"/>
        <v>64.400000000000006</v>
      </c>
      <c r="BG345" s="11"/>
      <c r="BH345" s="37">
        <f t="shared" si="104"/>
        <v>64.400000000000006</v>
      </c>
      <c r="BI345" s="37"/>
      <c r="BJ345" s="37">
        <f t="shared" si="105"/>
        <v>64.400000000000006</v>
      </c>
      <c r="BK345" s="37"/>
      <c r="BL345" s="37">
        <f t="shared" si="106"/>
        <v>64.400000000000006</v>
      </c>
      <c r="BM345" s="9"/>
      <c r="BN345" s="9"/>
      <c r="BO345" s="9"/>
      <c r="BP345" s="9"/>
      <c r="BQ345" s="9"/>
      <c r="BR345" s="9"/>
      <c r="BS345" s="9"/>
      <c r="BT345" s="9"/>
      <c r="BU345" s="9"/>
      <c r="BV345" s="10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10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10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10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10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10"/>
      <c r="HG345" s="9"/>
      <c r="HH345" s="9"/>
    </row>
    <row r="346" spans="1:216" s="2" customFormat="1" ht="16.95" customHeight="1">
      <c r="A346" s="54" t="s">
        <v>338</v>
      </c>
      <c r="B346" s="37">
        <v>402</v>
      </c>
      <c r="C346" s="37">
        <v>407.3</v>
      </c>
      <c r="D346" s="4">
        <f t="shared" si="95"/>
        <v>1.01318407960199</v>
      </c>
      <c r="E346" s="11">
        <v>10</v>
      </c>
      <c r="F346" s="5" t="s">
        <v>370</v>
      </c>
      <c r="G346" s="5" t="s">
        <v>370</v>
      </c>
      <c r="H346" s="5" t="s">
        <v>370</v>
      </c>
      <c r="I346" s="5" t="s">
        <v>370</v>
      </c>
      <c r="J346" s="5" t="s">
        <v>370</v>
      </c>
      <c r="K346" s="5" t="s">
        <v>370</v>
      </c>
      <c r="L346" s="5" t="s">
        <v>370</v>
      </c>
      <c r="M346" s="5" t="s">
        <v>370</v>
      </c>
      <c r="N346" s="37">
        <v>1052.7</v>
      </c>
      <c r="O346" s="37">
        <v>469.5</v>
      </c>
      <c r="P346" s="4">
        <f t="shared" si="96"/>
        <v>0.44599601025933311</v>
      </c>
      <c r="Q346" s="11">
        <v>20</v>
      </c>
      <c r="R346" s="37">
        <v>15</v>
      </c>
      <c r="S346" s="37">
        <v>14.1</v>
      </c>
      <c r="T346" s="4">
        <f t="shared" si="97"/>
        <v>0.94</v>
      </c>
      <c r="U346" s="11">
        <v>25</v>
      </c>
      <c r="V346" s="37">
        <v>14.5</v>
      </c>
      <c r="W346" s="37">
        <v>15</v>
      </c>
      <c r="X346" s="4">
        <f t="shared" si="98"/>
        <v>1.0344827586206897</v>
      </c>
      <c r="Y346" s="11">
        <v>25</v>
      </c>
      <c r="Z346" s="77" t="s">
        <v>435</v>
      </c>
      <c r="AA346" s="77" t="s">
        <v>435</v>
      </c>
      <c r="AB346" s="77" t="s">
        <v>435</v>
      </c>
      <c r="AC346" s="77" t="s">
        <v>435</v>
      </c>
      <c r="AD346" s="5" t="s">
        <v>370</v>
      </c>
      <c r="AE346" s="5" t="s">
        <v>370</v>
      </c>
      <c r="AF346" s="5" t="s">
        <v>370</v>
      </c>
      <c r="AG346" s="5" t="s">
        <v>370</v>
      </c>
      <c r="AH346" s="51">
        <v>186</v>
      </c>
      <c r="AI346" s="51">
        <v>186</v>
      </c>
      <c r="AJ346" s="4">
        <f t="shared" si="99"/>
        <v>1</v>
      </c>
      <c r="AK346" s="11">
        <v>20</v>
      </c>
      <c r="AL346" s="5" t="s">
        <v>370</v>
      </c>
      <c r="AM346" s="5" t="s">
        <v>370</v>
      </c>
      <c r="AN346" s="5" t="s">
        <v>370</v>
      </c>
      <c r="AO346" s="5" t="s">
        <v>370</v>
      </c>
      <c r="AP346" s="5" t="s">
        <v>370</v>
      </c>
      <c r="AQ346" s="5" t="s">
        <v>370</v>
      </c>
      <c r="AR346" s="5" t="s">
        <v>370</v>
      </c>
      <c r="AS346" s="5" t="s">
        <v>370</v>
      </c>
      <c r="AT346" s="50">
        <f t="shared" si="107"/>
        <v>0.884138299667238</v>
      </c>
      <c r="AU346" s="51">
        <v>215</v>
      </c>
      <c r="AV346" s="37">
        <f t="shared" si="100"/>
        <v>117.27272727272728</v>
      </c>
      <c r="AW346" s="37">
        <f t="shared" si="101"/>
        <v>103.7</v>
      </c>
      <c r="AX346" s="37">
        <f t="shared" si="102"/>
        <v>-13.572727272727278</v>
      </c>
      <c r="AY346" s="37">
        <v>19.600000000000001</v>
      </c>
      <c r="AZ346" s="37">
        <v>15.8</v>
      </c>
      <c r="BA346" s="37">
        <v>12.3</v>
      </c>
      <c r="BB346" s="37">
        <v>15.5</v>
      </c>
      <c r="BC346" s="37">
        <v>15.7</v>
      </c>
      <c r="BD346" s="37">
        <v>5</v>
      </c>
      <c r="BE346" s="37"/>
      <c r="BF346" s="37">
        <f t="shared" si="103"/>
        <v>19.8</v>
      </c>
      <c r="BG346" s="11"/>
      <c r="BH346" s="37">
        <f t="shared" si="104"/>
        <v>19.8</v>
      </c>
      <c r="BI346" s="37"/>
      <c r="BJ346" s="37">
        <f t="shared" si="105"/>
        <v>19.8</v>
      </c>
      <c r="BK346" s="37"/>
      <c r="BL346" s="37">
        <f t="shared" si="106"/>
        <v>19.8</v>
      </c>
      <c r="BM346" s="9"/>
      <c r="BN346" s="9"/>
      <c r="BO346" s="9"/>
      <c r="BP346" s="9"/>
      <c r="BQ346" s="9"/>
      <c r="BR346" s="9"/>
      <c r="BS346" s="9"/>
      <c r="BT346" s="9"/>
      <c r="BU346" s="9"/>
      <c r="BV346" s="10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10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10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10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10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10"/>
      <c r="HG346" s="9"/>
      <c r="HH346" s="9"/>
    </row>
    <row r="347" spans="1:216" s="2" customFormat="1" ht="16.95" customHeight="1">
      <c r="A347" s="54" t="s">
        <v>339</v>
      </c>
      <c r="B347" s="37">
        <v>0</v>
      </c>
      <c r="C347" s="37">
        <v>0</v>
      </c>
      <c r="D347" s="4">
        <f t="shared" si="95"/>
        <v>0</v>
      </c>
      <c r="E347" s="11">
        <v>0</v>
      </c>
      <c r="F347" s="5" t="s">
        <v>370</v>
      </c>
      <c r="G347" s="5" t="s">
        <v>370</v>
      </c>
      <c r="H347" s="5" t="s">
        <v>370</v>
      </c>
      <c r="I347" s="5" t="s">
        <v>370</v>
      </c>
      <c r="J347" s="5" t="s">
        <v>370</v>
      </c>
      <c r="K347" s="5" t="s">
        <v>370</v>
      </c>
      <c r="L347" s="5" t="s">
        <v>370</v>
      </c>
      <c r="M347" s="5" t="s">
        <v>370</v>
      </c>
      <c r="N347" s="37">
        <v>588.4</v>
      </c>
      <c r="O347" s="37">
        <v>291.39999999999998</v>
      </c>
      <c r="P347" s="4">
        <f t="shared" si="96"/>
        <v>0.49524133242692042</v>
      </c>
      <c r="Q347" s="11">
        <v>20</v>
      </c>
      <c r="R347" s="37">
        <v>102</v>
      </c>
      <c r="S347" s="37">
        <v>97.3</v>
      </c>
      <c r="T347" s="4">
        <f t="shared" si="97"/>
        <v>0.95392156862745092</v>
      </c>
      <c r="U347" s="11">
        <v>20</v>
      </c>
      <c r="V347" s="37">
        <v>18.5</v>
      </c>
      <c r="W347" s="37">
        <v>21.8</v>
      </c>
      <c r="X347" s="4">
        <f t="shared" si="98"/>
        <v>1.1783783783783783</v>
      </c>
      <c r="Y347" s="11">
        <v>30</v>
      </c>
      <c r="Z347" s="77" t="s">
        <v>435</v>
      </c>
      <c r="AA347" s="77" t="s">
        <v>435</v>
      </c>
      <c r="AB347" s="77" t="s">
        <v>435</v>
      </c>
      <c r="AC347" s="77" t="s">
        <v>435</v>
      </c>
      <c r="AD347" s="5" t="s">
        <v>370</v>
      </c>
      <c r="AE347" s="5" t="s">
        <v>370</v>
      </c>
      <c r="AF347" s="5" t="s">
        <v>370</v>
      </c>
      <c r="AG347" s="5" t="s">
        <v>370</v>
      </c>
      <c r="AH347" s="51">
        <v>397</v>
      </c>
      <c r="AI347" s="51">
        <v>397</v>
      </c>
      <c r="AJ347" s="4">
        <f t="shared" si="99"/>
        <v>1</v>
      </c>
      <c r="AK347" s="11">
        <v>20</v>
      </c>
      <c r="AL347" s="5" t="s">
        <v>370</v>
      </c>
      <c r="AM347" s="5" t="s">
        <v>370</v>
      </c>
      <c r="AN347" s="5" t="s">
        <v>370</v>
      </c>
      <c r="AO347" s="5" t="s">
        <v>370</v>
      </c>
      <c r="AP347" s="5" t="s">
        <v>370</v>
      </c>
      <c r="AQ347" s="5" t="s">
        <v>370</v>
      </c>
      <c r="AR347" s="5" t="s">
        <v>370</v>
      </c>
      <c r="AS347" s="5" t="s">
        <v>370</v>
      </c>
      <c r="AT347" s="50">
        <f t="shared" si="107"/>
        <v>0.93705121524931978</v>
      </c>
      <c r="AU347" s="51">
        <v>1546</v>
      </c>
      <c r="AV347" s="37">
        <f t="shared" si="100"/>
        <v>843.27272727272725</v>
      </c>
      <c r="AW347" s="37">
        <f t="shared" si="101"/>
        <v>790.2</v>
      </c>
      <c r="AX347" s="37">
        <f t="shared" si="102"/>
        <v>-53.072727272727207</v>
      </c>
      <c r="AY347" s="37">
        <v>170.7</v>
      </c>
      <c r="AZ347" s="37">
        <v>97.1</v>
      </c>
      <c r="BA347" s="37">
        <v>81.2</v>
      </c>
      <c r="BB347" s="37">
        <v>131.69999999999999</v>
      </c>
      <c r="BC347" s="37">
        <v>129.4</v>
      </c>
      <c r="BD347" s="37">
        <v>51.6</v>
      </c>
      <c r="BE347" s="37"/>
      <c r="BF347" s="37">
        <f t="shared" si="103"/>
        <v>128.5</v>
      </c>
      <c r="BG347" s="11"/>
      <c r="BH347" s="37">
        <f t="shared" si="104"/>
        <v>128.5</v>
      </c>
      <c r="BI347" s="37"/>
      <c r="BJ347" s="37">
        <f t="shared" si="105"/>
        <v>128.5</v>
      </c>
      <c r="BK347" s="37"/>
      <c r="BL347" s="37">
        <f t="shared" si="106"/>
        <v>128.5</v>
      </c>
      <c r="BM347" s="9"/>
      <c r="BN347" s="9"/>
      <c r="BO347" s="9"/>
      <c r="BP347" s="9"/>
      <c r="BQ347" s="9"/>
      <c r="BR347" s="9"/>
      <c r="BS347" s="9"/>
      <c r="BT347" s="9"/>
      <c r="BU347" s="9"/>
      <c r="BV347" s="10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10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10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10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10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10"/>
      <c r="HG347" s="9"/>
      <c r="HH347" s="9"/>
    </row>
    <row r="348" spans="1:216" s="2" customFormat="1" ht="16.95" customHeight="1">
      <c r="A348" s="54" t="s">
        <v>340</v>
      </c>
      <c r="B348" s="37">
        <v>245</v>
      </c>
      <c r="C348" s="37">
        <v>236</v>
      </c>
      <c r="D348" s="4">
        <f t="shared" si="95"/>
        <v>0.96326530612244898</v>
      </c>
      <c r="E348" s="11">
        <v>10</v>
      </c>
      <c r="F348" s="5" t="s">
        <v>370</v>
      </c>
      <c r="G348" s="5" t="s">
        <v>370</v>
      </c>
      <c r="H348" s="5" t="s">
        <v>370</v>
      </c>
      <c r="I348" s="5" t="s">
        <v>370</v>
      </c>
      <c r="J348" s="5" t="s">
        <v>370</v>
      </c>
      <c r="K348" s="5" t="s">
        <v>370</v>
      </c>
      <c r="L348" s="5" t="s">
        <v>370</v>
      </c>
      <c r="M348" s="5" t="s">
        <v>370</v>
      </c>
      <c r="N348" s="37">
        <v>205.4</v>
      </c>
      <c r="O348" s="37">
        <v>202.6</v>
      </c>
      <c r="P348" s="4">
        <f t="shared" si="96"/>
        <v>0.98636806231742935</v>
      </c>
      <c r="Q348" s="11">
        <v>20</v>
      </c>
      <c r="R348" s="37">
        <v>204</v>
      </c>
      <c r="S348" s="37">
        <v>237.2</v>
      </c>
      <c r="T348" s="4">
        <f t="shared" si="97"/>
        <v>1.1627450980392156</v>
      </c>
      <c r="U348" s="11">
        <v>30</v>
      </c>
      <c r="V348" s="37">
        <v>7.5</v>
      </c>
      <c r="W348" s="37">
        <v>8.1999999999999993</v>
      </c>
      <c r="X348" s="4">
        <f t="shared" si="98"/>
        <v>1.0933333333333333</v>
      </c>
      <c r="Y348" s="11">
        <v>20</v>
      </c>
      <c r="Z348" s="77" t="s">
        <v>435</v>
      </c>
      <c r="AA348" s="77" t="s">
        <v>435</v>
      </c>
      <c r="AB348" s="77" t="s">
        <v>435</v>
      </c>
      <c r="AC348" s="77" t="s">
        <v>435</v>
      </c>
      <c r="AD348" s="5" t="s">
        <v>370</v>
      </c>
      <c r="AE348" s="5" t="s">
        <v>370</v>
      </c>
      <c r="AF348" s="5" t="s">
        <v>370</v>
      </c>
      <c r="AG348" s="5" t="s">
        <v>370</v>
      </c>
      <c r="AH348" s="51">
        <v>207</v>
      </c>
      <c r="AI348" s="51">
        <v>207</v>
      </c>
      <c r="AJ348" s="4">
        <f t="shared" si="99"/>
        <v>1</v>
      </c>
      <c r="AK348" s="11">
        <v>20</v>
      </c>
      <c r="AL348" s="5" t="s">
        <v>370</v>
      </c>
      <c r="AM348" s="5" t="s">
        <v>370</v>
      </c>
      <c r="AN348" s="5" t="s">
        <v>370</v>
      </c>
      <c r="AO348" s="5" t="s">
        <v>370</v>
      </c>
      <c r="AP348" s="5" t="s">
        <v>370</v>
      </c>
      <c r="AQ348" s="5" t="s">
        <v>370</v>
      </c>
      <c r="AR348" s="5" t="s">
        <v>370</v>
      </c>
      <c r="AS348" s="5" t="s">
        <v>370</v>
      </c>
      <c r="AT348" s="50">
        <f t="shared" si="107"/>
        <v>1.061090339154162</v>
      </c>
      <c r="AU348" s="51">
        <v>946</v>
      </c>
      <c r="AV348" s="37">
        <f t="shared" si="100"/>
        <v>516</v>
      </c>
      <c r="AW348" s="37">
        <f t="shared" si="101"/>
        <v>547.5</v>
      </c>
      <c r="AX348" s="37">
        <f t="shared" si="102"/>
        <v>31.5</v>
      </c>
      <c r="AY348" s="37">
        <v>103.9</v>
      </c>
      <c r="AZ348" s="37">
        <v>103.4</v>
      </c>
      <c r="BA348" s="37">
        <v>55.6</v>
      </c>
      <c r="BB348" s="37">
        <v>101.7</v>
      </c>
      <c r="BC348" s="37">
        <v>86.7</v>
      </c>
      <c r="BD348" s="37"/>
      <c r="BE348" s="37"/>
      <c r="BF348" s="37">
        <f t="shared" si="103"/>
        <v>96.2</v>
      </c>
      <c r="BG348" s="11"/>
      <c r="BH348" s="37">
        <f t="shared" si="104"/>
        <v>96.2</v>
      </c>
      <c r="BI348" s="37"/>
      <c r="BJ348" s="37">
        <f t="shared" si="105"/>
        <v>96.2</v>
      </c>
      <c r="BK348" s="37"/>
      <c r="BL348" s="37">
        <f t="shared" si="106"/>
        <v>96.2</v>
      </c>
      <c r="BM348" s="9"/>
      <c r="BN348" s="9"/>
      <c r="BO348" s="9"/>
      <c r="BP348" s="9"/>
      <c r="BQ348" s="9"/>
      <c r="BR348" s="9"/>
      <c r="BS348" s="9"/>
      <c r="BT348" s="9"/>
      <c r="BU348" s="9"/>
      <c r="BV348" s="10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10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10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10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10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10"/>
      <c r="HG348" s="9"/>
      <c r="HH348" s="9"/>
    </row>
    <row r="349" spans="1:216" s="2" customFormat="1" ht="16.95" customHeight="1">
      <c r="A349" s="54" t="s">
        <v>341</v>
      </c>
      <c r="B349" s="37">
        <v>143155</v>
      </c>
      <c r="C349" s="37">
        <v>154751.6</v>
      </c>
      <c r="D349" s="4">
        <f t="shared" si="95"/>
        <v>1.0810072997799589</v>
      </c>
      <c r="E349" s="11">
        <v>10</v>
      </c>
      <c r="F349" s="5" t="s">
        <v>370</v>
      </c>
      <c r="G349" s="5" t="s">
        <v>370</v>
      </c>
      <c r="H349" s="5" t="s">
        <v>370</v>
      </c>
      <c r="I349" s="5" t="s">
        <v>370</v>
      </c>
      <c r="J349" s="5" t="s">
        <v>370</v>
      </c>
      <c r="K349" s="5" t="s">
        <v>370</v>
      </c>
      <c r="L349" s="5" t="s">
        <v>370</v>
      </c>
      <c r="M349" s="5" t="s">
        <v>370</v>
      </c>
      <c r="N349" s="37">
        <v>3560.8</v>
      </c>
      <c r="O349" s="37">
        <v>3910.5</v>
      </c>
      <c r="P349" s="4">
        <f t="shared" si="96"/>
        <v>1.0982082678049876</v>
      </c>
      <c r="Q349" s="11">
        <v>20</v>
      </c>
      <c r="R349" s="37">
        <v>138</v>
      </c>
      <c r="S349" s="37">
        <v>134.30000000000001</v>
      </c>
      <c r="T349" s="4">
        <f t="shared" si="97"/>
        <v>0.97318840579710153</v>
      </c>
      <c r="U349" s="11">
        <v>20</v>
      </c>
      <c r="V349" s="37">
        <v>19</v>
      </c>
      <c r="W349" s="37">
        <v>20.3</v>
      </c>
      <c r="X349" s="4">
        <f t="shared" si="98"/>
        <v>1.0684210526315789</v>
      </c>
      <c r="Y349" s="11">
        <v>30</v>
      </c>
      <c r="Z349" s="77" t="s">
        <v>435</v>
      </c>
      <c r="AA349" s="77" t="s">
        <v>435</v>
      </c>
      <c r="AB349" s="77" t="s">
        <v>435</v>
      </c>
      <c r="AC349" s="77" t="s">
        <v>435</v>
      </c>
      <c r="AD349" s="5" t="s">
        <v>370</v>
      </c>
      <c r="AE349" s="5" t="s">
        <v>370</v>
      </c>
      <c r="AF349" s="5" t="s">
        <v>370</v>
      </c>
      <c r="AG349" s="5" t="s">
        <v>370</v>
      </c>
      <c r="AH349" s="51">
        <v>300</v>
      </c>
      <c r="AI349" s="51">
        <v>300</v>
      </c>
      <c r="AJ349" s="4">
        <f t="shared" si="99"/>
        <v>1</v>
      </c>
      <c r="AK349" s="11">
        <v>20</v>
      </c>
      <c r="AL349" s="5" t="s">
        <v>370</v>
      </c>
      <c r="AM349" s="5" t="s">
        <v>370</v>
      </c>
      <c r="AN349" s="5" t="s">
        <v>370</v>
      </c>
      <c r="AO349" s="5" t="s">
        <v>370</v>
      </c>
      <c r="AP349" s="5" t="s">
        <v>370</v>
      </c>
      <c r="AQ349" s="5" t="s">
        <v>370</v>
      </c>
      <c r="AR349" s="5" t="s">
        <v>370</v>
      </c>
      <c r="AS349" s="5" t="s">
        <v>370</v>
      </c>
      <c r="AT349" s="50">
        <f t="shared" si="107"/>
        <v>1.0429063804878873</v>
      </c>
      <c r="AU349" s="51">
        <v>5071</v>
      </c>
      <c r="AV349" s="37">
        <f t="shared" si="100"/>
        <v>2766</v>
      </c>
      <c r="AW349" s="37">
        <f t="shared" si="101"/>
        <v>2884.7</v>
      </c>
      <c r="AX349" s="37">
        <f t="shared" si="102"/>
        <v>118.69999999999982</v>
      </c>
      <c r="AY349" s="37">
        <v>471.1</v>
      </c>
      <c r="AZ349" s="37">
        <v>417.5</v>
      </c>
      <c r="BA349" s="37">
        <v>469.3</v>
      </c>
      <c r="BB349" s="37">
        <v>508.1</v>
      </c>
      <c r="BC349" s="37">
        <v>440.9</v>
      </c>
      <c r="BD349" s="37"/>
      <c r="BE349" s="37"/>
      <c r="BF349" s="37">
        <f t="shared" si="103"/>
        <v>577.79999999999995</v>
      </c>
      <c r="BG349" s="11"/>
      <c r="BH349" s="37">
        <f t="shared" si="104"/>
        <v>577.79999999999995</v>
      </c>
      <c r="BI349" s="37"/>
      <c r="BJ349" s="37">
        <f t="shared" si="105"/>
        <v>577.79999999999995</v>
      </c>
      <c r="BK349" s="37"/>
      <c r="BL349" s="37">
        <f t="shared" si="106"/>
        <v>577.79999999999995</v>
      </c>
      <c r="BM349" s="9"/>
      <c r="BN349" s="9"/>
      <c r="BO349" s="9"/>
      <c r="BP349" s="9"/>
      <c r="BQ349" s="9"/>
      <c r="BR349" s="9"/>
      <c r="BS349" s="9"/>
      <c r="BT349" s="9"/>
      <c r="BU349" s="9"/>
      <c r="BV349" s="10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10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10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10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10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10"/>
      <c r="HG349" s="9"/>
      <c r="HH349" s="9"/>
    </row>
    <row r="350" spans="1:216" s="2" customFormat="1" ht="16.95" customHeight="1">
      <c r="A350" s="54" t="s">
        <v>342</v>
      </c>
      <c r="B350" s="37">
        <v>308</v>
      </c>
      <c r="C350" s="37">
        <v>246.3</v>
      </c>
      <c r="D350" s="4">
        <f t="shared" si="95"/>
        <v>0.79967532467532476</v>
      </c>
      <c r="E350" s="11">
        <v>10</v>
      </c>
      <c r="F350" s="5" t="s">
        <v>370</v>
      </c>
      <c r="G350" s="5" t="s">
        <v>370</v>
      </c>
      <c r="H350" s="5" t="s">
        <v>370</v>
      </c>
      <c r="I350" s="5" t="s">
        <v>370</v>
      </c>
      <c r="J350" s="5" t="s">
        <v>370</v>
      </c>
      <c r="K350" s="5" t="s">
        <v>370</v>
      </c>
      <c r="L350" s="5" t="s">
        <v>370</v>
      </c>
      <c r="M350" s="5" t="s">
        <v>370</v>
      </c>
      <c r="N350" s="37">
        <v>550.29999999999995</v>
      </c>
      <c r="O350" s="37">
        <v>177.7</v>
      </c>
      <c r="P350" s="4">
        <f t="shared" si="96"/>
        <v>0.3229147737597674</v>
      </c>
      <c r="Q350" s="11">
        <v>20</v>
      </c>
      <c r="R350" s="37">
        <v>131</v>
      </c>
      <c r="S350" s="37">
        <v>129.9</v>
      </c>
      <c r="T350" s="4">
        <f t="shared" si="97"/>
        <v>0.99160305343511457</v>
      </c>
      <c r="U350" s="11">
        <v>30</v>
      </c>
      <c r="V350" s="37">
        <v>11.5</v>
      </c>
      <c r="W350" s="37">
        <v>12.2</v>
      </c>
      <c r="X350" s="4">
        <f t="shared" si="98"/>
        <v>1.0608695652173912</v>
      </c>
      <c r="Y350" s="11">
        <v>20</v>
      </c>
      <c r="Z350" s="77" t="s">
        <v>435</v>
      </c>
      <c r="AA350" s="77" t="s">
        <v>435</v>
      </c>
      <c r="AB350" s="77" t="s">
        <v>435</v>
      </c>
      <c r="AC350" s="77" t="s">
        <v>435</v>
      </c>
      <c r="AD350" s="5" t="s">
        <v>370</v>
      </c>
      <c r="AE350" s="5" t="s">
        <v>370</v>
      </c>
      <c r="AF350" s="5" t="s">
        <v>370</v>
      </c>
      <c r="AG350" s="5" t="s">
        <v>370</v>
      </c>
      <c r="AH350" s="51">
        <v>560</v>
      </c>
      <c r="AI350" s="51">
        <v>560</v>
      </c>
      <c r="AJ350" s="4">
        <f t="shared" si="99"/>
        <v>1</v>
      </c>
      <c r="AK350" s="11">
        <v>20</v>
      </c>
      <c r="AL350" s="5" t="s">
        <v>370</v>
      </c>
      <c r="AM350" s="5" t="s">
        <v>370</v>
      </c>
      <c r="AN350" s="5" t="s">
        <v>370</v>
      </c>
      <c r="AO350" s="5" t="s">
        <v>370</v>
      </c>
      <c r="AP350" s="5" t="s">
        <v>370</v>
      </c>
      <c r="AQ350" s="5" t="s">
        <v>370</v>
      </c>
      <c r="AR350" s="5" t="s">
        <v>370</v>
      </c>
      <c r="AS350" s="5" t="s">
        <v>370</v>
      </c>
      <c r="AT350" s="50">
        <f t="shared" si="107"/>
        <v>0.8542053162934985</v>
      </c>
      <c r="AU350" s="51">
        <v>822</v>
      </c>
      <c r="AV350" s="37">
        <f t="shared" si="100"/>
        <v>448.36363636363637</v>
      </c>
      <c r="AW350" s="37">
        <f t="shared" si="101"/>
        <v>383</v>
      </c>
      <c r="AX350" s="37">
        <f t="shared" si="102"/>
        <v>-65.363636363636374</v>
      </c>
      <c r="AY350" s="37">
        <v>70.3</v>
      </c>
      <c r="AZ350" s="37">
        <v>39.1</v>
      </c>
      <c r="BA350" s="37">
        <v>72.7</v>
      </c>
      <c r="BB350" s="37">
        <v>64.900000000000006</v>
      </c>
      <c r="BC350" s="37">
        <v>79.2</v>
      </c>
      <c r="BD350" s="37"/>
      <c r="BE350" s="37"/>
      <c r="BF350" s="37">
        <f t="shared" si="103"/>
        <v>56.8</v>
      </c>
      <c r="BG350" s="11"/>
      <c r="BH350" s="37">
        <f t="shared" si="104"/>
        <v>56.8</v>
      </c>
      <c r="BI350" s="37"/>
      <c r="BJ350" s="37">
        <f t="shared" si="105"/>
        <v>56.8</v>
      </c>
      <c r="BK350" s="37"/>
      <c r="BL350" s="37">
        <f t="shared" si="106"/>
        <v>56.8</v>
      </c>
    </row>
    <row r="351" spans="1:216" s="2" customFormat="1" ht="16.95" customHeight="1">
      <c r="A351" s="54" t="s">
        <v>343</v>
      </c>
      <c r="B351" s="37">
        <v>150</v>
      </c>
      <c r="C351" s="37">
        <v>145.19999999999999</v>
      </c>
      <c r="D351" s="4">
        <f t="shared" si="95"/>
        <v>0.96799999999999997</v>
      </c>
      <c r="E351" s="11">
        <v>10</v>
      </c>
      <c r="F351" s="5" t="s">
        <v>370</v>
      </c>
      <c r="G351" s="5" t="s">
        <v>370</v>
      </c>
      <c r="H351" s="5" t="s">
        <v>370</v>
      </c>
      <c r="I351" s="5" t="s">
        <v>370</v>
      </c>
      <c r="J351" s="5" t="s">
        <v>370</v>
      </c>
      <c r="K351" s="5" t="s">
        <v>370</v>
      </c>
      <c r="L351" s="5" t="s">
        <v>370</v>
      </c>
      <c r="M351" s="5" t="s">
        <v>370</v>
      </c>
      <c r="N351" s="37">
        <v>279.39999999999998</v>
      </c>
      <c r="O351" s="37">
        <v>220.1</v>
      </c>
      <c r="P351" s="4">
        <f t="shared" si="96"/>
        <v>0.78775948460987832</v>
      </c>
      <c r="Q351" s="11">
        <v>20</v>
      </c>
      <c r="R351" s="37">
        <v>99</v>
      </c>
      <c r="S351" s="37">
        <v>99.1</v>
      </c>
      <c r="T351" s="4">
        <f t="shared" si="97"/>
        <v>1.0010101010101009</v>
      </c>
      <c r="U351" s="11">
        <v>25</v>
      </c>
      <c r="V351" s="37">
        <v>12.4</v>
      </c>
      <c r="W351" s="37">
        <v>13.1</v>
      </c>
      <c r="X351" s="4">
        <f t="shared" si="98"/>
        <v>1.0564516129032258</v>
      </c>
      <c r="Y351" s="11">
        <v>25</v>
      </c>
      <c r="Z351" s="77" t="s">
        <v>435</v>
      </c>
      <c r="AA351" s="77" t="s">
        <v>435</v>
      </c>
      <c r="AB351" s="77" t="s">
        <v>435</v>
      </c>
      <c r="AC351" s="77" t="s">
        <v>435</v>
      </c>
      <c r="AD351" s="5" t="s">
        <v>370</v>
      </c>
      <c r="AE351" s="5" t="s">
        <v>370</v>
      </c>
      <c r="AF351" s="5" t="s">
        <v>370</v>
      </c>
      <c r="AG351" s="5" t="s">
        <v>370</v>
      </c>
      <c r="AH351" s="51">
        <v>350</v>
      </c>
      <c r="AI351" s="51">
        <v>350</v>
      </c>
      <c r="AJ351" s="4">
        <f t="shared" si="99"/>
        <v>1</v>
      </c>
      <c r="AK351" s="11">
        <v>20</v>
      </c>
      <c r="AL351" s="5" t="s">
        <v>370</v>
      </c>
      <c r="AM351" s="5" t="s">
        <v>370</v>
      </c>
      <c r="AN351" s="5" t="s">
        <v>370</v>
      </c>
      <c r="AO351" s="5" t="s">
        <v>370</v>
      </c>
      <c r="AP351" s="5" t="s">
        <v>370</v>
      </c>
      <c r="AQ351" s="5" t="s">
        <v>370</v>
      </c>
      <c r="AR351" s="5" t="s">
        <v>370</v>
      </c>
      <c r="AS351" s="5" t="s">
        <v>370</v>
      </c>
      <c r="AT351" s="50">
        <f t="shared" si="107"/>
        <v>0.96871732540030731</v>
      </c>
      <c r="AU351" s="51">
        <v>2251</v>
      </c>
      <c r="AV351" s="37">
        <f t="shared" si="100"/>
        <v>1227.8181818181818</v>
      </c>
      <c r="AW351" s="37">
        <f t="shared" si="101"/>
        <v>1189.4000000000001</v>
      </c>
      <c r="AX351" s="37">
        <f t="shared" si="102"/>
        <v>-38.418181818181665</v>
      </c>
      <c r="AY351" s="37">
        <v>162.9</v>
      </c>
      <c r="AZ351" s="37">
        <v>187</v>
      </c>
      <c r="BA351" s="37">
        <v>228.3</v>
      </c>
      <c r="BB351" s="37">
        <v>157.1</v>
      </c>
      <c r="BC351" s="37">
        <v>157.6</v>
      </c>
      <c r="BD351" s="37"/>
      <c r="BE351" s="37"/>
      <c r="BF351" s="37">
        <f t="shared" si="103"/>
        <v>296.5</v>
      </c>
      <c r="BG351" s="11"/>
      <c r="BH351" s="37">
        <f t="shared" si="104"/>
        <v>296.5</v>
      </c>
      <c r="BI351" s="37"/>
      <c r="BJ351" s="37">
        <f t="shared" si="105"/>
        <v>296.5</v>
      </c>
      <c r="BK351" s="37"/>
      <c r="BL351" s="37">
        <f t="shared" si="106"/>
        <v>296.5</v>
      </c>
    </row>
    <row r="352" spans="1:216" s="2" customFormat="1" ht="16.95" customHeight="1">
      <c r="A352" s="18" t="s">
        <v>344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</row>
    <row r="353" spans="1:64" s="2" customFormat="1" ht="16.95" customHeight="1">
      <c r="A353" s="54" t="s">
        <v>345</v>
      </c>
      <c r="B353" s="37">
        <v>193</v>
      </c>
      <c r="C353" s="37">
        <v>211.1</v>
      </c>
      <c r="D353" s="4">
        <f t="shared" si="95"/>
        <v>1.0937823834196891</v>
      </c>
      <c r="E353" s="11">
        <v>10</v>
      </c>
      <c r="F353" s="5" t="s">
        <v>370</v>
      </c>
      <c r="G353" s="5" t="s">
        <v>370</v>
      </c>
      <c r="H353" s="5" t="s">
        <v>370</v>
      </c>
      <c r="I353" s="5" t="s">
        <v>370</v>
      </c>
      <c r="J353" s="5" t="s">
        <v>370</v>
      </c>
      <c r="K353" s="5" t="s">
        <v>370</v>
      </c>
      <c r="L353" s="5" t="s">
        <v>370</v>
      </c>
      <c r="M353" s="5" t="s">
        <v>370</v>
      </c>
      <c r="N353" s="37">
        <v>185.8</v>
      </c>
      <c r="O353" s="37">
        <v>103.6</v>
      </c>
      <c r="P353" s="4">
        <f t="shared" si="96"/>
        <v>0.55758880516684606</v>
      </c>
      <c r="Q353" s="11">
        <v>20</v>
      </c>
      <c r="R353" s="37">
        <v>64</v>
      </c>
      <c r="S353" s="37">
        <v>66.400000000000006</v>
      </c>
      <c r="T353" s="4">
        <f t="shared" si="97"/>
        <v>1.0375000000000001</v>
      </c>
      <c r="U353" s="11">
        <v>15</v>
      </c>
      <c r="V353" s="37">
        <v>6.5</v>
      </c>
      <c r="W353" s="37">
        <v>6.6</v>
      </c>
      <c r="X353" s="4">
        <f t="shared" si="98"/>
        <v>1.0153846153846153</v>
      </c>
      <c r="Y353" s="11">
        <v>35</v>
      </c>
      <c r="Z353" s="77" t="s">
        <v>435</v>
      </c>
      <c r="AA353" s="77" t="s">
        <v>435</v>
      </c>
      <c r="AB353" s="77" t="s">
        <v>435</v>
      </c>
      <c r="AC353" s="77" t="s">
        <v>435</v>
      </c>
      <c r="AD353" s="5" t="s">
        <v>370</v>
      </c>
      <c r="AE353" s="5" t="s">
        <v>370</v>
      </c>
      <c r="AF353" s="5" t="s">
        <v>370</v>
      </c>
      <c r="AG353" s="5" t="s">
        <v>370</v>
      </c>
      <c r="AH353" s="51">
        <v>78</v>
      </c>
      <c r="AI353" s="51">
        <v>78</v>
      </c>
      <c r="AJ353" s="4">
        <f t="shared" si="99"/>
        <v>1</v>
      </c>
      <c r="AK353" s="11">
        <v>20</v>
      </c>
      <c r="AL353" s="5" t="s">
        <v>370</v>
      </c>
      <c r="AM353" s="5" t="s">
        <v>370</v>
      </c>
      <c r="AN353" s="5" t="s">
        <v>370</v>
      </c>
      <c r="AO353" s="5" t="s">
        <v>370</v>
      </c>
      <c r="AP353" s="5" t="s">
        <v>370</v>
      </c>
      <c r="AQ353" s="5" t="s">
        <v>370</v>
      </c>
      <c r="AR353" s="5" t="s">
        <v>370</v>
      </c>
      <c r="AS353" s="5" t="s">
        <v>370</v>
      </c>
      <c r="AT353" s="50">
        <f t="shared" si="107"/>
        <v>0.93190561475995337</v>
      </c>
      <c r="AU353" s="51">
        <v>1117</v>
      </c>
      <c r="AV353" s="37">
        <f t="shared" si="100"/>
        <v>609.27272727272725</v>
      </c>
      <c r="AW353" s="37">
        <f t="shared" si="101"/>
        <v>567.79999999999995</v>
      </c>
      <c r="AX353" s="37">
        <f t="shared" si="102"/>
        <v>-41.472727272727298</v>
      </c>
      <c r="AY353" s="37">
        <v>84.8</v>
      </c>
      <c r="AZ353" s="37">
        <v>102.1</v>
      </c>
      <c r="BA353" s="37">
        <v>111.7</v>
      </c>
      <c r="BB353" s="37">
        <v>73.400000000000006</v>
      </c>
      <c r="BC353" s="37">
        <v>83.6</v>
      </c>
      <c r="BD353" s="37"/>
      <c r="BE353" s="37"/>
      <c r="BF353" s="37">
        <f t="shared" si="103"/>
        <v>112.2</v>
      </c>
      <c r="BG353" s="11"/>
      <c r="BH353" s="37">
        <f t="shared" si="104"/>
        <v>112.2</v>
      </c>
      <c r="BI353" s="37"/>
      <c r="BJ353" s="37">
        <f t="shared" si="105"/>
        <v>112.2</v>
      </c>
      <c r="BK353" s="37"/>
      <c r="BL353" s="37">
        <f t="shared" si="106"/>
        <v>112.2</v>
      </c>
    </row>
    <row r="354" spans="1:64" s="2" customFormat="1" ht="16.95" customHeight="1">
      <c r="A354" s="54" t="s">
        <v>53</v>
      </c>
      <c r="B354" s="37">
        <v>140</v>
      </c>
      <c r="C354" s="37">
        <v>143.69999999999999</v>
      </c>
      <c r="D354" s="4">
        <f t="shared" si="95"/>
        <v>1.0264285714285712</v>
      </c>
      <c r="E354" s="11">
        <v>10</v>
      </c>
      <c r="F354" s="5" t="s">
        <v>370</v>
      </c>
      <c r="G354" s="5" t="s">
        <v>370</v>
      </c>
      <c r="H354" s="5" t="s">
        <v>370</v>
      </c>
      <c r="I354" s="5" t="s">
        <v>370</v>
      </c>
      <c r="J354" s="5" t="s">
        <v>370</v>
      </c>
      <c r="K354" s="5" t="s">
        <v>370</v>
      </c>
      <c r="L354" s="5" t="s">
        <v>370</v>
      </c>
      <c r="M354" s="5" t="s">
        <v>370</v>
      </c>
      <c r="N354" s="37">
        <v>377.1</v>
      </c>
      <c r="O354" s="37">
        <v>411.3</v>
      </c>
      <c r="P354" s="4">
        <f t="shared" si="96"/>
        <v>1.0906921241050118</v>
      </c>
      <c r="Q354" s="11">
        <v>20</v>
      </c>
      <c r="R354" s="37">
        <v>207</v>
      </c>
      <c r="S354" s="37">
        <v>241</v>
      </c>
      <c r="T354" s="4">
        <f t="shared" si="97"/>
        <v>1.1642512077294687</v>
      </c>
      <c r="U354" s="11">
        <v>30</v>
      </c>
      <c r="V354" s="37">
        <v>4.8</v>
      </c>
      <c r="W354" s="37">
        <v>4.9000000000000004</v>
      </c>
      <c r="X354" s="4">
        <f t="shared" si="98"/>
        <v>1.0208333333333335</v>
      </c>
      <c r="Y354" s="11">
        <v>20</v>
      </c>
      <c r="Z354" s="77" t="s">
        <v>435</v>
      </c>
      <c r="AA354" s="77" t="s">
        <v>435</v>
      </c>
      <c r="AB354" s="77" t="s">
        <v>435</v>
      </c>
      <c r="AC354" s="77" t="s">
        <v>435</v>
      </c>
      <c r="AD354" s="5" t="s">
        <v>370</v>
      </c>
      <c r="AE354" s="5" t="s">
        <v>370</v>
      </c>
      <c r="AF354" s="5" t="s">
        <v>370</v>
      </c>
      <c r="AG354" s="5" t="s">
        <v>370</v>
      </c>
      <c r="AH354" s="51">
        <v>223</v>
      </c>
      <c r="AI354" s="51">
        <v>224</v>
      </c>
      <c r="AJ354" s="4">
        <f t="shared" si="99"/>
        <v>1.0044843049327354</v>
      </c>
      <c r="AK354" s="11">
        <v>20</v>
      </c>
      <c r="AL354" s="5" t="s">
        <v>370</v>
      </c>
      <c r="AM354" s="5" t="s">
        <v>370</v>
      </c>
      <c r="AN354" s="5" t="s">
        <v>370</v>
      </c>
      <c r="AO354" s="5" t="s">
        <v>370</v>
      </c>
      <c r="AP354" s="5" t="s">
        <v>370</v>
      </c>
      <c r="AQ354" s="5" t="s">
        <v>370</v>
      </c>
      <c r="AR354" s="5" t="s">
        <v>370</v>
      </c>
      <c r="AS354" s="5" t="s">
        <v>370</v>
      </c>
      <c r="AT354" s="50">
        <f t="shared" si="107"/>
        <v>1.0751201719359138</v>
      </c>
      <c r="AU354" s="51">
        <v>1115</v>
      </c>
      <c r="AV354" s="37">
        <f t="shared" si="100"/>
        <v>608.18181818181813</v>
      </c>
      <c r="AW354" s="37">
        <f t="shared" si="101"/>
        <v>653.9</v>
      </c>
      <c r="AX354" s="37">
        <f t="shared" si="102"/>
        <v>45.718181818181847</v>
      </c>
      <c r="AY354" s="37">
        <v>117.7</v>
      </c>
      <c r="AZ354" s="37">
        <v>94.8</v>
      </c>
      <c r="BA354" s="37">
        <v>66.8</v>
      </c>
      <c r="BB354" s="37">
        <v>119.3</v>
      </c>
      <c r="BC354" s="37">
        <v>90.5</v>
      </c>
      <c r="BD354" s="37"/>
      <c r="BE354" s="37"/>
      <c r="BF354" s="37">
        <f t="shared" si="103"/>
        <v>164.8</v>
      </c>
      <c r="BG354" s="11"/>
      <c r="BH354" s="37">
        <f t="shared" si="104"/>
        <v>164.8</v>
      </c>
      <c r="BI354" s="37"/>
      <c r="BJ354" s="37">
        <f t="shared" si="105"/>
        <v>164.8</v>
      </c>
      <c r="BK354" s="37"/>
      <c r="BL354" s="37">
        <f t="shared" si="106"/>
        <v>164.8</v>
      </c>
    </row>
    <row r="355" spans="1:64" s="2" customFormat="1" ht="16.95" customHeight="1">
      <c r="A355" s="54" t="s">
        <v>346</v>
      </c>
      <c r="B355" s="37">
        <v>487</v>
      </c>
      <c r="C355" s="37">
        <v>487.2</v>
      </c>
      <c r="D355" s="4">
        <f t="shared" si="95"/>
        <v>1.0004106776180699</v>
      </c>
      <c r="E355" s="11">
        <v>10</v>
      </c>
      <c r="F355" s="5" t="s">
        <v>370</v>
      </c>
      <c r="G355" s="5" t="s">
        <v>370</v>
      </c>
      <c r="H355" s="5" t="s">
        <v>370</v>
      </c>
      <c r="I355" s="5" t="s">
        <v>370</v>
      </c>
      <c r="J355" s="5" t="s">
        <v>370</v>
      </c>
      <c r="K355" s="5" t="s">
        <v>370</v>
      </c>
      <c r="L355" s="5" t="s">
        <v>370</v>
      </c>
      <c r="M355" s="5" t="s">
        <v>370</v>
      </c>
      <c r="N355" s="37">
        <v>174.7</v>
      </c>
      <c r="O355" s="37">
        <v>337.5</v>
      </c>
      <c r="P355" s="4">
        <f t="shared" si="96"/>
        <v>1.2731883228391527</v>
      </c>
      <c r="Q355" s="11">
        <v>20</v>
      </c>
      <c r="R355" s="37">
        <v>142</v>
      </c>
      <c r="S355" s="37">
        <v>142</v>
      </c>
      <c r="T355" s="4">
        <f t="shared" si="97"/>
        <v>1</v>
      </c>
      <c r="U355" s="11">
        <v>30</v>
      </c>
      <c r="V355" s="37">
        <v>10</v>
      </c>
      <c r="W355" s="37">
        <v>10.1</v>
      </c>
      <c r="X355" s="4">
        <f t="shared" si="98"/>
        <v>1.01</v>
      </c>
      <c r="Y355" s="11">
        <v>20</v>
      </c>
      <c r="Z355" s="77" t="s">
        <v>435</v>
      </c>
      <c r="AA355" s="77" t="s">
        <v>435</v>
      </c>
      <c r="AB355" s="77" t="s">
        <v>435</v>
      </c>
      <c r="AC355" s="77" t="s">
        <v>435</v>
      </c>
      <c r="AD355" s="5" t="s">
        <v>370</v>
      </c>
      <c r="AE355" s="5" t="s">
        <v>370</v>
      </c>
      <c r="AF355" s="5" t="s">
        <v>370</v>
      </c>
      <c r="AG355" s="5" t="s">
        <v>370</v>
      </c>
      <c r="AH355" s="51">
        <v>192</v>
      </c>
      <c r="AI355" s="51">
        <v>193</v>
      </c>
      <c r="AJ355" s="4">
        <f t="shared" si="99"/>
        <v>1.0052083333333333</v>
      </c>
      <c r="AK355" s="11">
        <v>20</v>
      </c>
      <c r="AL355" s="5" t="s">
        <v>370</v>
      </c>
      <c r="AM355" s="5" t="s">
        <v>370</v>
      </c>
      <c r="AN355" s="5" t="s">
        <v>370</v>
      </c>
      <c r="AO355" s="5" t="s">
        <v>370</v>
      </c>
      <c r="AP355" s="5" t="s">
        <v>370</v>
      </c>
      <c r="AQ355" s="5" t="s">
        <v>370</v>
      </c>
      <c r="AR355" s="5" t="s">
        <v>370</v>
      </c>
      <c r="AS355" s="5" t="s">
        <v>370</v>
      </c>
      <c r="AT355" s="50">
        <f t="shared" si="107"/>
        <v>1.0577203989963042</v>
      </c>
      <c r="AU355" s="51">
        <v>1678</v>
      </c>
      <c r="AV355" s="37">
        <f t="shared" si="100"/>
        <v>915.27272727272725</v>
      </c>
      <c r="AW355" s="37">
        <f t="shared" si="101"/>
        <v>968.1</v>
      </c>
      <c r="AX355" s="37">
        <f t="shared" si="102"/>
        <v>52.827272727272771</v>
      </c>
      <c r="AY355" s="37">
        <v>198.3</v>
      </c>
      <c r="AZ355" s="37">
        <v>151.1</v>
      </c>
      <c r="BA355" s="37">
        <v>122.1</v>
      </c>
      <c r="BB355" s="37">
        <v>153.9</v>
      </c>
      <c r="BC355" s="37">
        <v>121.7</v>
      </c>
      <c r="BD355" s="37">
        <v>85.3</v>
      </c>
      <c r="BE355" s="37"/>
      <c r="BF355" s="37">
        <f t="shared" si="103"/>
        <v>135.69999999999999</v>
      </c>
      <c r="BG355" s="11"/>
      <c r="BH355" s="37">
        <f t="shared" si="104"/>
        <v>135.69999999999999</v>
      </c>
      <c r="BI355" s="37"/>
      <c r="BJ355" s="37">
        <f t="shared" si="105"/>
        <v>135.69999999999999</v>
      </c>
      <c r="BK355" s="37"/>
      <c r="BL355" s="37">
        <f t="shared" si="106"/>
        <v>135.69999999999999</v>
      </c>
    </row>
    <row r="356" spans="1:64" s="2" customFormat="1" ht="16.95" customHeight="1">
      <c r="A356" s="54" t="s">
        <v>347</v>
      </c>
      <c r="B356" s="37">
        <v>22422</v>
      </c>
      <c r="C356" s="37">
        <v>10071.700000000001</v>
      </c>
      <c r="D356" s="4">
        <f t="shared" si="95"/>
        <v>0.44918829720809922</v>
      </c>
      <c r="E356" s="11">
        <v>10</v>
      </c>
      <c r="F356" s="5" t="s">
        <v>370</v>
      </c>
      <c r="G356" s="5" t="s">
        <v>370</v>
      </c>
      <c r="H356" s="5" t="s">
        <v>370</v>
      </c>
      <c r="I356" s="5" t="s">
        <v>370</v>
      </c>
      <c r="J356" s="5" t="s">
        <v>370</v>
      </c>
      <c r="K356" s="5" t="s">
        <v>370</v>
      </c>
      <c r="L356" s="5" t="s">
        <v>370</v>
      </c>
      <c r="M356" s="5" t="s">
        <v>370</v>
      </c>
      <c r="N356" s="37">
        <v>407.1</v>
      </c>
      <c r="O356" s="37">
        <v>493.3</v>
      </c>
      <c r="P356" s="4">
        <f t="shared" si="96"/>
        <v>1.2011741586833702</v>
      </c>
      <c r="Q356" s="11">
        <v>20</v>
      </c>
      <c r="R356" s="37">
        <v>1007</v>
      </c>
      <c r="S356" s="37">
        <v>1073</v>
      </c>
      <c r="T356" s="4">
        <f t="shared" si="97"/>
        <v>1.0655412115193645</v>
      </c>
      <c r="U356" s="11">
        <v>30</v>
      </c>
      <c r="V356" s="37">
        <v>26.5</v>
      </c>
      <c r="W356" s="37">
        <v>42.6</v>
      </c>
      <c r="X356" s="4">
        <f t="shared" si="98"/>
        <v>1.2407547169811322</v>
      </c>
      <c r="Y356" s="11">
        <v>20</v>
      </c>
      <c r="Z356" s="77" t="s">
        <v>435</v>
      </c>
      <c r="AA356" s="77" t="s">
        <v>435</v>
      </c>
      <c r="AB356" s="77" t="s">
        <v>435</v>
      </c>
      <c r="AC356" s="77" t="s">
        <v>435</v>
      </c>
      <c r="AD356" s="5" t="s">
        <v>370</v>
      </c>
      <c r="AE356" s="5" t="s">
        <v>370</v>
      </c>
      <c r="AF356" s="5" t="s">
        <v>370</v>
      </c>
      <c r="AG356" s="5" t="s">
        <v>370</v>
      </c>
      <c r="AH356" s="51">
        <v>1037</v>
      </c>
      <c r="AI356" s="51">
        <v>891</v>
      </c>
      <c r="AJ356" s="4">
        <f t="shared" si="99"/>
        <v>0.8592092574734812</v>
      </c>
      <c r="AK356" s="11">
        <v>20</v>
      </c>
      <c r="AL356" s="5" t="s">
        <v>370</v>
      </c>
      <c r="AM356" s="5" t="s">
        <v>370</v>
      </c>
      <c r="AN356" s="5" t="s">
        <v>370</v>
      </c>
      <c r="AO356" s="5" t="s">
        <v>370</v>
      </c>
      <c r="AP356" s="5" t="s">
        <v>370</v>
      </c>
      <c r="AQ356" s="5" t="s">
        <v>370</v>
      </c>
      <c r="AR356" s="5" t="s">
        <v>370</v>
      </c>
      <c r="AS356" s="5" t="s">
        <v>370</v>
      </c>
      <c r="AT356" s="50">
        <f t="shared" si="107"/>
        <v>1.024808819804216</v>
      </c>
      <c r="AU356" s="51">
        <v>1526</v>
      </c>
      <c r="AV356" s="37">
        <f t="shared" si="100"/>
        <v>832.36363636363626</v>
      </c>
      <c r="AW356" s="37">
        <f t="shared" si="101"/>
        <v>853</v>
      </c>
      <c r="AX356" s="37">
        <f t="shared" si="102"/>
        <v>20.63636363636374</v>
      </c>
      <c r="AY356" s="37">
        <v>174.2</v>
      </c>
      <c r="AZ356" s="37">
        <v>115.7</v>
      </c>
      <c r="BA356" s="37">
        <v>164</v>
      </c>
      <c r="BB356" s="37">
        <v>148.30000000000001</v>
      </c>
      <c r="BC356" s="37">
        <v>133.9</v>
      </c>
      <c r="BD356" s="37">
        <v>3.9</v>
      </c>
      <c r="BE356" s="37"/>
      <c r="BF356" s="37">
        <f t="shared" si="103"/>
        <v>113</v>
      </c>
      <c r="BG356" s="11"/>
      <c r="BH356" s="37">
        <f t="shared" si="104"/>
        <v>113</v>
      </c>
      <c r="BI356" s="37"/>
      <c r="BJ356" s="37">
        <f t="shared" si="105"/>
        <v>113</v>
      </c>
      <c r="BK356" s="37"/>
      <c r="BL356" s="37">
        <f t="shared" si="106"/>
        <v>113</v>
      </c>
    </row>
    <row r="357" spans="1:64" s="2" customFormat="1" ht="16.95" customHeight="1">
      <c r="A357" s="54" t="s">
        <v>348</v>
      </c>
      <c r="B357" s="37">
        <v>288600</v>
      </c>
      <c r="C357" s="37">
        <v>249713</v>
      </c>
      <c r="D357" s="4">
        <f t="shared" si="95"/>
        <v>0.8652564102564102</v>
      </c>
      <c r="E357" s="11">
        <v>10</v>
      </c>
      <c r="F357" s="5" t="s">
        <v>370</v>
      </c>
      <c r="G357" s="5" t="s">
        <v>370</v>
      </c>
      <c r="H357" s="5" t="s">
        <v>370</v>
      </c>
      <c r="I357" s="5" t="s">
        <v>370</v>
      </c>
      <c r="J357" s="5" t="s">
        <v>370</v>
      </c>
      <c r="K357" s="5" t="s">
        <v>370</v>
      </c>
      <c r="L357" s="5" t="s">
        <v>370</v>
      </c>
      <c r="M357" s="5" t="s">
        <v>370</v>
      </c>
      <c r="N357" s="37">
        <v>532.79999999999995</v>
      </c>
      <c r="O357" s="37">
        <v>492.1</v>
      </c>
      <c r="P357" s="4">
        <f t="shared" si="96"/>
        <v>0.92361111111111127</v>
      </c>
      <c r="Q357" s="11">
        <v>20</v>
      </c>
      <c r="R357" s="37">
        <v>29</v>
      </c>
      <c r="S357" s="37">
        <v>0</v>
      </c>
      <c r="T357" s="4">
        <f t="shared" si="97"/>
        <v>0</v>
      </c>
      <c r="U357" s="11">
        <v>25</v>
      </c>
      <c r="V357" s="37">
        <v>3.7</v>
      </c>
      <c r="W357" s="37">
        <v>3.8</v>
      </c>
      <c r="X357" s="4">
        <f t="shared" si="98"/>
        <v>1.027027027027027</v>
      </c>
      <c r="Y357" s="11">
        <v>25</v>
      </c>
      <c r="Z357" s="77" t="s">
        <v>435</v>
      </c>
      <c r="AA357" s="77" t="s">
        <v>435</v>
      </c>
      <c r="AB357" s="77" t="s">
        <v>435</v>
      </c>
      <c r="AC357" s="77" t="s">
        <v>435</v>
      </c>
      <c r="AD357" s="5" t="s">
        <v>370</v>
      </c>
      <c r="AE357" s="5" t="s">
        <v>370</v>
      </c>
      <c r="AF357" s="5" t="s">
        <v>370</v>
      </c>
      <c r="AG357" s="5" t="s">
        <v>370</v>
      </c>
      <c r="AH357" s="51">
        <v>37</v>
      </c>
      <c r="AI357" s="51">
        <v>22</v>
      </c>
      <c r="AJ357" s="4">
        <f t="shared" si="99"/>
        <v>0.59459459459459463</v>
      </c>
      <c r="AK357" s="11">
        <v>20</v>
      </c>
      <c r="AL357" s="5" t="s">
        <v>370</v>
      </c>
      <c r="AM357" s="5" t="s">
        <v>370</v>
      </c>
      <c r="AN357" s="5" t="s">
        <v>370</v>
      </c>
      <c r="AO357" s="5" t="s">
        <v>370</v>
      </c>
      <c r="AP357" s="5" t="s">
        <v>370</v>
      </c>
      <c r="AQ357" s="5" t="s">
        <v>370</v>
      </c>
      <c r="AR357" s="5" t="s">
        <v>370</v>
      </c>
      <c r="AS357" s="5" t="s">
        <v>370</v>
      </c>
      <c r="AT357" s="50">
        <f t="shared" si="107"/>
        <v>0.64692353892353893</v>
      </c>
      <c r="AU357" s="51">
        <v>1180</v>
      </c>
      <c r="AV357" s="37">
        <f t="shared" si="100"/>
        <v>643.63636363636363</v>
      </c>
      <c r="AW357" s="37">
        <f t="shared" si="101"/>
        <v>416.4</v>
      </c>
      <c r="AX357" s="37">
        <f t="shared" si="102"/>
        <v>-227.23636363636365</v>
      </c>
      <c r="AY357" s="37">
        <v>97.2</v>
      </c>
      <c r="AZ357" s="37">
        <v>98.9</v>
      </c>
      <c r="BA357" s="37">
        <v>73.400000000000006</v>
      </c>
      <c r="BB357" s="37">
        <v>60.9</v>
      </c>
      <c r="BC357" s="37">
        <v>65.900000000000006</v>
      </c>
      <c r="BD357" s="37"/>
      <c r="BE357" s="37"/>
      <c r="BF357" s="37">
        <f t="shared" si="103"/>
        <v>20.100000000000001</v>
      </c>
      <c r="BG357" s="11"/>
      <c r="BH357" s="37">
        <f t="shared" si="104"/>
        <v>20.100000000000001</v>
      </c>
      <c r="BI357" s="37"/>
      <c r="BJ357" s="37">
        <f t="shared" si="105"/>
        <v>20.100000000000001</v>
      </c>
      <c r="BK357" s="37"/>
      <c r="BL357" s="37">
        <f t="shared" si="106"/>
        <v>20.100000000000001</v>
      </c>
    </row>
    <row r="358" spans="1:64" s="2" customFormat="1" ht="16.95" customHeight="1">
      <c r="A358" s="54" t="s">
        <v>349</v>
      </c>
      <c r="B358" s="37">
        <v>0</v>
      </c>
      <c r="C358" s="37">
        <v>0</v>
      </c>
      <c r="D358" s="4">
        <f t="shared" si="95"/>
        <v>0</v>
      </c>
      <c r="E358" s="11">
        <v>0</v>
      </c>
      <c r="F358" s="5" t="s">
        <v>370</v>
      </c>
      <c r="G358" s="5" t="s">
        <v>370</v>
      </c>
      <c r="H358" s="5" t="s">
        <v>370</v>
      </c>
      <c r="I358" s="5" t="s">
        <v>370</v>
      </c>
      <c r="J358" s="5" t="s">
        <v>370</v>
      </c>
      <c r="K358" s="5" t="s">
        <v>370</v>
      </c>
      <c r="L358" s="5" t="s">
        <v>370</v>
      </c>
      <c r="M358" s="5" t="s">
        <v>370</v>
      </c>
      <c r="N358" s="37">
        <v>99.5</v>
      </c>
      <c r="O358" s="37">
        <v>77.3</v>
      </c>
      <c r="P358" s="4">
        <f t="shared" si="96"/>
        <v>0.77688442211055275</v>
      </c>
      <c r="Q358" s="11">
        <v>20</v>
      </c>
      <c r="R358" s="37">
        <v>107</v>
      </c>
      <c r="S358" s="37">
        <v>102.6</v>
      </c>
      <c r="T358" s="4">
        <f t="shared" si="97"/>
        <v>0.95887850467289715</v>
      </c>
      <c r="U358" s="11">
        <v>30</v>
      </c>
      <c r="V358" s="37">
        <v>2.4</v>
      </c>
      <c r="W358" s="37">
        <v>2.4</v>
      </c>
      <c r="X358" s="4">
        <f t="shared" si="98"/>
        <v>1</v>
      </c>
      <c r="Y358" s="11">
        <v>20</v>
      </c>
      <c r="Z358" s="77" t="s">
        <v>435</v>
      </c>
      <c r="AA358" s="77" t="s">
        <v>435</v>
      </c>
      <c r="AB358" s="77" t="s">
        <v>435</v>
      </c>
      <c r="AC358" s="77" t="s">
        <v>435</v>
      </c>
      <c r="AD358" s="5" t="s">
        <v>370</v>
      </c>
      <c r="AE358" s="5" t="s">
        <v>370</v>
      </c>
      <c r="AF358" s="5" t="s">
        <v>370</v>
      </c>
      <c r="AG358" s="5" t="s">
        <v>370</v>
      </c>
      <c r="AH358" s="51">
        <v>84</v>
      </c>
      <c r="AI358" s="51">
        <v>86</v>
      </c>
      <c r="AJ358" s="4">
        <f t="shared" si="99"/>
        <v>1.0238095238095237</v>
      </c>
      <c r="AK358" s="11">
        <v>20</v>
      </c>
      <c r="AL358" s="5" t="s">
        <v>370</v>
      </c>
      <c r="AM358" s="5" t="s">
        <v>370</v>
      </c>
      <c r="AN358" s="5" t="s">
        <v>370</v>
      </c>
      <c r="AO358" s="5" t="s">
        <v>370</v>
      </c>
      <c r="AP358" s="5" t="s">
        <v>370</v>
      </c>
      <c r="AQ358" s="5" t="s">
        <v>370</v>
      </c>
      <c r="AR358" s="5" t="s">
        <v>370</v>
      </c>
      <c r="AS358" s="5" t="s">
        <v>370</v>
      </c>
      <c r="AT358" s="50">
        <f t="shared" si="107"/>
        <v>0.94200260065098262</v>
      </c>
      <c r="AU358" s="51">
        <v>324</v>
      </c>
      <c r="AV358" s="37">
        <f t="shared" si="100"/>
        <v>176.72727272727272</v>
      </c>
      <c r="AW358" s="37">
        <f t="shared" si="101"/>
        <v>166.5</v>
      </c>
      <c r="AX358" s="37">
        <f t="shared" si="102"/>
        <v>-10.22727272727272</v>
      </c>
      <c r="AY358" s="37">
        <v>25.7</v>
      </c>
      <c r="AZ358" s="37">
        <v>25.9</v>
      </c>
      <c r="BA358" s="37">
        <v>28.2</v>
      </c>
      <c r="BB358" s="37">
        <v>21.8</v>
      </c>
      <c r="BC358" s="37">
        <v>22.2</v>
      </c>
      <c r="BD358" s="37">
        <v>0.4</v>
      </c>
      <c r="BE358" s="37"/>
      <c r="BF358" s="37">
        <f t="shared" si="103"/>
        <v>42.3</v>
      </c>
      <c r="BG358" s="11"/>
      <c r="BH358" s="37">
        <f t="shared" si="104"/>
        <v>42.3</v>
      </c>
      <c r="BI358" s="37"/>
      <c r="BJ358" s="37">
        <f t="shared" si="105"/>
        <v>42.3</v>
      </c>
      <c r="BK358" s="37"/>
      <c r="BL358" s="37">
        <f t="shared" si="106"/>
        <v>42.3</v>
      </c>
    </row>
    <row r="359" spans="1:64" s="2" customFormat="1" ht="16.95" customHeight="1">
      <c r="A359" s="54" t="s">
        <v>350</v>
      </c>
      <c r="B359" s="37">
        <v>215</v>
      </c>
      <c r="C359" s="37">
        <v>197.4</v>
      </c>
      <c r="D359" s="4">
        <f t="shared" si="95"/>
        <v>0.91813953488372091</v>
      </c>
      <c r="E359" s="11">
        <v>10</v>
      </c>
      <c r="F359" s="5" t="s">
        <v>370</v>
      </c>
      <c r="G359" s="5" t="s">
        <v>370</v>
      </c>
      <c r="H359" s="5" t="s">
        <v>370</v>
      </c>
      <c r="I359" s="5" t="s">
        <v>370</v>
      </c>
      <c r="J359" s="5" t="s">
        <v>370</v>
      </c>
      <c r="K359" s="5" t="s">
        <v>370</v>
      </c>
      <c r="L359" s="5" t="s">
        <v>370</v>
      </c>
      <c r="M359" s="5" t="s">
        <v>370</v>
      </c>
      <c r="N359" s="37">
        <v>3407.6</v>
      </c>
      <c r="O359" s="37">
        <v>4173</v>
      </c>
      <c r="P359" s="4">
        <f t="shared" si="96"/>
        <v>1.2024615565207184</v>
      </c>
      <c r="Q359" s="11">
        <v>20</v>
      </c>
      <c r="R359" s="37">
        <v>930</v>
      </c>
      <c r="S359" s="37">
        <v>919.3</v>
      </c>
      <c r="T359" s="4">
        <f t="shared" si="97"/>
        <v>0.9884946236559139</v>
      </c>
      <c r="U359" s="11">
        <v>30</v>
      </c>
      <c r="V359" s="37">
        <v>32</v>
      </c>
      <c r="W359" s="37">
        <v>26</v>
      </c>
      <c r="X359" s="4">
        <f t="shared" si="98"/>
        <v>0.8125</v>
      </c>
      <c r="Y359" s="11">
        <v>20</v>
      </c>
      <c r="Z359" s="77" t="s">
        <v>435</v>
      </c>
      <c r="AA359" s="77" t="s">
        <v>435</v>
      </c>
      <c r="AB359" s="77" t="s">
        <v>435</v>
      </c>
      <c r="AC359" s="77" t="s">
        <v>435</v>
      </c>
      <c r="AD359" s="5" t="s">
        <v>370</v>
      </c>
      <c r="AE359" s="5" t="s">
        <v>370</v>
      </c>
      <c r="AF359" s="5" t="s">
        <v>370</v>
      </c>
      <c r="AG359" s="5" t="s">
        <v>370</v>
      </c>
      <c r="AH359" s="51">
        <v>866</v>
      </c>
      <c r="AI359" s="51">
        <v>856</v>
      </c>
      <c r="AJ359" s="4">
        <f t="shared" si="99"/>
        <v>0.98845265588914555</v>
      </c>
      <c r="AK359" s="11">
        <v>20</v>
      </c>
      <c r="AL359" s="5" t="s">
        <v>370</v>
      </c>
      <c r="AM359" s="5" t="s">
        <v>370</v>
      </c>
      <c r="AN359" s="5" t="s">
        <v>370</v>
      </c>
      <c r="AO359" s="5" t="s">
        <v>370</v>
      </c>
      <c r="AP359" s="5" t="s">
        <v>370</v>
      </c>
      <c r="AQ359" s="5" t="s">
        <v>370</v>
      </c>
      <c r="AR359" s="5" t="s">
        <v>370</v>
      </c>
      <c r="AS359" s="5" t="s">
        <v>370</v>
      </c>
      <c r="AT359" s="50">
        <f t="shared" si="107"/>
        <v>0.98904518306711908</v>
      </c>
      <c r="AU359" s="51">
        <v>110</v>
      </c>
      <c r="AV359" s="37">
        <f t="shared" si="100"/>
        <v>60</v>
      </c>
      <c r="AW359" s="37">
        <f t="shared" si="101"/>
        <v>59.3</v>
      </c>
      <c r="AX359" s="37">
        <f t="shared" si="102"/>
        <v>-0.70000000000000284</v>
      </c>
      <c r="AY359" s="37">
        <v>4.9000000000000004</v>
      </c>
      <c r="AZ359" s="37">
        <v>7.5</v>
      </c>
      <c r="BA359" s="37">
        <v>14.1</v>
      </c>
      <c r="BB359" s="37">
        <v>10.8</v>
      </c>
      <c r="BC359" s="37">
        <v>8.1999999999999993</v>
      </c>
      <c r="BD359" s="37"/>
      <c r="BE359" s="37"/>
      <c r="BF359" s="37">
        <f t="shared" si="103"/>
        <v>13.8</v>
      </c>
      <c r="BG359" s="11"/>
      <c r="BH359" s="37">
        <f t="shared" si="104"/>
        <v>13.8</v>
      </c>
      <c r="BI359" s="37"/>
      <c r="BJ359" s="37">
        <f t="shared" si="105"/>
        <v>13.8</v>
      </c>
      <c r="BK359" s="37"/>
      <c r="BL359" s="37">
        <f t="shared" si="106"/>
        <v>13.8</v>
      </c>
    </row>
    <row r="360" spans="1:64" s="2" customFormat="1" ht="16.95" customHeight="1">
      <c r="A360" s="54" t="s">
        <v>351</v>
      </c>
      <c r="B360" s="37">
        <v>132</v>
      </c>
      <c r="C360" s="37">
        <v>156</v>
      </c>
      <c r="D360" s="4">
        <f t="shared" si="95"/>
        <v>1.1818181818181819</v>
      </c>
      <c r="E360" s="11">
        <v>10</v>
      </c>
      <c r="F360" s="5" t="s">
        <v>370</v>
      </c>
      <c r="G360" s="5" t="s">
        <v>370</v>
      </c>
      <c r="H360" s="5" t="s">
        <v>370</v>
      </c>
      <c r="I360" s="5" t="s">
        <v>370</v>
      </c>
      <c r="J360" s="5" t="s">
        <v>370</v>
      </c>
      <c r="K360" s="5" t="s">
        <v>370</v>
      </c>
      <c r="L360" s="5" t="s">
        <v>370</v>
      </c>
      <c r="M360" s="5" t="s">
        <v>370</v>
      </c>
      <c r="N360" s="37">
        <v>678.5</v>
      </c>
      <c r="O360" s="37">
        <v>351.4</v>
      </c>
      <c r="P360" s="4">
        <f t="shared" si="96"/>
        <v>0.51790714812085481</v>
      </c>
      <c r="Q360" s="11">
        <v>20</v>
      </c>
      <c r="R360" s="37">
        <v>29</v>
      </c>
      <c r="S360" s="37">
        <v>29.2</v>
      </c>
      <c r="T360" s="4">
        <f t="shared" si="97"/>
        <v>1.0068965517241379</v>
      </c>
      <c r="U360" s="11">
        <v>20</v>
      </c>
      <c r="V360" s="37">
        <v>5.6</v>
      </c>
      <c r="W360" s="37">
        <v>6.1</v>
      </c>
      <c r="X360" s="4">
        <f t="shared" si="98"/>
        <v>1.0892857142857142</v>
      </c>
      <c r="Y360" s="11">
        <v>30</v>
      </c>
      <c r="Z360" s="77" t="s">
        <v>435</v>
      </c>
      <c r="AA360" s="77" t="s">
        <v>435</v>
      </c>
      <c r="AB360" s="77" t="s">
        <v>435</v>
      </c>
      <c r="AC360" s="77" t="s">
        <v>435</v>
      </c>
      <c r="AD360" s="5" t="s">
        <v>370</v>
      </c>
      <c r="AE360" s="5" t="s">
        <v>370</v>
      </c>
      <c r="AF360" s="5" t="s">
        <v>370</v>
      </c>
      <c r="AG360" s="5" t="s">
        <v>370</v>
      </c>
      <c r="AH360" s="51">
        <v>93</v>
      </c>
      <c r="AI360" s="51">
        <v>93</v>
      </c>
      <c r="AJ360" s="4">
        <f t="shared" si="99"/>
        <v>1</v>
      </c>
      <c r="AK360" s="11">
        <v>20</v>
      </c>
      <c r="AL360" s="5" t="s">
        <v>370</v>
      </c>
      <c r="AM360" s="5" t="s">
        <v>370</v>
      </c>
      <c r="AN360" s="5" t="s">
        <v>370</v>
      </c>
      <c r="AO360" s="5" t="s">
        <v>370</v>
      </c>
      <c r="AP360" s="5" t="s">
        <v>370</v>
      </c>
      <c r="AQ360" s="5" t="s">
        <v>370</v>
      </c>
      <c r="AR360" s="5" t="s">
        <v>370</v>
      </c>
      <c r="AS360" s="5" t="s">
        <v>370</v>
      </c>
      <c r="AT360" s="50">
        <f t="shared" si="107"/>
        <v>0.949928272436531</v>
      </c>
      <c r="AU360" s="51">
        <v>1330</v>
      </c>
      <c r="AV360" s="37">
        <f t="shared" si="100"/>
        <v>725.4545454545455</v>
      </c>
      <c r="AW360" s="37">
        <f t="shared" si="101"/>
        <v>689.1</v>
      </c>
      <c r="AX360" s="37">
        <f t="shared" si="102"/>
        <v>-36.354545454545473</v>
      </c>
      <c r="AY360" s="37">
        <v>137.5</v>
      </c>
      <c r="AZ360" s="37">
        <v>103.6</v>
      </c>
      <c r="BA360" s="37">
        <v>100.7</v>
      </c>
      <c r="BB360" s="37">
        <v>89</v>
      </c>
      <c r="BC360" s="37">
        <v>105.7</v>
      </c>
      <c r="BD360" s="37"/>
      <c r="BE360" s="37"/>
      <c r="BF360" s="37">
        <f t="shared" si="103"/>
        <v>152.6</v>
      </c>
      <c r="BG360" s="11"/>
      <c r="BH360" s="37">
        <f t="shared" si="104"/>
        <v>152.6</v>
      </c>
      <c r="BI360" s="37"/>
      <c r="BJ360" s="37">
        <f t="shared" si="105"/>
        <v>152.6</v>
      </c>
      <c r="BK360" s="37"/>
      <c r="BL360" s="37">
        <f t="shared" si="106"/>
        <v>152.6</v>
      </c>
    </row>
    <row r="361" spans="1:64" s="2" customFormat="1" ht="16.95" customHeight="1">
      <c r="A361" s="54" t="s">
        <v>352</v>
      </c>
      <c r="B361" s="37">
        <v>256</v>
      </c>
      <c r="C361" s="37">
        <v>256</v>
      </c>
      <c r="D361" s="4">
        <f t="shared" si="95"/>
        <v>1</v>
      </c>
      <c r="E361" s="11">
        <v>10</v>
      </c>
      <c r="F361" s="5" t="s">
        <v>370</v>
      </c>
      <c r="G361" s="5" t="s">
        <v>370</v>
      </c>
      <c r="H361" s="5" t="s">
        <v>370</v>
      </c>
      <c r="I361" s="5" t="s">
        <v>370</v>
      </c>
      <c r="J361" s="5" t="s">
        <v>370</v>
      </c>
      <c r="K361" s="5" t="s">
        <v>370</v>
      </c>
      <c r="L361" s="5" t="s">
        <v>370</v>
      </c>
      <c r="M361" s="5" t="s">
        <v>370</v>
      </c>
      <c r="N361" s="37">
        <v>727.5</v>
      </c>
      <c r="O361" s="37">
        <v>711.4</v>
      </c>
      <c r="P361" s="4">
        <f t="shared" si="96"/>
        <v>0.97786941580756015</v>
      </c>
      <c r="Q361" s="11">
        <v>20</v>
      </c>
      <c r="R361" s="37">
        <v>125</v>
      </c>
      <c r="S361" s="37">
        <v>124</v>
      </c>
      <c r="T361" s="4">
        <f t="shared" si="97"/>
        <v>0.99199999999999999</v>
      </c>
      <c r="U361" s="11">
        <v>15</v>
      </c>
      <c r="V361" s="37">
        <v>9.6</v>
      </c>
      <c r="W361" s="37">
        <v>9.6</v>
      </c>
      <c r="X361" s="4">
        <f t="shared" si="98"/>
        <v>1</v>
      </c>
      <c r="Y361" s="11">
        <v>35</v>
      </c>
      <c r="Z361" s="77" t="s">
        <v>435</v>
      </c>
      <c r="AA361" s="77" t="s">
        <v>435</v>
      </c>
      <c r="AB361" s="77" t="s">
        <v>435</v>
      </c>
      <c r="AC361" s="77" t="s">
        <v>435</v>
      </c>
      <c r="AD361" s="5" t="s">
        <v>370</v>
      </c>
      <c r="AE361" s="5" t="s">
        <v>370</v>
      </c>
      <c r="AF361" s="5" t="s">
        <v>370</v>
      </c>
      <c r="AG361" s="5" t="s">
        <v>370</v>
      </c>
      <c r="AH361" s="51">
        <v>172</v>
      </c>
      <c r="AI361" s="51">
        <v>175</v>
      </c>
      <c r="AJ361" s="4">
        <f t="shared" si="99"/>
        <v>1.0174418604651163</v>
      </c>
      <c r="AK361" s="11">
        <v>20</v>
      </c>
      <c r="AL361" s="5" t="s">
        <v>370</v>
      </c>
      <c r="AM361" s="5" t="s">
        <v>370</v>
      </c>
      <c r="AN361" s="5" t="s">
        <v>370</v>
      </c>
      <c r="AO361" s="5" t="s">
        <v>370</v>
      </c>
      <c r="AP361" s="5" t="s">
        <v>370</v>
      </c>
      <c r="AQ361" s="5" t="s">
        <v>370</v>
      </c>
      <c r="AR361" s="5" t="s">
        <v>370</v>
      </c>
      <c r="AS361" s="5" t="s">
        <v>370</v>
      </c>
      <c r="AT361" s="50">
        <f t="shared" si="107"/>
        <v>0.9978622552545352</v>
      </c>
      <c r="AU361" s="51">
        <v>1295</v>
      </c>
      <c r="AV361" s="37">
        <f t="shared" si="100"/>
        <v>706.36363636363637</v>
      </c>
      <c r="AW361" s="37">
        <f t="shared" si="101"/>
        <v>704.9</v>
      </c>
      <c r="AX361" s="37">
        <f t="shared" si="102"/>
        <v>-1.4636363636363967</v>
      </c>
      <c r="AY361" s="37">
        <v>90</v>
      </c>
      <c r="AZ361" s="37">
        <v>143.30000000000001</v>
      </c>
      <c r="BA361" s="37">
        <v>105.2</v>
      </c>
      <c r="BB361" s="37">
        <v>109.7</v>
      </c>
      <c r="BC361" s="37">
        <v>112.9</v>
      </c>
      <c r="BD361" s="37">
        <v>12.2</v>
      </c>
      <c r="BE361" s="37"/>
      <c r="BF361" s="37">
        <f t="shared" si="103"/>
        <v>131.6</v>
      </c>
      <c r="BG361" s="11"/>
      <c r="BH361" s="37">
        <f t="shared" si="104"/>
        <v>131.6</v>
      </c>
      <c r="BI361" s="37"/>
      <c r="BJ361" s="37">
        <f t="shared" si="105"/>
        <v>131.6</v>
      </c>
      <c r="BK361" s="37"/>
      <c r="BL361" s="37">
        <f t="shared" si="106"/>
        <v>131.6</v>
      </c>
    </row>
    <row r="362" spans="1:64" s="2" customFormat="1" ht="16.95" customHeight="1">
      <c r="A362" s="54" t="s">
        <v>353</v>
      </c>
      <c r="B362" s="37">
        <v>45</v>
      </c>
      <c r="C362" s="37">
        <v>55.3</v>
      </c>
      <c r="D362" s="4">
        <f t="shared" si="95"/>
        <v>1.2028888888888889</v>
      </c>
      <c r="E362" s="11">
        <v>10</v>
      </c>
      <c r="F362" s="5" t="s">
        <v>370</v>
      </c>
      <c r="G362" s="5" t="s">
        <v>370</v>
      </c>
      <c r="H362" s="5" t="s">
        <v>370</v>
      </c>
      <c r="I362" s="5" t="s">
        <v>370</v>
      </c>
      <c r="J362" s="5" t="s">
        <v>370</v>
      </c>
      <c r="K362" s="5" t="s">
        <v>370</v>
      </c>
      <c r="L362" s="5" t="s">
        <v>370</v>
      </c>
      <c r="M362" s="5" t="s">
        <v>370</v>
      </c>
      <c r="N362" s="37">
        <v>400.2</v>
      </c>
      <c r="O362" s="37">
        <v>215</v>
      </c>
      <c r="P362" s="4">
        <f t="shared" si="96"/>
        <v>0.53723138430784612</v>
      </c>
      <c r="Q362" s="11">
        <v>20</v>
      </c>
      <c r="R362" s="37">
        <v>58</v>
      </c>
      <c r="S362" s="37">
        <v>53.3</v>
      </c>
      <c r="T362" s="4">
        <f t="shared" si="97"/>
        <v>0.91896551724137931</v>
      </c>
      <c r="U362" s="11">
        <v>10</v>
      </c>
      <c r="V362" s="37">
        <v>16</v>
      </c>
      <c r="W362" s="37">
        <v>15.1</v>
      </c>
      <c r="X362" s="4">
        <f t="shared" si="98"/>
        <v>0.94374999999999998</v>
      </c>
      <c r="Y362" s="11">
        <v>40</v>
      </c>
      <c r="Z362" s="77" t="s">
        <v>435</v>
      </c>
      <c r="AA362" s="77" t="s">
        <v>435</v>
      </c>
      <c r="AB362" s="77" t="s">
        <v>435</v>
      </c>
      <c r="AC362" s="77" t="s">
        <v>435</v>
      </c>
      <c r="AD362" s="5" t="s">
        <v>370</v>
      </c>
      <c r="AE362" s="5" t="s">
        <v>370</v>
      </c>
      <c r="AF362" s="5" t="s">
        <v>370</v>
      </c>
      <c r="AG362" s="5" t="s">
        <v>370</v>
      </c>
      <c r="AH362" s="51">
        <v>165</v>
      </c>
      <c r="AI362" s="51">
        <v>165</v>
      </c>
      <c r="AJ362" s="4">
        <f t="shared" si="99"/>
        <v>1</v>
      </c>
      <c r="AK362" s="11">
        <v>20</v>
      </c>
      <c r="AL362" s="5" t="s">
        <v>370</v>
      </c>
      <c r="AM362" s="5" t="s">
        <v>370</v>
      </c>
      <c r="AN362" s="5" t="s">
        <v>370</v>
      </c>
      <c r="AO362" s="5" t="s">
        <v>370</v>
      </c>
      <c r="AP362" s="5" t="s">
        <v>370</v>
      </c>
      <c r="AQ362" s="5" t="s">
        <v>370</v>
      </c>
      <c r="AR362" s="5" t="s">
        <v>370</v>
      </c>
      <c r="AS362" s="5" t="s">
        <v>370</v>
      </c>
      <c r="AT362" s="50">
        <f t="shared" si="107"/>
        <v>0.89713171747459597</v>
      </c>
      <c r="AU362" s="51">
        <v>1304</v>
      </c>
      <c r="AV362" s="37">
        <f t="shared" si="100"/>
        <v>711.27272727272725</v>
      </c>
      <c r="AW362" s="37">
        <f t="shared" si="101"/>
        <v>638.1</v>
      </c>
      <c r="AX362" s="37">
        <f t="shared" si="102"/>
        <v>-73.172727272727229</v>
      </c>
      <c r="AY362" s="37">
        <v>116.3</v>
      </c>
      <c r="AZ362" s="37">
        <v>90.3</v>
      </c>
      <c r="BA362" s="37">
        <v>23.1</v>
      </c>
      <c r="BB362" s="37">
        <v>106.6</v>
      </c>
      <c r="BC362" s="37">
        <v>107.7</v>
      </c>
      <c r="BD362" s="37">
        <v>48.4</v>
      </c>
      <c r="BE362" s="37"/>
      <c r="BF362" s="37">
        <f t="shared" si="103"/>
        <v>145.69999999999999</v>
      </c>
      <c r="BG362" s="11"/>
      <c r="BH362" s="37">
        <f t="shared" si="104"/>
        <v>145.69999999999999</v>
      </c>
      <c r="BI362" s="37"/>
      <c r="BJ362" s="37">
        <f t="shared" si="105"/>
        <v>145.69999999999999</v>
      </c>
      <c r="BK362" s="37"/>
      <c r="BL362" s="37">
        <f t="shared" si="106"/>
        <v>145.69999999999999</v>
      </c>
    </row>
    <row r="363" spans="1:64" s="2" customFormat="1" ht="16.95" customHeight="1">
      <c r="A363" s="54" t="s">
        <v>354</v>
      </c>
      <c r="B363" s="37">
        <v>43115</v>
      </c>
      <c r="C363" s="37">
        <v>47394</v>
      </c>
      <c r="D363" s="4">
        <f t="shared" si="95"/>
        <v>1.0992462020178593</v>
      </c>
      <c r="E363" s="11">
        <v>10</v>
      </c>
      <c r="F363" s="5" t="s">
        <v>370</v>
      </c>
      <c r="G363" s="5" t="s">
        <v>370</v>
      </c>
      <c r="H363" s="5" t="s">
        <v>370</v>
      </c>
      <c r="I363" s="5" t="s">
        <v>370</v>
      </c>
      <c r="J363" s="5" t="s">
        <v>370</v>
      </c>
      <c r="K363" s="5" t="s">
        <v>370</v>
      </c>
      <c r="L363" s="5" t="s">
        <v>370</v>
      </c>
      <c r="M363" s="5" t="s">
        <v>370</v>
      </c>
      <c r="N363" s="37">
        <v>3292.5</v>
      </c>
      <c r="O363" s="37">
        <v>3576.3</v>
      </c>
      <c r="P363" s="4">
        <f t="shared" si="96"/>
        <v>1.0861958997722096</v>
      </c>
      <c r="Q363" s="11">
        <v>20</v>
      </c>
      <c r="R363" s="37">
        <v>17</v>
      </c>
      <c r="S363" s="37">
        <v>16.5</v>
      </c>
      <c r="T363" s="4">
        <f t="shared" si="97"/>
        <v>0.97058823529411764</v>
      </c>
      <c r="U363" s="11">
        <v>25</v>
      </c>
      <c r="V363" s="37">
        <v>5.5</v>
      </c>
      <c r="W363" s="37">
        <v>5.4</v>
      </c>
      <c r="X363" s="4">
        <f t="shared" si="98"/>
        <v>0.98181818181818192</v>
      </c>
      <c r="Y363" s="11">
        <v>25</v>
      </c>
      <c r="Z363" s="77" t="s">
        <v>435</v>
      </c>
      <c r="AA363" s="77" t="s">
        <v>435</v>
      </c>
      <c r="AB363" s="77" t="s">
        <v>435</v>
      </c>
      <c r="AC363" s="77" t="s">
        <v>435</v>
      </c>
      <c r="AD363" s="5" t="s">
        <v>370</v>
      </c>
      <c r="AE363" s="5" t="s">
        <v>370</v>
      </c>
      <c r="AF363" s="5" t="s">
        <v>370</v>
      </c>
      <c r="AG363" s="5" t="s">
        <v>370</v>
      </c>
      <c r="AH363" s="51">
        <v>53</v>
      </c>
      <c r="AI363" s="51">
        <v>53</v>
      </c>
      <c r="AJ363" s="4">
        <f t="shared" si="99"/>
        <v>1</v>
      </c>
      <c r="AK363" s="11">
        <v>20</v>
      </c>
      <c r="AL363" s="5" t="s">
        <v>370</v>
      </c>
      <c r="AM363" s="5" t="s">
        <v>370</v>
      </c>
      <c r="AN363" s="5" t="s">
        <v>370</v>
      </c>
      <c r="AO363" s="5" t="s">
        <v>370</v>
      </c>
      <c r="AP363" s="5" t="s">
        <v>370</v>
      </c>
      <c r="AQ363" s="5" t="s">
        <v>370</v>
      </c>
      <c r="AR363" s="5" t="s">
        <v>370</v>
      </c>
      <c r="AS363" s="5" t="s">
        <v>370</v>
      </c>
      <c r="AT363" s="50">
        <f t="shared" si="107"/>
        <v>1.0152654044343028</v>
      </c>
      <c r="AU363" s="51">
        <v>4499</v>
      </c>
      <c r="AV363" s="37">
        <f t="shared" si="100"/>
        <v>2454</v>
      </c>
      <c r="AW363" s="37">
        <f t="shared" si="101"/>
        <v>2491.5</v>
      </c>
      <c r="AX363" s="37">
        <f t="shared" si="102"/>
        <v>37.5</v>
      </c>
      <c r="AY363" s="37">
        <v>393.5</v>
      </c>
      <c r="AZ363" s="37">
        <v>388.9</v>
      </c>
      <c r="BA363" s="37">
        <v>73.900000000000006</v>
      </c>
      <c r="BB363" s="37">
        <v>437.7</v>
      </c>
      <c r="BC363" s="37">
        <v>456.4</v>
      </c>
      <c r="BD363" s="37">
        <v>65.400000000000006</v>
      </c>
      <c r="BE363" s="37"/>
      <c r="BF363" s="37">
        <f t="shared" si="103"/>
        <v>675.7</v>
      </c>
      <c r="BG363" s="11"/>
      <c r="BH363" s="37">
        <f t="shared" si="104"/>
        <v>675.7</v>
      </c>
      <c r="BI363" s="37"/>
      <c r="BJ363" s="37">
        <f t="shared" si="105"/>
        <v>675.7</v>
      </c>
      <c r="BK363" s="37"/>
      <c r="BL363" s="37">
        <f t="shared" si="106"/>
        <v>675.7</v>
      </c>
    </row>
    <row r="364" spans="1:64" s="2" customFormat="1" ht="16.95" customHeight="1">
      <c r="A364" s="18" t="s">
        <v>355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</row>
    <row r="365" spans="1:64" s="2" customFormat="1" ht="16.95" customHeight="1">
      <c r="A365" s="14" t="s">
        <v>356</v>
      </c>
      <c r="B365" s="37">
        <v>5400</v>
      </c>
      <c r="C365" s="37">
        <v>5466</v>
      </c>
      <c r="D365" s="4">
        <f t="shared" si="95"/>
        <v>1.0122222222222221</v>
      </c>
      <c r="E365" s="11">
        <v>10</v>
      </c>
      <c r="F365" s="5" t="s">
        <v>370</v>
      </c>
      <c r="G365" s="5" t="s">
        <v>370</v>
      </c>
      <c r="H365" s="5" t="s">
        <v>370</v>
      </c>
      <c r="I365" s="5" t="s">
        <v>370</v>
      </c>
      <c r="J365" s="5" t="s">
        <v>370</v>
      </c>
      <c r="K365" s="5" t="s">
        <v>370</v>
      </c>
      <c r="L365" s="5" t="s">
        <v>370</v>
      </c>
      <c r="M365" s="5" t="s">
        <v>370</v>
      </c>
      <c r="N365" s="37">
        <v>351</v>
      </c>
      <c r="O365" s="37">
        <v>273.7</v>
      </c>
      <c r="P365" s="4">
        <f t="shared" si="96"/>
        <v>0.77977207977207974</v>
      </c>
      <c r="Q365" s="11">
        <v>20</v>
      </c>
      <c r="R365" s="37">
        <v>0</v>
      </c>
      <c r="S365" s="37">
        <v>0</v>
      </c>
      <c r="T365" s="4">
        <f t="shared" si="97"/>
        <v>1</v>
      </c>
      <c r="U365" s="11">
        <v>15</v>
      </c>
      <c r="V365" s="37">
        <v>0</v>
      </c>
      <c r="W365" s="37">
        <v>0.4</v>
      </c>
      <c r="X365" s="4">
        <f t="shared" si="98"/>
        <v>1</v>
      </c>
      <c r="Y365" s="11">
        <v>35</v>
      </c>
      <c r="Z365" s="77" t="s">
        <v>435</v>
      </c>
      <c r="AA365" s="77" t="s">
        <v>435</v>
      </c>
      <c r="AB365" s="77" t="s">
        <v>435</v>
      </c>
      <c r="AC365" s="77" t="s">
        <v>435</v>
      </c>
      <c r="AD365" s="5" t="s">
        <v>370</v>
      </c>
      <c r="AE365" s="5" t="s">
        <v>370</v>
      </c>
      <c r="AF365" s="5" t="s">
        <v>370</v>
      </c>
      <c r="AG365" s="5" t="s">
        <v>370</v>
      </c>
      <c r="AH365" s="51">
        <v>689</v>
      </c>
      <c r="AI365" s="51">
        <v>699</v>
      </c>
      <c r="AJ365" s="4">
        <f t="shared" si="99"/>
        <v>1.0145137880986939</v>
      </c>
      <c r="AK365" s="11">
        <v>20</v>
      </c>
      <c r="AL365" s="5" t="s">
        <v>370</v>
      </c>
      <c r="AM365" s="5" t="s">
        <v>370</v>
      </c>
      <c r="AN365" s="5" t="s">
        <v>370</v>
      </c>
      <c r="AO365" s="5" t="s">
        <v>370</v>
      </c>
      <c r="AP365" s="5" t="s">
        <v>370</v>
      </c>
      <c r="AQ365" s="5" t="s">
        <v>370</v>
      </c>
      <c r="AR365" s="5" t="s">
        <v>370</v>
      </c>
      <c r="AS365" s="5" t="s">
        <v>370</v>
      </c>
      <c r="AT365" s="50">
        <f t="shared" si="107"/>
        <v>0.96007939579637691</v>
      </c>
      <c r="AU365" s="51">
        <v>2851</v>
      </c>
      <c r="AV365" s="37">
        <f t="shared" si="100"/>
        <v>1555.090909090909</v>
      </c>
      <c r="AW365" s="37">
        <f t="shared" si="101"/>
        <v>1493</v>
      </c>
      <c r="AX365" s="37">
        <f t="shared" si="102"/>
        <v>-62.090909090909008</v>
      </c>
      <c r="AY365" s="37">
        <v>257.39999999999998</v>
      </c>
      <c r="AZ365" s="37">
        <v>285.60000000000002</v>
      </c>
      <c r="BA365" s="37">
        <v>262.7</v>
      </c>
      <c r="BB365" s="37">
        <v>249</v>
      </c>
      <c r="BC365" s="37">
        <v>278</v>
      </c>
      <c r="BD365" s="37"/>
      <c r="BE365" s="37"/>
      <c r="BF365" s="37">
        <f t="shared" si="103"/>
        <v>160.30000000000001</v>
      </c>
      <c r="BG365" s="11"/>
      <c r="BH365" s="37">
        <f t="shared" si="104"/>
        <v>160.30000000000001</v>
      </c>
      <c r="BI365" s="37"/>
      <c r="BJ365" s="37">
        <f t="shared" si="105"/>
        <v>160.30000000000001</v>
      </c>
      <c r="BK365" s="37"/>
      <c r="BL365" s="37">
        <f t="shared" si="106"/>
        <v>160.30000000000001</v>
      </c>
    </row>
    <row r="366" spans="1:64" s="2" customFormat="1" ht="16.95" customHeight="1">
      <c r="A366" s="14" t="s">
        <v>357</v>
      </c>
      <c r="B366" s="37">
        <v>0</v>
      </c>
      <c r="C366" s="37">
        <v>175</v>
      </c>
      <c r="D366" s="4">
        <f t="shared" si="95"/>
        <v>0</v>
      </c>
      <c r="E366" s="11">
        <v>0</v>
      </c>
      <c r="F366" s="5" t="s">
        <v>370</v>
      </c>
      <c r="G366" s="5" t="s">
        <v>370</v>
      </c>
      <c r="H366" s="5" t="s">
        <v>370</v>
      </c>
      <c r="I366" s="5" t="s">
        <v>370</v>
      </c>
      <c r="J366" s="5" t="s">
        <v>370</v>
      </c>
      <c r="K366" s="5" t="s">
        <v>370</v>
      </c>
      <c r="L366" s="5" t="s">
        <v>370</v>
      </c>
      <c r="M366" s="5" t="s">
        <v>370</v>
      </c>
      <c r="N366" s="37">
        <v>441.1</v>
      </c>
      <c r="O366" s="37">
        <v>478.3</v>
      </c>
      <c r="P366" s="4">
        <f t="shared" si="96"/>
        <v>1.0843346180004534</v>
      </c>
      <c r="Q366" s="11">
        <v>20</v>
      </c>
      <c r="R366" s="37">
        <v>30</v>
      </c>
      <c r="S366" s="37">
        <v>31.8</v>
      </c>
      <c r="T366" s="4">
        <f t="shared" si="97"/>
        <v>1.06</v>
      </c>
      <c r="U366" s="11">
        <v>25</v>
      </c>
      <c r="V366" s="37">
        <v>0</v>
      </c>
      <c r="W366" s="37">
        <v>2.7</v>
      </c>
      <c r="X366" s="4">
        <f t="shared" si="98"/>
        <v>1</v>
      </c>
      <c r="Y366" s="11">
        <v>25</v>
      </c>
      <c r="Z366" s="77" t="s">
        <v>435</v>
      </c>
      <c r="AA366" s="77" t="s">
        <v>435</v>
      </c>
      <c r="AB366" s="77" t="s">
        <v>435</v>
      </c>
      <c r="AC366" s="77" t="s">
        <v>435</v>
      </c>
      <c r="AD366" s="5" t="s">
        <v>370</v>
      </c>
      <c r="AE366" s="5" t="s">
        <v>370</v>
      </c>
      <c r="AF366" s="5" t="s">
        <v>370</v>
      </c>
      <c r="AG366" s="5" t="s">
        <v>370</v>
      </c>
      <c r="AH366" s="51">
        <v>72</v>
      </c>
      <c r="AI366" s="51">
        <v>78</v>
      </c>
      <c r="AJ366" s="4">
        <f t="shared" si="99"/>
        <v>1.0833333333333333</v>
      </c>
      <c r="AK366" s="11">
        <v>20</v>
      </c>
      <c r="AL366" s="5" t="s">
        <v>370</v>
      </c>
      <c r="AM366" s="5" t="s">
        <v>370</v>
      </c>
      <c r="AN366" s="5" t="s">
        <v>370</v>
      </c>
      <c r="AO366" s="5" t="s">
        <v>370</v>
      </c>
      <c r="AP366" s="5" t="s">
        <v>370</v>
      </c>
      <c r="AQ366" s="5" t="s">
        <v>370</v>
      </c>
      <c r="AR366" s="5" t="s">
        <v>370</v>
      </c>
      <c r="AS366" s="5" t="s">
        <v>370</v>
      </c>
      <c r="AT366" s="50">
        <f t="shared" si="107"/>
        <v>1.0539262114075081</v>
      </c>
      <c r="AU366" s="51">
        <v>2699</v>
      </c>
      <c r="AV366" s="37">
        <f t="shared" si="100"/>
        <v>1472.1818181818182</v>
      </c>
      <c r="AW366" s="37">
        <f t="shared" si="101"/>
        <v>1551.6</v>
      </c>
      <c r="AX366" s="37">
        <f t="shared" si="102"/>
        <v>79.418181818181665</v>
      </c>
      <c r="AY366" s="37">
        <v>225.9</v>
      </c>
      <c r="AZ366" s="37">
        <v>319</v>
      </c>
      <c r="BA366" s="37">
        <v>362.3</v>
      </c>
      <c r="BB366" s="37">
        <v>234.7</v>
      </c>
      <c r="BC366" s="37">
        <v>259.5</v>
      </c>
      <c r="BD366" s="37"/>
      <c r="BE366" s="37"/>
      <c r="BF366" s="37">
        <f t="shared" si="103"/>
        <v>150.19999999999999</v>
      </c>
      <c r="BG366" s="11"/>
      <c r="BH366" s="37">
        <f t="shared" si="104"/>
        <v>150.19999999999999</v>
      </c>
      <c r="BI366" s="37"/>
      <c r="BJ366" s="37">
        <f t="shared" si="105"/>
        <v>150.19999999999999</v>
      </c>
      <c r="BK366" s="37"/>
      <c r="BL366" s="37">
        <f t="shared" si="106"/>
        <v>150.19999999999999</v>
      </c>
    </row>
    <row r="367" spans="1:64" s="2" customFormat="1" ht="16.95" customHeight="1">
      <c r="A367" s="54" t="s">
        <v>358</v>
      </c>
      <c r="B367" s="37">
        <v>8400</v>
      </c>
      <c r="C367" s="37">
        <v>8384.5</v>
      </c>
      <c r="D367" s="4">
        <f t="shared" ref="D367:D376" si="108">IF(E367=0,0,IF(B367=0,1,IF(C367&lt;0,0,IF(C367/B367&gt;1.2,IF((C367/B367-1.2)*0.1+1.2&gt;1.3,1.3,(C367/B367-1.2)*0.1+1.2),C367/B367))))</f>
        <v>0.99815476190476193</v>
      </c>
      <c r="E367" s="11">
        <v>10</v>
      </c>
      <c r="F367" s="5" t="s">
        <v>370</v>
      </c>
      <c r="G367" s="5" t="s">
        <v>370</v>
      </c>
      <c r="H367" s="5" t="s">
        <v>370</v>
      </c>
      <c r="I367" s="5" t="s">
        <v>370</v>
      </c>
      <c r="J367" s="5" t="s">
        <v>370</v>
      </c>
      <c r="K367" s="5" t="s">
        <v>370</v>
      </c>
      <c r="L367" s="5" t="s">
        <v>370</v>
      </c>
      <c r="M367" s="5" t="s">
        <v>370</v>
      </c>
      <c r="N367" s="37">
        <v>15718.2</v>
      </c>
      <c r="O367" s="37">
        <v>5733.3</v>
      </c>
      <c r="P367" s="4">
        <f t="shared" ref="P367:P376" si="109">IF(Q367=0,0,IF(N367=0,1,IF(O367&lt;0,0,IF(O367/N367&gt;1.2,IF((O367/N367-1.2)*0.1+1.2&gt;1.3,1.3,(O367/N367-1.2)*0.1+1.2),O367/N367))))</f>
        <v>0.3647555063556896</v>
      </c>
      <c r="Q367" s="11">
        <v>20</v>
      </c>
      <c r="R367" s="37">
        <v>0</v>
      </c>
      <c r="S367" s="37">
        <v>0</v>
      </c>
      <c r="T367" s="4">
        <f t="shared" ref="T367:T376" si="110">IF(U367=0,0,IF(R367=0,1,IF(S367&lt;0,0,IF(S367/R367&gt;1.2,IF((S367/R367-1.2)*0.1+1.2&gt;1.3,1.3,(S367/R367-1.2)*0.1+1.2),S367/R367))))</f>
        <v>1</v>
      </c>
      <c r="U367" s="11">
        <v>15</v>
      </c>
      <c r="V367" s="37">
        <v>0</v>
      </c>
      <c r="W367" s="37">
        <v>0</v>
      </c>
      <c r="X367" s="4">
        <f t="shared" ref="X367:X375" si="111">IF(Y367=0,0,IF(V367=0,1,IF(W367&lt;0,0,IF(W367/V367&gt;1.2,IF((W367/V367-1.2)*0.1+1.2&gt;1.3,1.3,(W367/V367-1.2)*0.1+1.2),W367/V367))))</f>
        <v>1</v>
      </c>
      <c r="Y367" s="11">
        <v>35</v>
      </c>
      <c r="Z367" s="77" t="s">
        <v>435</v>
      </c>
      <c r="AA367" s="77" t="s">
        <v>435</v>
      </c>
      <c r="AB367" s="77" t="s">
        <v>435</v>
      </c>
      <c r="AC367" s="77" t="s">
        <v>435</v>
      </c>
      <c r="AD367" s="5" t="s">
        <v>370</v>
      </c>
      <c r="AE367" s="5" t="s">
        <v>370</v>
      </c>
      <c r="AF367" s="5" t="s">
        <v>370</v>
      </c>
      <c r="AG367" s="5" t="s">
        <v>370</v>
      </c>
      <c r="AH367" s="51">
        <v>20</v>
      </c>
      <c r="AI367" s="51">
        <v>14</v>
      </c>
      <c r="AJ367" s="4">
        <f t="shared" ref="AJ367:AJ376" si="112">IF(AK367=0,0,IF(AH367=0,1,IF(AI367&lt;0,0,IF(AI367/AH367&gt;1.2,IF((AI367/AH367-1.2)*0.1+1.2&gt;1.3,1.3,(AI367/AH367-1.2)*0.1+1.2),AI367/AH367))))</f>
        <v>0.7</v>
      </c>
      <c r="AK367" s="11">
        <v>20</v>
      </c>
      <c r="AL367" s="5" t="s">
        <v>370</v>
      </c>
      <c r="AM367" s="5" t="s">
        <v>370</v>
      </c>
      <c r="AN367" s="5" t="s">
        <v>370</v>
      </c>
      <c r="AO367" s="5" t="s">
        <v>370</v>
      </c>
      <c r="AP367" s="5" t="s">
        <v>370</v>
      </c>
      <c r="AQ367" s="5" t="s">
        <v>370</v>
      </c>
      <c r="AR367" s="5" t="s">
        <v>370</v>
      </c>
      <c r="AS367" s="5" t="s">
        <v>370</v>
      </c>
      <c r="AT367" s="50">
        <f t="shared" si="107"/>
        <v>0.81276657746161418</v>
      </c>
      <c r="AU367" s="51">
        <v>23</v>
      </c>
      <c r="AV367" s="37">
        <f t="shared" ref="AV367:AV376" si="113">AU367/11*6</f>
        <v>12.545454545454545</v>
      </c>
      <c r="AW367" s="37">
        <f t="shared" ref="AW367:AW376" si="114">ROUND(AT367*AV367,1)</f>
        <v>10.199999999999999</v>
      </c>
      <c r="AX367" s="37">
        <f t="shared" ref="AX367:AX376" si="115">AW367-AV367</f>
        <v>-2.3454545454545457</v>
      </c>
      <c r="AY367" s="37">
        <v>1.8</v>
      </c>
      <c r="AZ367" s="37">
        <v>1.8</v>
      </c>
      <c r="BA367" s="37">
        <v>0.4</v>
      </c>
      <c r="BB367" s="37">
        <v>1.2</v>
      </c>
      <c r="BC367" s="37">
        <v>0.9</v>
      </c>
      <c r="BD367" s="37">
        <v>3</v>
      </c>
      <c r="BE367" s="37"/>
      <c r="BF367" s="37">
        <f t="shared" ref="BF367:BF376" si="116">ROUND(AW367-SUM(AY367:BE367),1)</f>
        <v>1.1000000000000001</v>
      </c>
      <c r="BG367" s="11"/>
      <c r="BH367" s="37">
        <f t="shared" ref="BH367:BH376" si="117">IF(OR(BF367&lt;0,BG367="+"),0,BF367)</f>
        <v>1.1000000000000001</v>
      </c>
      <c r="BI367" s="37"/>
      <c r="BJ367" s="37">
        <f t="shared" ref="BJ367:BJ376" si="118">BH367+BI367</f>
        <v>1.1000000000000001</v>
      </c>
      <c r="BK367" s="37">
        <f>MIN(BJ367,1)</f>
        <v>1</v>
      </c>
      <c r="BL367" s="37">
        <f t="shared" ref="BL367:BL376" si="119">IF((BJ367-BK367)&gt;0,ROUND(BJ367-BK367,1),0)</f>
        <v>0.1</v>
      </c>
    </row>
    <row r="368" spans="1:64" s="2" customFormat="1" ht="16.95" customHeight="1">
      <c r="A368" s="14" t="s">
        <v>359</v>
      </c>
      <c r="B368" s="37">
        <v>0</v>
      </c>
      <c r="C368" s="37">
        <v>0</v>
      </c>
      <c r="D368" s="4">
        <f t="shared" si="108"/>
        <v>0</v>
      </c>
      <c r="E368" s="11">
        <v>0</v>
      </c>
      <c r="F368" s="5" t="s">
        <v>370</v>
      </c>
      <c r="G368" s="5" t="s">
        <v>370</v>
      </c>
      <c r="H368" s="5" t="s">
        <v>370</v>
      </c>
      <c r="I368" s="5" t="s">
        <v>370</v>
      </c>
      <c r="J368" s="5" t="s">
        <v>370</v>
      </c>
      <c r="K368" s="5" t="s">
        <v>370</v>
      </c>
      <c r="L368" s="5" t="s">
        <v>370</v>
      </c>
      <c r="M368" s="5" t="s">
        <v>370</v>
      </c>
      <c r="N368" s="37">
        <v>230.4</v>
      </c>
      <c r="O368" s="37">
        <v>203.3</v>
      </c>
      <c r="P368" s="4">
        <f t="shared" si="109"/>
        <v>0.88237847222222221</v>
      </c>
      <c r="Q368" s="11">
        <v>20</v>
      </c>
      <c r="R368" s="37">
        <v>0</v>
      </c>
      <c r="S368" s="37">
        <v>0</v>
      </c>
      <c r="T368" s="4">
        <f t="shared" si="110"/>
        <v>1</v>
      </c>
      <c r="U368" s="11">
        <v>20</v>
      </c>
      <c r="V368" s="37">
        <v>0</v>
      </c>
      <c r="W368" s="37">
        <v>0</v>
      </c>
      <c r="X368" s="4">
        <f t="shared" si="111"/>
        <v>1</v>
      </c>
      <c r="Y368" s="11">
        <v>30</v>
      </c>
      <c r="Z368" s="77" t="s">
        <v>435</v>
      </c>
      <c r="AA368" s="77" t="s">
        <v>435</v>
      </c>
      <c r="AB368" s="77" t="s">
        <v>435</v>
      </c>
      <c r="AC368" s="77" t="s">
        <v>435</v>
      </c>
      <c r="AD368" s="5" t="s">
        <v>370</v>
      </c>
      <c r="AE368" s="5" t="s">
        <v>370</v>
      </c>
      <c r="AF368" s="5" t="s">
        <v>370</v>
      </c>
      <c r="AG368" s="5" t="s">
        <v>370</v>
      </c>
      <c r="AH368" s="51">
        <v>34</v>
      </c>
      <c r="AI368" s="51">
        <v>83</v>
      </c>
      <c r="AJ368" s="4">
        <f t="shared" si="112"/>
        <v>1.3</v>
      </c>
      <c r="AK368" s="11">
        <v>20</v>
      </c>
      <c r="AL368" s="5" t="s">
        <v>370</v>
      </c>
      <c r="AM368" s="5" t="s">
        <v>370</v>
      </c>
      <c r="AN368" s="5" t="s">
        <v>370</v>
      </c>
      <c r="AO368" s="5" t="s">
        <v>370</v>
      </c>
      <c r="AP368" s="5" t="s">
        <v>370</v>
      </c>
      <c r="AQ368" s="5" t="s">
        <v>370</v>
      </c>
      <c r="AR368" s="5" t="s">
        <v>370</v>
      </c>
      <c r="AS368" s="5" t="s">
        <v>370</v>
      </c>
      <c r="AT368" s="50">
        <f t="shared" ref="AT368:AT376" si="120">(D368*E368+P368*Q368+T368*U368+X368*Y368+AJ368*AK368)/(E368+Q368+U368+Y368+AK368)</f>
        <v>1.0405285493827161</v>
      </c>
      <c r="AU368" s="51">
        <v>2022</v>
      </c>
      <c r="AV368" s="37">
        <f t="shared" si="113"/>
        <v>1102.909090909091</v>
      </c>
      <c r="AW368" s="37">
        <f t="shared" si="114"/>
        <v>1147.5999999999999</v>
      </c>
      <c r="AX368" s="37">
        <f t="shared" si="115"/>
        <v>44.690909090908917</v>
      </c>
      <c r="AY368" s="37">
        <v>158.6</v>
      </c>
      <c r="AZ368" s="37">
        <v>184.5</v>
      </c>
      <c r="BA368" s="37">
        <v>230.7</v>
      </c>
      <c r="BB368" s="37">
        <v>88.2</v>
      </c>
      <c r="BC368" s="37">
        <v>199.6</v>
      </c>
      <c r="BD368" s="37">
        <v>167.5</v>
      </c>
      <c r="BE368" s="37"/>
      <c r="BF368" s="37">
        <f t="shared" si="116"/>
        <v>118.5</v>
      </c>
      <c r="BG368" s="11"/>
      <c r="BH368" s="37">
        <f t="shared" si="117"/>
        <v>118.5</v>
      </c>
      <c r="BI368" s="37"/>
      <c r="BJ368" s="37">
        <f t="shared" si="118"/>
        <v>118.5</v>
      </c>
      <c r="BK368" s="37"/>
      <c r="BL368" s="37">
        <f t="shared" si="119"/>
        <v>118.5</v>
      </c>
    </row>
    <row r="369" spans="1:64" s="2" customFormat="1" ht="16.95" customHeight="1">
      <c r="A369" s="14" t="s">
        <v>360</v>
      </c>
      <c r="B369" s="37">
        <v>2939</v>
      </c>
      <c r="C369" s="37">
        <v>4692.3</v>
      </c>
      <c r="D369" s="4">
        <f t="shared" si="108"/>
        <v>1.239656345695815</v>
      </c>
      <c r="E369" s="11">
        <v>10</v>
      </c>
      <c r="F369" s="5" t="s">
        <v>370</v>
      </c>
      <c r="G369" s="5" t="s">
        <v>370</v>
      </c>
      <c r="H369" s="5" t="s">
        <v>370</v>
      </c>
      <c r="I369" s="5" t="s">
        <v>370</v>
      </c>
      <c r="J369" s="5" t="s">
        <v>370</v>
      </c>
      <c r="K369" s="5" t="s">
        <v>370</v>
      </c>
      <c r="L369" s="5" t="s">
        <v>370</v>
      </c>
      <c r="M369" s="5" t="s">
        <v>370</v>
      </c>
      <c r="N369" s="37">
        <v>2882.2</v>
      </c>
      <c r="O369" s="37">
        <v>2747.5</v>
      </c>
      <c r="P369" s="4">
        <f t="shared" si="109"/>
        <v>0.95326486711539804</v>
      </c>
      <c r="Q369" s="11">
        <v>20</v>
      </c>
      <c r="R369" s="37">
        <v>55</v>
      </c>
      <c r="S369" s="37">
        <v>56.6</v>
      </c>
      <c r="T369" s="4">
        <f t="shared" si="110"/>
        <v>1.0290909090909091</v>
      </c>
      <c r="U369" s="11">
        <v>20</v>
      </c>
      <c r="V369" s="37">
        <v>31</v>
      </c>
      <c r="W369" s="37">
        <v>58.7</v>
      </c>
      <c r="X369" s="4">
        <f t="shared" si="111"/>
        <v>1.2693548387096774</v>
      </c>
      <c r="Y369" s="11">
        <v>30</v>
      </c>
      <c r="Z369" s="77" t="s">
        <v>435</v>
      </c>
      <c r="AA369" s="77" t="s">
        <v>435</v>
      </c>
      <c r="AB369" s="77" t="s">
        <v>435</v>
      </c>
      <c r="AC369" s="77" t="s">
        <v>435</v>
      </c>
      <c r="AD369" s="5" t="s">
        <v>370</v>
      </c>
      <c r="AE369" s="5" t="s">
        <v>370</v>
      </c>
      <c r="AF369" s="5" t="s">
        <v>370</v>
      </c>
      <c r="AG369" s="5" t="s">
        <v>370</v>
      </c>
      <c r="AH369" s="51">
        <v>126</v>
      </c>
      <c r="AI369" s="51">
        <v>126</v>
      </c>
      <c r="AJ369" s="4">
        <f t="shared" si="112"/>
        <v>1</v>
      </c>
      <c r="AK369" s="11">
        <v>20</v>
      </c>
      <c r="AL369" s="5" t="s">
        <v>370</v>
      </c>
      <c r="AM369" s="5" t="s">
        <v>370</v>
      </c>
      <c r="AN369" s="5" t="s">
        <v>370</v>
      </c>
      <c r="AO369" s="5" t="s">
        <v>370</v>
      </c>
      <c r="AP369" s="5" t="s">
        <v>370</v>
      </c>
      <c r="AQ369" s="5" t="s">
        <v>370</v>
      </c>
      <c r="AR369" s="5" t="s">
        <v>370</v>
      </c>
      <c r="AS369" s="5" t="s">
        <v>370</v>
      </c>
      <c r="AT369" s="50">
        <f t="shared" si="120"/>
        <v>1.1012432414237461</v>
      </c>
      <c r="AU369" s="51">
        <v>1238</v>
      </c>
      <c r="AV369" s="37">
        <f t="shared" si="113"/>
        <v>675.27272727272725</v>
      </c>
      <c r="AW369" s="37">
        <f t="shared" si="114"/>
        <v>743.6</v>
      </c>
      <c r="AX369" s="37">
        <f t="shared" si="115"/>
        <v>68.327272727272771</v>
      </c>
      <c r="AY369" s="37">
        <v>146.30000000000001</v>
      </c>
      <c r="AZ369" s="37">
        <v>146.30000000000001</v>
      </c>
      <c r="BA369" s="37">
        <v>0</v>
      </c>
      <c r="BB369" s="37">
        <v>80.3</v>
      </c>
      <c r="BC369" s="37">
        <v>91.3</v>
      </c>
      <c r="BD369" s="37">
        <v>19.399999999999999</v>
      </c>
      <c r="BE369" s="37"/>
      <c r="BF369" s="37">
        <f t="shared" si="116"/>
        <v>260</v>
      </c>
      <c r="BG369" s="11"/>
      <c r="BH369" s="37">
        <f t="shared" si="117"/>
        <v>260</v>
      </c>
      <c r="BI369" s="37"/>
      <c r="BJ369" s="37">
        <f t="shared" si="118"/>
        <v>260</v>
      </c>
      <c r="BK369" s="37"/>
      <c r="BL369" s="37">
        <f t="shared" si="119"/>
        <v>260</v>
      </c>
    </row>
    <row r="370" spans="1:64" s="2" customFormat="1" ht="16.95" customHeight="1">
      <c r="A370" s="14" t="s">
        <v>361</v>
      </c>
      <c r="B370" s="37">
        <v>305</v>
      </c>
      <c r="C370" s="37">
        <v>394.6</v>
      </c>
      <c r="D370" s="4">
        <f t="shared" si="108"/>
        <v>1.2093770491803277</v>
      </c>
      <c r="E370" s="11">
        <v>10</v>
      </c>
      <c r="F370" s="5" t="s">
        <v>370</v>
      </c>
      <c r="G370" s="5" t="s">
        <v>370</v>
      </c>
      <c r="H370" s="5" t="s">
        <v>370</v>
      </c>
      <c r="I370" s="5" t="s">
        <v>370</v>
      </c>
      <c r="J370" s="5" t="s">
        <v>370</v>
      </c>
      <c r="K370" s="5" t="s">
        <v>370</v>
      </c>
      <c r="L370" s="5" t="s">
        <v>370</v>
      </c>
      <c r="M370" s="5" t="s">
        <v>370</v>
      </c>
      <c r="N370" s="37">
        <v>1197.5</v>
      </c>
      <c r="O370" s="37">
        <v>439.6</v>
      </c>
      <c r="P370" s="4">
        <f t="shared" si="109"/>
        <v>0.36709812108559503</v>
      </c>
      <c r="Q370" s="11">
        <v>20</v>
      </c>
      <c r="R370" s="37">
        <v>55</v>
      </c>
      <c r="S370" s="37">
        <v>57.2</v>
      </c>
      <c r="T370" s="4">
        <f t="shared" si="110"/>
        <v>1.04</v>
      </c>
      <c r="U370" s="11">
        <v>20</v>
      </c>
      <c r="V370" s="37">
        <v>0</v>
      </c>
      <c r="W370" s="37">
        <v>0.4</v>
      </c>
      <c r="X370" s="4">
        <f t="shared" si="111"/>
        <v>1</v>
      </c>
      <c r="Y370" s="11">
        <v>30</v>
      </c>
      <c r="Z370" s="77" t="s">
        <v>435</v>
      </c>
      <c r="AA370" s="77" t="s">
        <v>435</v>
      </c>
      <c r="AB370" s="77" t="s">
        <v>435</v>
      </c>
      <c r="AC370" s="77" t="s">
        <v>435</v>
      </c>
      <c r="AD370" s="5" t="s">
        <v>370</v>
      </c>
      <c r="AE370" s="5" t="s">
        <v>370</v>
      </c>
      <c r="AF370" s="5" t="s">
        <v>370</v>
      </c>
      <c r="AG370" s="5" t="s">
        <v>370</v>
      </c>
      <c r="AH370" s="51">
        <v>236</v>
      </c>
      <c r="AI370" s="51">
        <v>232</v>
      </c>
      <c r="AJ370" s="4">
        <f t="shared" si="112"/>
        <v>0.98305084745762716</v>
      </c>
      <c r="AK370" s="11">
        <v>20</v>
      </c>
      <c r="AL370" s="5" t="s">
        <v>370</v>
      </c>
      <c r="AM370" s="5" t="s">
        <v>370</v>
      </c>
      <c r="AN370" s="5" t="s">
        <v>370</v>
      </c>
      <c r="AO370" s="5" t="s">
        <v>370</v>
      </c>
      <c r="AP370" s="5" t="s">
        <v>370</v>
      </c>
      <c r="AQ370" s="5" t="s">
        <v>370</v>
      </c>
      <c r="AR370" s="5" t="s">
        <v>370</v>
      </c>
      <c r="AS370" s="5" t="s">
        <v>370</v>
      </c>
      <c r="AT370" s="50">
        <f t="shared" si="120"/>
        <v>0.89896749862667713</v>
      </c>
      <c r="AU370" s="51">
        <v>4202</v>
      </c>
      <c r="AV370" s="37">
        <f t="shared" si="113"/>
        <v>2292</v>
      </c>
      <c r="AW370" s="37">
        <f t="shared" si="114"/>
        <v>2060.4</v>
      </c>
      <c r="AX370" s="37">
        <f t="shared" si="115"/>
        <v>-231.59999999999991</v>
      </c>
      <c r="AY370" s="37">
        <v>331.4</v>
      </c>
      <c r="AZ370" s="37">
        <v>357.2</v>
      </c>
      <c r="BA370" s="37">
        <v>374</v>
      </c>
      <c r="BB370" s="37">
        <v>400.9</v>
      </c>
      <c r="BC370" s="37">
        <v>381.8</v>
      </c>
      <c r="BD370" s="37"/>
      <c r="BE370" s="37"/>
      <c r="BF370" s="37">
        <f t="shared" si="116"/>
        <v>215.1</v>
      </c>
      <c r="BG370" s="11"/>
      <c r="BH370" s="37">
        <f t="shared" si="117"/>
        <v>215.1</v>
      </c>
      <c r="BI370" s="37"/>
      <c r="BJ370" s="37">
        <f t="shared" si="118"/>
        <v>215.1</v>
      </c>
      <c r="BK370" s="37"/>
      <c r="BL370" s="37">
        <f t="shared" si="119"/>
        <v>215.1</v>
      </c>
    </row>
    <row r="371" spans="1:64" s="2" customFormat="1" ht="16.95" customHeight="1">
      <c r="A371" s="14" t="s">
        <v>362</v>
      </c>
      <c r="B371" s="37">
        <v>0</v>
      </c>
      <c r="C371" s="37">
        <v>3288.8</v>
      </c>
      <c r="D371" s="4">
        <f t="shared" si="108"/>
        <v>0</v>
      </c>
      <c r="E371" s="11">
        <v>0</v>
      </c>
      <c r="F371" s="5" t="s">
        <v>370</v>
      </c>
      <c r="G371" s="5" t="s">
        <v>370</v>
      </c>
      <c r="H371" s="5" t="s">
        <v>370</v>
      </c>
      <c r="I371" s="5" t="s">
        <v>370</v>
      </c>
      <c r="J371" s="5" t="s">
        <v>370</v>
      </c>
      <c r="K371" s="5" t="s">
        <v>370</v>
      </c>
      <c r="L371" s="5" t="s">
        <v>370</v>
      </c>
      <c r="M371" s="5" t="s">
        <v>370</v>
      </c>
      <c r="N371" s="37">
        <v>393.9</v>
      </c>
      <c r="O371" s="37">
        <v>280.2</v>
      </c>
      <c r="P371" s="4">
        <f t="shared" si="109"/>
        <v>0.71134805788271138</v>
      </c>
      <c r="Q371" s="11">
        <v>20</v>
      </c>
      <c r="R371" s="37">
        <v>0</v>
      </c>
      <c r="S371" s="37">
        <v>0.5</v>
      </c>
      <c r="T371" s="4">
        <f t="shared" si="110"/>
        <v>1</v>
      </c>
      <c r="U371" s="11">
        <v>30</v>
      </c>
      <c r="V371" s="37">
        <v>0</v>
      </c>
      <c r="W371" s="37">
        <v>0.7</v>
      </c>
      <c r="X371" s="4">
        <f t="shared" si="111"/>
        <v>1</v>
      </c>
      <c r="Y371" s="11">
        <v>20</v>
      </c>
      <c r="Z371" s="77" t="s">
        <v>435</v>
      </c>
      <c r="AA371" s="77" t="s">
        <v>435</v>
      </c>
      <c r="AB371" s="77" t="s">
        <v>435</v>
      </c>
      <c r="AC371" s="77" t="s">
        <v>435</v>
      </c>
      <c r="AD371" s="5" t="s">
        <v>370</v>
      </c>
      <c r="AE371" s="5" t="s">
        <v>370</v>
      </c>
      <c r="AF371" s="5" t="s">
        <v>370</v>
      </c>
      <c r="AG371" s="5" t="s">
        <v>370</v>
      </c>
      <c r="AH371" s="51">
        <v>51</v>
      </c>
      <c r="AI371" s="51">
        <v>51</v>
      </c>
      <c r="AJ371" s="4">
        <f t="shared" si="112"/>
        <v>1</v>
      </c>
      <c r="AK371" s="11">
        <v>20</v>
      </c>
      <c r="AL371" s="5" t="s">
        <v>370</v>
      </c>
      <c r="AM371" s="5" t="s">
        <v>370</v>
      </c>
      <c r="AN371" s="5" t="s">
        <v>370</v>
      </c>
      <c r="AO371" s="5" t="s">
        <v>370</v>
      </c>
      <c r="AP371" s="5" t="s">
        <v>370</v>
      </c>
      <c r="AQ371" s="5" t="s">
        <v>370</v>
      </c>
      <c r="AR371" s="5" t="s">
        <v>370</v>
      </c>
      <c r="AS371" s="5" t="s">
        <v>370</v>
      </c>
      <c r="AT371" s="50">
        <f t="shared" si="120"/>
        <v>0.93585512397393589</v>
      </c>
      <c r="AU371" s="51">
        <v>1690</v>
      </c>
      <c r="AV371" s="37">
        <f t="shared" si="113"/>
        <v>921.81818181818176</v>
      </c>
      <c r="AW371" s="37">
        <f t="shared" si="114"/>
        <v>862.7</v>
      </c>
      <c r="AX371" s="37">
        <f t="shared" si="115"/>
        <v>-59.118181818181711</v>
      </c>
      <c r="AY371" s="37">
        <v>138.19999999999999</v>
      </c>
      <c r="AZ371" s="37">
        <v>185.8</v>
      </c>
      <c r="BA371" s="37">
        <v>233.7</v>
      </c>
      <c r="BB371" s="37">
        <v>134.9</v>
      </c>
      <c r="BC371" s="37">
        <v>128.4</v>
      </c>
      <c r="BD371" s="37"/>
      <c r="BE371" s="37"/>
      <c r="BF371" s="37">
        <f t="shared" si="116"/>
        <v>41.7</v>
      </c>
      <c r="BG371" s="11"/>
      <c r="BH371" s="37">
        <f t="shared" si="117"/>
        <v>41.7</v>
      </c>
      <c r="BI371" s="37"/>
      <c r="BJ371" s="37">
        <f t="shared" si="118"/>
        <v>41.7</v>
      </c>
      <c r="BK371" s="37"/>
      <c r="BL371" s="37">
        <f t="shared" si="119"/>
        <v>41.7</v>
      </c>
    </row>
    <row r="372" spans="1:64" s="2" customFormat="1" ht="16.95" customHeight="1">
      <c r="A372" s="14" t="s">
        <v>363</v>
      </c>
      <c r="B372" s="37">
        <v>0</v>
      </c>
      <c r="C372" s="37">
        <v>0</v>
      </c>
      <c r="D372" s="4">
        <f t="shared" si="108"/>
        <v>0</v>
      </c>
      <c r="E372" s="11">
        <v>0</v>
      </c>
      <c r="F372" s="5" t="s">
        <v>370</v>
      </c>
      <c r="G372" s="5" t="s">
        <v>370</v>
      </c>
      <c r="H372" s="5" t="s">
        <v>370</v>
      </c>
      <c r="I372" s="5" t="s">
        <v>370</v>
      </c>
      <c r="J372" s="5" t="s">
        <v>370</v>
      </c>
      <c r="K372" s="5" t="s">
        <v>370</v>
      </c>
      <c r="L372" s="5" t="s">
        <v>370</v>
      </c>
      <c r="M372" s="5" t="s">
        <v>370</v>
      </c>
      <c r="N372" s="37">
        <v>314.89999999999998</v>
      </c>
      <c r="O372" s="37">
        <v>224.2</v>
      </c>
      <c r="P372" s="4">
        <f t="shared" si="109"/>
        <v>0.71197205462051449</v>
      </c>
      <c r="Q372" s="11">
        <v>20</v>
      </c>
      <c r="R372" s="37">
        <v>32</v>
      </c>
      <c r="S372" s="37">
        <v>34.6</v>
      </c>
      <c r="T372" s="4">
        <f t="shared" si="110"/>
        <v>1.08125</v>
      </c>
      <c r="U372" s="11">
        <v>25</v>
      </c>
      <c r="V372" s="37">
        <v>0</v>
      </c>
      <c r="W372" s="37">
        <v>1.2</v>
      </c>
      <c r="X372" s="4">
        <f t="shared" si="111"/>
        <v>1</v>
      </c>
      <c r="Y372" s="11">
        <v>25</v>
      </c>
      <c r="Z372" s="77" t="s">
        <v>435</v>
      </c>
      <c r="AA372" s="77" t="s">
        <v>435</v>
      </c>
      <c r="AB372" s="77" t="s">
        <v>435</v>
      </c>
      <c r="AC372" s="77" t="s">
        <v>435</v>
      </c>
      <c r="AD372" s="5" t="s">
        <v>370</v>
      </c>
      <c r="AE372" s="5" t="s">
        <v>370</v>
      </c>
      <c r="AF372" s="5" t="s">
        <v>370</v>
      </c>
      <c r="AG372" s="5" t="s">
        <v>370</v>
      </c>
      <c r="AH372" s="51">
        <v>111</v>
      </c>
      <c r="AI372" s="51">
        <v>106</v>
      </c>
      <c r="AJ372" s="4">
        <f t="shared" si="112"/>
        <v>0.95495495495495497</v>
      </c>
      <c r="AK372" s="11">
        <v>20</v>
      </c>
      <c r="AL372" s="5" t="s">
        <v>370</v>
      </c>
      <c r="AM372" s="5" t="s">
        <v>370</v>
      </c>
      <c r="AN372" s="5" t="s">
        <v>370</v>
      </c>
      <c r="AO372" s="5" t="s">
        <v>370</v>
      </c>
      <c r="AP372" s="5" t="s">
        <v>370</v>
      </c>
      <c r="AQ372" s="5" t="s">
        <v>370</v>
      </c>
      <c r="AR372" s="5" t="s">
        <v>370</v>
      </c>
      <c r="AS372" s="5" t="s">
        <v>370</v>
      </c>
      <c r="AT372" s="50">
        <f t="shared" si="120"/>
        <v>0.94855322435010436</v>
      </c>
      <c r="AU372" s="51">
        <v>2212</v>
      </c>
      <c r="AV372" s="37">
        <f t="shared" si="113"/>
        <v>1206.5454545454545</v>
      </c>
      <c r="AW372" s="37">
        <f t="shared" si="114"/>
        <v>1144.5</v>
      </c>
      <c r="AX372" s="37">
        <f t="shared" si="115"/>
        <v>-62.045454545454504</v>
      </c>
      <c r="AY372" s="37">
        <v>203.6</v>
      </c>
      <c r="AZ372" s="37">
        <v>244.9</v>
      </c>
      <c r="BA372" s="37">
        <v>149</v>
      </c>
      <c r="BB372" s="37">
        <v>232.5</v>
      </c>
      <c r="BC372" s="37">
        <v>205.9</v>
      </c>
      <c r="BD372" s="37"/>
      <c r="BE372" s="37"/>
      <c r="BF372" s="37">
        <f t="shared" si="116"/>
        <v>108.6</v>
      </c>
      <c r="BG372" s="11"/>
      <c r="BH372" s="37">
        <f t="shared" si="117"/>
        <v>108.6</v>
      </c>
      <c r="BI372" s="37"/>
      <c r="BJ372" s="37">
        <f t="shared" si="118"/>
        <v>108.6</v>
      </c>
      <c r="BK372" s="37"/>
      <c r="BL372" s="37">
        <f t="shared" si="119"/>
        <v>108.6</v>
      </c>
    </row>
    <row r="373" spans="1:64" s="2" customFormat="1" ht="16.95" customHeight="1">
      <c r="A373" s="14" t="s">
        <v>364</v>
      </c>
      <c r="B373" s="37">
        <v>0</v>
      </c>
      <c r="C373" s="37">
        <v>0</v>
      </c>
      <c r="D373" s="4">
        <f t="shared" si="108"/>
        <v>0</v>
      </c>
      <c r="E373" s="11">
        <v>0</v>
      </c>
      <c r="F373" s="5" t="s">
        <v>370</v>
      </c>
      <c r="G373" s="5" t="s">
        <v>370</v>
      </c>
      <c r="H373" s="5" t="s">
        <v>370</v>
      </c>
      <c r="I373" s="5" t="s">
        <v>370</v>
      </c>
      <c r="J373" s="5" t="s">
        <v>370</v>
      </c>
      <c r="K373" s="5" t="s">
        <v>370</v>
      </c>
      <c r="L373" s="5" t="s">
        <v>370</v>
      </c>
      <c r="M373" s="5" t="s">
        <v>370</v>
      </c>
      <c r="N373" s="37">
        <v>560.70000000000005</v>
      </c>
      <c r="O373" s="37">
        <v>373.7</v>
      </c>
      <c r="P373" s="4">
        <f t="shared" si="109"/>
        <v>0.66648831817371135</v>
      </c>
      <c r="Q373" s="11">
        <v>20</v>
      </c>
      <c r="R373" s="37">
        <v>0</v>
      </c>
      <c r="S373" s="37">
        <v>0</v>
      </c>
      <c r="T373" s="4">
        <f t="shared" si="110"/>
        <v>1</v>
      </c>
      <c r="U373" s="11">
        <v>20</v>
      </c>
      <c r="V373" s="37">
        <v>0</v>
      </c>
      <c r="W373" s="37">
        <v>1</v>
      </c>
      <c r="X373" s="4">
        <f t="shared" si="111"/>
        <v>1</v>
      </c>
      <c r="Y373" s="11">
        <v>30</v>
      </c>
      <c r="Z373" s="77" t="s">
        <v>435</v>
      </c>
      <c r="AA373" s="77" t="s">
        <v>435</v>
      </c>
      <c r="AB373" s="77" t="s">
        <v>435</v>
      </c>
      <c r="AC373" s="77" t="s">
        <v>435</v>
      </c>
      <c r="AD373" s="5" t="s">
        <v>370</v>
      </c>
      <c r="AE373" s="5" t="s">
        <v>370</v>
      </c>
      <c r="AF373" s="5" t="s">
        <v>370</v>
      </c>
      <c r="AG373" s="5" t="s">
        <v>370</v>
      </c>
      <c r="AH373" s="51">
        <v>76</v>
      </c>
      <c r="AI373" s="51">
        <v>74</v>
      </c>
      <c r="AJ373" s="4">
        <f t="shared" si="112"/>
        <v>0.97368421052631582</v>
      </c>
      <c r="AK373" s="11">
        <v>20</v>
      </c>
      <c r="AL373" s="5" t="s">
        <v>370</v>
      </c>
      <c r="AM373" s="5" t="s">
        <v>370</v>
      </c>
      <c r="AN373" s="5" t="s">
        <v>370</v>
      </c>
      <c r="AO373" s="5" t="s">
        <v>370</v>
      </c>
      <c r="AP373" s="5" t="s">
        <v>370</v>
      </c>
      <c r="AQ373" s="5" t="s">
        <v>370</v>
      </c>
      <c r="AR373" s="5" t="s">
        <v>370</v>
      </c>
      <c r="AS373" s="5" t="s">
        <v>370</v>
      </c>
      <c r="AT373" s="50">
        <f t="shared" si="120"/>
        <v>0.92003833971111726</v>
      </c>
      <c r="AU373" s="51">
        <v>3361</v>
      </c>
      <c r="AV373" s="37">
        <f t="shared" si="113"/>
        <v>1833.2727272727275</v>
      </c>
      <c r="AW373" s="37">
        <f t="shared" si="114"/>
        <v>1686.7</v>
      </c>
      <c r="AX373" s="37">
        <f t="shared" si="115"/>
        <v>-146.57272727272743</v>
      </c>
      <c r="AY373" s="37">
        <v>381.6</v>
      </c>
      <c r="AZ373" s="37">
        <v>324</v>
      </c>
      <c r="BA373" s="37">
        <v>272.60000000000002</v>
      </c>
      <c r="BB373" s="37">
        <v>261.5</v>
      </c>
      <c r="BC373" s="37">
        <v>325.39999999999998</v>
      </c>
      <c r="BD373" s="37"/>
      <c r="BE373" s="37"/>
      <c r="BF373" s="37">
        <f t="shared" si="116"/>
        <v>121.6</v>
      </c>
      <c r="BG373" s="11"/>
      <c r="BH373" s="37">
        <f t="shared" si="117"/>
        <v>121.6</v>
      </c>
      <c r="BI373" s="37"/>
      <c r="BJ373" s="37">
        <f t="shared" si="118"/>
        <v>121.6</v>
      </c>
      <c r="BK373" s="37"/>
      <c r="BL373" s="37">
        <f t="shared" si="119"/>
        <v>121.6</v>
      </c>
    </row>
    <row r="374" spans="1:64" s="2" customFormat="1" ht="16.95" customHeight="1">
      <c r="A374" s="14" t="s">
        <v>365</v>
      </c>
      <c r="B374" s="37">
        <v>0</v>
      </c>
      <c r="C374" s="37">
        <v>0</v>
      </c>
      <c r="D374" s="4">
        <f t="shared" si="108"/>
        <v>0</v>
      </c>
      <c r="E374" s="11">
        <v>0</v>
      </c>
      <c r="F374" s="5" t="s">
        <v>370</v>
      </c>
      <c r="G374" s="5" t="s">
        <v>370</v>
      </c>
      <c r="H374" s="5" t="s">
        <v>370</v>
      </c>
      <c r="I374" s="5" t="s">
        <v>370</v>
      </c>
      <c r="J374" s="5" t="s">
        <v>370</v>
      </c>
      <c r="K374" s="5" t="s">
        <v>370</v>
      </c>
      <c r="L374" s="5" t="s">
        <v>370</v>
      </c>
      <c r="M374" s="5" t="s">
        <v>370</v>
      </c>
      <c r="N374" s="37">
        <v>242.9</v>
      </c>
      <c r="O374" s="37">
        <v>111.3</v>
      </c>
      <c r="P374" s="4">
        <f t="shared" si="109"/>
        <v>0.45821325648414984</v>
      </c>
      <c r="Q374" s="11">
        <v>20</v>
      </c>
      <c r="R374" s="37">
        <v>36</v>
      </c>
      <c r="S374" s="37">
        <v>38.5</v>
      </c>
      <c r="T374" s="4">
        <f t="shared" si="110"/>
        <v>1.0694444444444444</v>
      </c>
      <c r="U374" s="11">
        <v>20</v>
      </c>
      <c r="V374" s="37">
        <v>0</v>
      </c>
      <c r="W374" s="37">
        <v>0.3</v>
      </c>
      <c r="X374" s="4">
        <f t="shared" si="111"/>
        <v>1</v>
      </c>
      <c r="Y374" s="11">
        <v>30</v>
      </c>
      <c r="Z374" s="77" t="s">
        <v>435</v>
      </c>
      <c r="AA374" s="77" t="s">
        <v>435</v>
      </c>
      <c r="AB374" s="77" t="s">
        <v>435</v>
      </c>
      <c r="AC374" s="77" t="s">
        <v>435</v>
      </c>
      <c r="AD374" s="5" t="s">
        <v>370</v>
      </c>
      <c r="AE374" s="5" t="s">
        <v>370</v>
      </c>
      <c r="AF374" s="5" t="s">
        <v>370</v>
      </c>
      <c r="AG374" s="5" t="s">
        <v>370</v>
      </c>
      <c r="AH374" s="51">
        <v>296</v>
      </c>
      <c r="AI374" s="51">
        <v>290</v>
      </c>
      <c r="AJ374" s="4">
        <f t="shared" si="112"/>
        <v>0.97972972972972971</v>
      </c>
      <c r="AK374" s="11">
        <v>20</v>
      </c>
      <c r="AL374" s="5" t="s">
        <v>370</v>
      </c>
      <c r="AM374" s="5" t="s">
        <v>370</v>
      </c>
      <c r="AN374" s="5" t="s">
        <v>370</v>
      </c>
      <c r="AO374" s="5" t="s">
        <v>370</v>
      </c>
      <c r="AP374" s="5" t="s">
        <v>370</v>
      </c>
      <c r="AQ374" s="5" t="s">
        <v>370</v>
      </c>
      <c r="AR374" s="5" t="s">
        <v>370</v>
      </c>
      <c r="AS374" s="5" t="s">
        <v>370</v>
      </c>
      <c r="AT374" s="50">
        <f t="shared" si="120"/>
        <v>0.89053054014629429</v>
      </c>
      <c r="AU374" s="51">
        <v>1560</v>
      </c>
      <c r="AV374" s="37">
        <f t="shared" si="113"/>
        <v>850.90909090909088</v>
      </c>
      <c r="AW374" s="37">
        <f t="shared" si="114"/>
        <v>757.8</v>
      </c>
      <c r="AX374" s="37">
        <f t="shared" si="115"/>
        <v>-93.109090909090924</v>
      </c>
      <c r="AY374" s="37">
        <v>101.3</v>
      </c>
      <c r="AZ374" s="37">
        <v>171.1</v>
      </c>
      <c r="BA374" s="37">
        <v>33.200000000000003</v>
      </c>
      <c r="BB374" s="37">
        <v>147.6</v>
      </c>
      <c r="BC374" s="37">
        <v>158</v>
      </c>
      <c r="BD374" s="37">
        <v>56.6</v>
      </c>
      <c r="BE374" s="37"/>
      <c r="BF374" s="37">
        <f t="shared" si="116"/>
        <v>90</v>
      </c>
      <c r="BG374" s="11"/>
      <c r="BH374" s="37">
        <f t="shared" si="117"/>
        <v>90</v>
      </c>
      <c r="BI374" s="37"/>
      <c r="BJ374" s="37">
        <f t="shared" si="118"/>
        <v>90</v>
      </c>
      <c r="BK374" s="37"/>
      <c r="BL374" s="37">
        <f t="shared" si="119"/>
        <v>90</v>
      </c>
    </row>
    <row r="375" spans="1:64" s="2" customFormat="1" ht="16.95" customHeight="1">
      <c r="A375" s="14" t="s">
        <v>366</v>
      </c>
      <c r="B375" s="37">
        <v>8500</v>
      </c>
      <c r="C375" s="37">
        <v>8816</v>
      </c>
      <c r="D375" s="4">
        <f t="shared" si="108"/>
        <v>1.0371764705882354</v>
      </c>
      <c r="E375" s="11">
        <v>10</v>
      </c>
      <c r="F375" s="5" t="s">
        <v>370</v>
      </c>
      <c r="G375" s="5" t="s">
        <v>370</v>
      </c>
      <c r="H375" s="5" t="s">
        <v>370</v>
      </c>
      <c r="I375" s="5" t="s">
        <v>370</v>
      </c>
      <c r="J375" s="5" t="s">
        <v>370</v>
      </c>
      <c r="K375" s="5" t="s">
        <v>370</v>
      </c>
      <c r="L375" s="5" t="s">
        <v>370</v>
      </c>
      <c r="M375" s="5" t="s">
        <v>370</v>
      </c>
      <c r="N375" s="37">
        <v>1274.0999999999999</v>
      </c>
      <c r="O375" s="37">
        <v>1023.1</v>
      </c>
      <c r="P375" s="4">
        <f t="shared" si="109"/>
        <v>0.80299819480417556</v>
      </c>
      <c r="Q375" s="11">
        <v>20</v>
      </c>
      <c r="R375" s="37">
        <v>10</v>
      </c>
      <c r="S375" s="37">
        <v>13.8</v>
      </c>
      <c r="T375" s="4">
        <f t="shared" si="110"/>
        <v>1.218</v>
      </c>
      <c r="U375" s="11">
        <v>20</v>
      </c>
      <c r="V375" s="37">
        <v>0</v>
      </c>
      <c r="W375" s="37">
        <v>0.6</v>
      </c>
      <c r="X375" s="4">
        <f t="shared" si="111"/>
        <v>1</v>
      </c>
      <c r="Y375" s="11">
        <v>30</v>
      </c>
      <c r="Z375" s="77" t="s">
        <v>435</v>
      </c>
      <c r="AA375" s="77" t="s">
        <v>435</v>
      </c>
      <c r="AB375" s="77" t="s">
        <v>435</v>
      </c>
      <c r="AC375" s="77" t="s">
        <v>435</v>
      </c>
      <c r="AD375" s="5" t="s">
        <v>370</v>
      </c>
      <c r="AE375" s="5" t="s">
        <v>370</v>
      </c>
      <c r="AF375" s="5" t="s">
        <v>370</v>
      </c>
      <c r="AG375" s="5" t="s">
        <v>370</v>
      </c>
      <c r="AH375" s="51">
        <v>63</v>
      </c>
      <c r="AI375" s="51">
        <v>70</v>
      </c>
      <c r="AJ375" s="4">
        <f t="shared" si="112"/>
        <v>1.1111111111111112</v>
      </c>
      <c r="AK375" s="11">
        <v>20</v>
      </c>
      <c r="AL375" s="5" t="s">
        <v>370</v>
      </c>
      <c r="AM375" s="5" t="s">
        <v>370</v>
      </c>
      <c r="AN375" s="5" t="s">
        <v>370</v>
      </c>
      <c r="AO375" s="5" t="s">
        <v>370</v>
      </c>
      <c r="AP375" s="5" t="s">
        <v>370</v>
      </c>
      <c r="AQ375" s="5" t="s">
        <v>370</v>
      </c>
      <c r="AR375" s="5" t="s">
        <v>370</v>
      </c>
      <c r="AS375" s="5" t="s">
        <v>370</v>
      </c>
      <c r="AT375" s="50">
        <f t="shared" si="120"/>
        <v>1.0301395082418809</v>
      </c>
      <c r="AU375" s="51">
        <v>2705</v>
      </c>
      <c r="AV375" s="37">
        <f t="shared" si="113"/>
        <v>1475.4545454545455</v>
      </c>
      <c r="AW375" s="37">
        <f t="shared" si="114"/>
        <v>1519.9</v>
      </c>
      <c r="AX375" s="37">
        <f t="shared" si="115"/>
        <v>44.445454545454595</v>
      </c>
      <c r="AY375" s="37">
        <v>177.9</v>
      </c>
      <c r="AZ375" s="37">
        <v>186</v>
      </c>
      <c r="BA375" s="37">
        <v>386.1</v>
      </c>
      <c r="BB375" s="37">
        <v>262.39999999999998</v>
      </c>
      <c r="BC375" s="37">
        <v>246.3</v>
      </c>
      <c r="BD375" s="37"/>
      <c r="BE375" s="37"/>
      <c r="BF375" s="37">
        <f t="shared" si="116"/>
        <v>261.2</v>
      </c>
      <c r="BG375" s="11"/>
      <c r="BH375" s="37">
        <f t="shared" si="117"/>
        <v>261.2</v>
      </c>
      <c r="BI375" s="37"/>
      <c r="BJ375" s="37">
        <f t="shared" si="118"/>
        <v>261.2</v>
      </c>
      <c r="BK375" s="37"/>
      <c r="BL375" s="37">
        <f t="shared" si="119"/>
        <v>261.2</v>
      </c>
    </row>
    <row r="376" spans="1:64" s="2" customFormat="1" ht="16.95" customHeight="1">
      <c r="A376" s="14" t="s">
        <v>367</v>
      </c>
      <c r="B376" s="37">
        <v>53600</v>
      </c>
      <c r="C376" s="37">
        <v>52409.8</v>
      </c>
      <c r="D376" s="4">
        <f t="shared" si="108"/>
        <v>0.97779477611940302</v>
      </c>
      <c r="E376" s="11">
        <v>10</v>
      </c>
      <c r="F376" s="5" t="s">
        <v>370</v>
      </c>
      <c r="G376" s="5" t="s">
        <v>370</v>
      </c>
      <c r="H376" s="5" t="s">
        <v>370</v>
      </c>
      <c r="I376" s="5" t="s">
        <v>370</v>
      </c>
      <c r="J376" s="5" t="s">
        <v>370</v>
      </c>
      <c r="K376" s="5" t="s">
        <v>370</v>
      </c>
      <c r="L376" s="5" t="s">
        <v>370</v>
      </c>
      <c r="M376" s="5" t="s">
        <v>370</v>
      </c>
      <c r="N376" s="37">
        <v>5228.7</v>
      </c>
      <c r="O376" s="37">
        <v>3238.8</v>
      </c>
      <c r="P376" s="4">
        <f t="shared" si="109"/>
        <v>0.61942739112972633</v>
      </c>
      <c r="Q376" s="11">
        <v>20</v>
      </c>
      <c r="R376" s="37">
        <v>0</v>
      </c>
      <c r="S376" s="37">
        <v>2</v>
      </c>
      <c r="T376" s="4">
        <f t="shared" si="110"/>
        <v>1</v>
      </c>
      <c r="U376" s="11">
        <v>20</v>
      </c>
      <c r="V376" s="37">
        <v>0</v>
      </c>
      <c r="W376" s="37">
        <v>1.3</v>
      </c>
      <c r="X376" s="4">
        <f>IF(Y376=0,0,IF(V376=0,1,IF(W376&lt;0,0,IF(W376/V376&gt;1.2,IF((W376/V376-1.2)*0.1+1.2&gt;1.3,1.3,(W376/V376-1.2)*0.1+1.2),W376/V376))))</f>
        <v>1</v>
      </c>
      <c r="Y376" s="11">
        <v>30</v>
      </c>
      <c r="Z376" s="77" t="s">
        <v>435</v>
      </c>
      <c r="AA376" s="77" t="s">
        <v>435</v>
      </c>
      <c r="AB376" s="77" t="s">
        <v>435</v>
      </c>
      <c r="AC376" s="77" t="s">
        <v>435</v>
      </c>
      <c r="AD376" s="5" t="s">
        <v>370</v>
      </c>
      <c r="AE376" s="5" t="s">
        <v>370</v>
      </c>
      <c r="AF376" s="5" t="s">
        <v>370</v>
      </c>
      <c r="AG376" s="5" t="s">
        <v>370</v>
      </c>
      <c r="AH376" s="51">
        <v>50</v>
      </c>
      <c r="AI376" s="51">
        <v>56</v>
      </c>
      <c r="AJ376" s="4">
        <f t="shared" si="112"/>
        <v>1.1200000000000001</v>
      </c>
      <c r="AK376" s="11">
        <v>20</v>
      </c>
      <c r="AL376" s="5" t="s">
        <v>370</v>
      </c>
      <c r="AM376" s="5" t="s">
        <v>370</v>
      </c>
      <c r="AN376" s="5" t="s">
        <v>370</v>
      </c>
      <c r="AO376" s="5" t="s">
        <v>370</v>
      </c>
      <c r="AP376" s="5" t="s">
        <v>370</v>
      </c>
      <c r="AQ376" s="5" t="s">
        <v>370</v>
      </c>
      <c r="AR376" s="5" t="s">
        <v>370</v>
      </c>
      <c r="AS376" s="5" t="s">
        <v>370</v>
      </c>
      <c r="AT376" s="50">
        <f t="shared" si="120"/>
        <v>0.94566495583788568</v>
      </c>
      <c r="AU376" s="51">
        <v>3423</v>
      </c>
      <c r="AV376" s="37">
        <f t="shared" si="113"/>
        <v>1867.090909090909</v>
      </c>
      <c r="AW376" s="37">
        <f t="shared" si="114"/>
        <v>1765.6</v>
      </c>
      <c r="AX376" s="37">
        <f t="shared" si="115"/>
        <v>-101.4909090909091</v>
      </c>
      <c r="AY376" s="37">
        <v>297.89999999999998</v>
      </c>
      <c r="AZ376" s="37">
        <v>254.2</v>
      </c>
      <c r="BA376" s="37">
        <v>154.19999999999999</v>
      </c>
      <c r="BB376" s="37">
        <v>149.4</v>
      </c>
      <c r="BC376" s="37">
        <v>236.7</v>
      </c>
      <c r="BD376" s="37">
        <v>354.2</v>
      </c>
      <c r="BE376" s="37"/>
      <c r="BF376" s="37">
        <f t="shared" si="116"/>
        <v>319</v>
      </c>
      <c r="BG376" s="11"/>
      <c r="BH376" s="37">
        <f t="shared" si="117"/>
        <v>319</v>
      </c>
      <c r="BI376" s="37"/>
      <c r="BJ376" s="37">
        <f t="shared" si="118"/>
        <v>319</v>
      </c>
      <c r="BK376" s="37"/>
      <c r="BL376" s="37">
        <f t="shared" si="119"/>
        <v>319</v>
      </c>
    </row>
    <row r="377" spans="1:64" s="47" customFormat="1" ht="16.95" customHeight="1">
      <c r="A377" s="44" t="s">
        <v>377</v>
      </c>
      <c r="B377" s="48">
        <f>B6+B17</f>
        <v>444341203</v>
      </c>
      <c r="C377" s="48">
        <f>C6+C17</f>
        <v>454678006.5</v>
      </c>
      <c r="D377" s="49">
        <f>IF(C377/B377&gt;1.2,IF((C377/B377-1.2)*0.1+1.2&gt;1.3,1.3,(C377/B377-1.2)*0.1+1.2),C377/B377)</f>
        <v>1.0232632117620657</v>
      </c>
      <c r="E377" s="44"/>
      <c r="F377" s="44"/>
      <c r="G377" s="44"/>
      <c r="H377" s="44"/>
      <c r="I377" s="44"/>
      <c r="J377" s="44"/>
      <c r="K377" s="44"/>
      <c r="L377" s="44"/>
      <c r="M377" s="44"/>
      <c r="N377" s="48">
        <f>N6+N17</f>
        <v>14008598.1</v>
      </c>
      <c r="O377" s="48">
        <f>O6+O17</f>
        <v>12176164.1</v>
      </c>
      <c r="P377" s="49">
        <f>IF(O377/N377&gt;1.2,IF((O377/N377-1.2)*0.1+1.2&gt;1.3,1.3,(O377/N377-1.2)*0.1+1.2),O377/N377)</f>
        <v>0.86919219275767501</v>
      </c>
      <c r="Q377" s="44"/>
      <c r="R377" s="48">
        <f>R17</f>
        <v>78937.7</v>
      </c>
      <c r="S377" s="48">
        <f>S17</f>
        <v>86228.299999999988</v>
      </c>
      <c r="T377" s="49">
        <f>IF(S377/R377&gt;1.2,IF((S377/R377-1.2)*0.1+1.2&gt;1.3,1.3,(S377/R377-1.2)*0.1+1.2),S377/R377)</f>
        <v>1.0923589108879532</v>
      </c>
      <c r="U377" s="44"/>
      <c r="V377" s="48">
        <f t="shared" ref="V377:W377" si="121">V17</f>
        <v>31071.799999999996</v>
      </c>
      <c r="W377" s="48">
        <f t="shared" si="121"/>
        <v>38662.100000000006</v>
      </c>
      <c r="X377" s="49">
        <f>IF(W377/V377&gt;1.2,IF((W377/V377-1.2)*0.1+1.2&gt;1.3,1.3,(W377/V377-1.2)*0.1+1.2),W377/V377)</f>
        <v>1.2044282597081599</v>
      </c>
      <c r="Y377" s="44"/>
      <c r="Z377" s="48"/>
      <c r="AA377" s="48"/>
      <c r="AB377" s="49"/>
      <c r="AC377" s="44"/>
      <c r="AD377" s="45"/>
      <c r="AE377" s="45"/>
      <c r="AF377" s="46"/>
      <c r="AG377" s="44"/>
      <c r="AH377" s="52">
        <f t="shared" ref="AH377:AI377" si="122">AH17</f>
        <v>105498</v>
      </c>
      <c r="AI377" s="52">
        <f t="shared" si="122"/>
        <v>108301</v>
      </c>
      <c r="AJ377" s="49">
        <f>IF(AI377/AH377&gt;1.2,IF((AI377/AH377-1.2)*0.1+1.2&gt;1.3,1.3,(AI377/AH377-1.2)*0.1+1.2),AI377/AH377)</f>
        <v>1.0265692240611197</v>
      </c>
      <c r="AK377" s="44"/>
      <c r="AL377" s="48">
        <f t="shared" ref="AL377:AM377" si="123">AL17</f>
        <v>213675.39999999997</v>
      </c>
      <c r="AM377" s="48">
        <f t="shared" si="123"/>
        <v>218609.27</v>
      </c>
      <c r="AN377" s="49">
        <f>IF(AM377/AL377&gt;1.2,IF((AM377/AL377-1.2)*0.1+1.2&gt;1.3,1.3,(AM377/AL377-1.2)*0.1+1.2),AM377/AL377)</f>
        <v>1.0230904914650916</v>
      </c>
      <c r="AO377" s="44"/>
      <c r="AP377" s="48">
        <f t="shared" ref="AP377:AQ377" si="124">AP17</f>
        <v>73139.7</v>
      </c>
      <c r="AQ377" s="48">
        <f t="shared" si="124"/>
        <v>76377.45</v>
      </c>
      <c r="AR377" s="49">
        <f>IF(AQ377/AP377&gt;1.2,IF((AQ377/AP377-1.2)*0.1+1.2&gt;1.3,1.3,(AQ377/AP377-1.2)*0.1+1.2),AQ377/AP377)</f>
        <v>1.0442680240690076</v>
      </c>
      <c r="AS377" s="44"/>
      <c r="AT377" s="78">
        <f>AW377/AV377</f>
        <v>1.0065070872971744</v>
      </c>
      <c r="AU377" s="52">
        <f t="shared" ref="AU377:BL377" si="125">SUM(AU7:AU376)-AU17-AU45</f>
        <v>3675308</v>
      </c>
      <c r="AV377" s="48">
        <f t="shared" si="125"/>
        <v>2004713.4545454534</v>
      </c>
      <c r="AW377" s="48">
        <f t="shared" si="125"/>
        <v>2017758.3000000007</v>
      </c>
      <c r="AX377" s="48">
        <f t="shared" si="125"/>
        <v>13044.845454545444</v>
      </c>
      <c r="AY377" s="48">
        <f t="shared" si="125"/>
        <v>324479.59999999998</v>
      </c>
      <c r="AZ377" s="48">
        <f t="shared" si="125"/>
        <v>354969.89999999997</v>
      </c>
      <c r="BA377" s="48">
        <f t="shared" si="125"/>
        <v>332120.30000000028</v>
      </c>
      <c r="BB377" s="48">
        <f t="shared" si="125"/>
        <v>299112.6999999999</v>
      </c>
      <c r="BC377" s="48">
        <f t="shared" si="125"/>
        <v>321349.40000000061</v>
      </c>
      <c r="BD377" s="48">
        <f t="shared" si="125"/>
        <v>19794.800000000003</v>
      </c>
      <c r="BE377" s="48">
        <f t="shared" si="125"/>
        <v>5273</v>
      </c>
      <c r="BF377" s="48">
        <f t="shared" si="125"/>
        <v>360658.59999999974</v>
      </c>
      <c r="BG377" s="53">
        <f>COUNTIF(BG7:BG376,"+")</f>
        <v>0</v>
      </c>
      <c r="BH377" s="48">
        <f t="shared" si="125"/>
        <v>360736.09999999974</v>
      </c>
      <c r="BI377" s="48">
        <f t="shared" si="125"/>
        <v>3346.8</v>
      </c>
      <c r="BJ377" s="48">
        <f t="shared" si="125"/>
        <v>364082.89999999962</v>
      </c>
      <c r="BK377" s="48">
        <f t="shared" si="125"/>
        <v>253.89999999999998</v>
      </c>
      <c r="BL377" s="48">
        <f t="shared" si="125"/>
        <v>363828.99999999971</v>
      </c>
    </row>
  </sheetData>
  <mergeCells count="29">
    <mergeCell ref="AD3:AG3"/>
    <mergeCell ref="AH3:AK3"/>
    <mergeCell ref="AU3:AU4"/>
    <mergeCell ref="BH3:BH4"/>
    <mergeCell ref="AX3:AX4"/>
    <mergeCell ref="BG3:BG4"/>
    <mergeCell ref="AW3:AW4"/>
    <mergeCell ref="Z3:AC3"/>
    <mergeCell ref="A3:A4"/>
    <mergeCell ref="AT1:BL1"/>
    <mergeCell ref="AP3:AS3"/>
    <mergeCell ref="AY3:BC3"/>
    <mergeCell ref="BD3:BD4"/>
    <mergeCell ref="A1:AG1"/>
    <mergeCell ref="BE3:BE4"/>
    <mergeCell ref="BK3:BK4"/>
    <mergeCell ref="BL3:BL4"/>
    <mergeCell ref="B3:E3"/>
    <mergeCell ref="J3:M3"/>
    <mergeCell ref="BJ3:BJ4"/>
    <mergeCell ref="BI3:BI4"/>
    <mergeCell ref="F3:I3"/>
    <mergeCell ref="N3:Q3"/>
    <mergeCell ref="R3:U3"/>
    <mergeCell ref="V3:Y3"/>
    <mergeCell ref="AT3:AT4"/>
    <mergeCell ref="AV3:AV4"/>
    <mergeCell ref="BF3:BF4"/>
    <mergeCell ref="AL3:AO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3" fitToWidth="2" fitToHeight="0" pageOrder="overThenDown" orientation="landscape" r:id="rId1"/>
  <headerFooter alignWithMargins="0"/>
  <colBreaks count="1" manualBreakCount="1">
    <brk id="33" max="3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K377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09375" defaultRowHeight="13.2"/>
  <cols>
    <col min="1" max="1" width="39.109375" style="24" customWidth="1"/>
    <col min="2" max="2" width="10.6640625" style="24" customWidth="1"/>
    <col min="3" max="3" width="11.109375" style="24" customWidth="1"/>
    <col min="4" max="4" width="11" style="24" customWidth="1"/>
    <col min="5" max="5" width="12.6640625" style="24" customWidth="1"/>
    <col min="6" max="6" width="11" style="24" customWidth="1"/>
    <col min="7" max="7" width="11.44140625" style="24" customWidth="1"/>
    <col min="8" max="8" width="12.5546875" style="24" customWidth="1"/>
    <col min="9" max="9" width="10.88671875" style="24" customWidth="1"/>
    <col min="10" max="10" width="11.33203125" style="24" customWidth="1"/>
    <col min="11" max="11" width="14.44140625" style="24" customWidth="1"/>
    <col min="12" max="12" width="10.6640625" style="24" customWidth="1"/>
    <col min="13" max="13" width="11.33203125" style="24" customWidth="1"/>
    <col min="14" max="14" width="14.5546875" style="24" customWidth="1"/>
    <col min="15" max="15" width="10.6640625" style="24" customWidth="1"/>
    <col min="16" max="16" width="11.5546875" style="24" customWidth="1"/>
    <col min="17" max="17" width="14.44140625" style="24" customWidth="1"/>
    <col min="18" max="18" width="10.6640625" style="24" customWidth="1"/>
    <col min="19" max="19" width="11.109375" style="24" customWidth="1"/>
    <col min="20" max="20" width="14.44140625" style="24" customWidth="1"/>
    <col min="21" max="21" width="10.5546875" style="24" customWidth="1"/>
    <col min="22" max="22" width="11.109375" style="24" customWidth="1"/>
    <col min="23" max="23" width="14.33203125" style="24" customWidth="1"/>
    <col min="24" max="24" width="10.5546875" style="24" customWidth="1"/>
    <col min="25" max="25" width="11.44140625" style="24" customWidth="1"/>
    <col min="26" max="26" width="14.5546875" style="24" customWidth="1"/>
    <col min="27" max="27" width="10.5546875" style="24" customWidth="1"/>
    <col min="28" max="28" width="11.33203125" style="24" customWidth="1"/>
    <col min="29" max="29" width="14.33203125" style="24" customWidth="1"/>
    <col min="30" max="30" width="10.5546875" style="24" customWidth="1"/>
    <col min="31" max="31" width="11.33203125" style="24" customWidth="1"/>
    <col min="32" max="32" width="14.33203125" style="24" customWidth="1"/>
    <col min="33" max="33" width="10.5546875" style="24" customWidth="1"/>
    <col min="34" max="34" width="11.33203125" style="24" customWidth="1"/>
    <col min="35" max="35" width="14.33203125" style="24" customWidth="1"/>
    <col min="36" max="36" width="8.33203125" style="24" customWidth="1"/>
    <col min="37" max="37" width="10.88671875" style="24" customWidth="1"/>
    <col min="38" max="16384" width="9.109375" style="24"/>
  </cols>
  <sheetData>
    <row r="1" spans="1:37" ht="15.6">
      <c r="A1" s="85" t="s">
        <v>436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37" ht="15.6" customHeight="1">
      <c r="AK2" s="55" t="s">
        <v>401</v>
      </c>
    </row>
    <row r="3" spans="1:37" ht="192" customHeight="1">
      <c r="A3" s="87" t="s">
        <v>15</v>
      </c>
      <c r="B3" s="88" t="s">
        <v>371</v>
      </c>
      <c r="C3" s="90" t="s">
        <v>378</v>
      </c>
      <c r="D3" s="90"/>
      <c r="E3" s="90"/>
      <c r="F3" s="90" t="s">
        <v>17</v>
      </c>
      <c r="G3" s="90"/>
      <c r="H3" s="90"/>
      <c r="I3" s="90" t="s">
        <v>407</v>
      </c>
      <c r="J3" s="90"/>
      <c r="K3" s="90"/>
      <c r="L3" s="90" t="s">
        <v>402</v>
      </c>
      <c r="M3" s="90"/>
      <c r="N3" s="90"/>
      <c r="O3" s="90" t="s">
        <v>18</v>
      </c>
      <c r="P3" s="90"/>
      <c r="Q3" s="90"/>
      <c r="R3" s="90" t="s">
        <v>19</v>
      </c>
      <c r="S3" s="90"/>
      <c r="T3" s="90"/>
      <c r="U3" s="91" t="s">
        <v>403</v>
      </c>
      <c r="V3" s="91"/>
      <c r="W3" s="91"/>
      <c r="X3" s="91" t="s">
        <v>406</v>
      </c>
      <c r="Y3" s="91"/>
      <c r="Z3" s="91"/>
      <c r="AA3" s="91" t="s">
        <v>385</v>
      </c>
      <c r="AB3" s="91"/>
      <c r="AC3" s="91"/>
      <c r="AD3" s="91" t="s">
        <v>437</v>
      </c>
      <c r="AE3" s="91"/>
      <c r="AF3" s="91"/>
      <c r="AG3" s="91" t="s">
        <v>438</v>
      </c>
      <c r="AH3" s="91"/>
      <c r="AI3" s="91"/>
      <c r="AJ3" s="89" t="s">
        <v>374</v>
      </c>
      <c r="AK3" s="86" t="s">
        <v>391</v>
      </c>
    </row>
    <row r="4" spans="1:37" ht="31.95" customHeight="1">
      <c r="A4" s="87"/>
      <c r="B4" s="88"/>
      <c r="C4" s="25" t="s">
        <v>372</v>
      </c>
      <c r="D4" s="25" t="s">
        <v>373</v>
      </c>
      <c r="E4" s="74" t="s">
        <v>439</v>
      </c>
      <c r="F4" s="25" t="s">
        <v>372</v>
      </c>
      <c r="G4" s="25" t="s">
        <v>373</v>
      </c>
      <c r="H4" s="74" t="s">
        <v>440</v>
      </c>
      <c r="I4" s="25" t="s">
        <v>372</v>
      </c>
      <c r="J4" s="25" t="s">
        <v>373</v>
      </c>
      <c r="K4" s="74" t="s">
        <v>441</v>
      </c>
      <c r="L4" s="25" t="s">
        <v>372</v>
      </c>
      <c r="M4" s="25" t="s">
        <v>373</v>
      </c>
      <c r="N4" s="74" t="s">
        <v>442</v>
      </c>
      <c r="O4" s="25" t="s">
        <v>372</v>
      </c>
      <c r="P4" s="25" t="s">
        <v>373</v>
      </c>
      <c r="Q4" s="74" t="s">
        <v>443</v>
      </c>
      <c r="R4" s="25" t="s">
        <v>372</v>
      </c>
      <c r="S4" s="25" t="s">
        <v>373</v>
      </c>
      <c r="T4" s="74" t="s">
        <v>444</v>
      </c>
      <c r="U4" s="25" t="s">
        <v>372</v>
      </c>
      <c r="V4" s="25" t="s">
        <v>373</v>
      </c>
      <c r="W4" s="75" t="s">
        <v>445</v>
      </c>
      <c r="X4" s="25" t="s">
        <v>372</v>
      </c>
      <c r="Y4" s="25" t="s">
        <v>373</v>
      </c>
      <c r="Z4" s="75" t="s">
        <v>446</v>
      </c>
      <c r="AA4" s="25" t="s">
        <v>372</v>
      </c>
      <c r="AB4" s="25" t="s">
        <v>373</v>
      </c>
      <c r="AC4" s="75" t="s">
        <v>447</v>
      </c>
      <c r="AD4" s="25" t="s">
        <v>372</v>
      </c>
      <c r="AE4" s="25" t="s">
        <v>373</v>
      </c>
      <c r="AF4" s="75" t="s">
        <v>448</v>
      </c>
      <c r="AG4" s="25" t="s">
        <v>372</v>
      </c>
      <c r="AH4" s="25" t="s">
        <v>373</v>
      </c>
      <c r="AI4" s="75" t="s">
        <v>449</v>
      </c>
      <c r="AJ4" s="89"/>
      <c r="AK4" s="86"/>
    </row>
    <row r="5" spans="1:37">
      <c r="A5" s="26">
        <v>1</v>
      </c>
      <c r="B5" s="56">
        <v>2</v>
      </c>
      <c r="C5" s="26">
        <v>3</v>
      </c>
      <c r="D5" s="56">
        <v>4</v>
      </c>
      <c r="E5" s="26">
        <v>5</v>
      </c>
      <c r="F5" s="56">
        <v>6</v>
      </c>
      <c r="G5" s="26">
        <v>7</v>
      </c>
      <c r="H5" s="56">
        <v>8</v>
      </c>
      <c r="I5" s="26">
        <v>9</v>
      </c>
      <c r="J5" s="56">
        <v>10</v>
      </c>
      <c r="K5" s="26">
        <v>11</v>
      </c>
      <c r="L5" s="56">
        <v>12</v>
      </c>
      <c r="M5" s="26">
        <v>13</v>
      </c>
      <c r="N5" s="56">
        <v>14</v>
      </c>
      <c r="O5" s="26">
        <v>15</v>
      </c>
      <c r="P5" s="56">
        <v>16</v>
      </c>
      <c r="Q5" s="26">
        <v>17</v>
      </c>
      <c r="R5" s="56">
        <v>18</v>
      </c>
      <c r="S5" s="26">
        <v>19</v>
      </c>
      <c r="T5" s="56">
        <v>20</v>
      </c>
      <c r="U5" s="26">
        <v>21</v>
      </c>
      <c r="V5" s="56">
        <v>22</v>
      </c>
      <c r="W5" s="26">
        <v>23</v>
      </c>
      <c r="X5" s="56">
        <v>24</v>
      </c>
      <c r="Y5" s="26">
        <v>25</v>
      </c>
      <c r="Z5" s="56">
        <v>26</v>
      </c>
      <c r="AA5" s="26">
        <v>27</v>
      </c>
      <c r="AB5" s="56">
        <v>28</v>
      </c>
      <c r="AC5" s="26">
        <v>29</v>
      </c>
      <c r="AD5" s="56">
        <v>30</v>
      </c>
      <c r="AE5" s="26">
        <v>31</v>
      </c>
      <c r="AF5" s="56">
        <v>32</v>
      </c>
      <c r="AG5" s="26">
        <v>33</v>
      </c>
      <c r="AH5" s="56">
        <v>34</v>
      </c>
      <c r="AI5" s="26">
        <v>35</v>
      </c>
      <c r="AJ5" s="56">
        <v>36</v>
      </c>
      <c r="AK5" s="26">
        <v>37</v>
      </c>
    </row>
    <row r="6" spans="1:37" ht="15" customHeight="1">
      <c r="A6" s="27" t="s">
        <v>4</v>
      </c>
      <c r="B6" s="60">
        <f>'Расчет субсидий'!AX6</f>
        <v>-15309.772727272728</v>
      </c>
      <c r="C6" s="60"/>
      <c r="D6" s="60"/>
      <c r="E6" s="60">
        <f>SUM(E7:E16)</f>
        <v>24414.446602026561</v>
      </c>
      <c r="F6" s="60"/>
      <c r="G6" s="60"/>
      <c r="H6" s="60">
        <f>SUM(H7:H16)</f>
        <v>0</v>
      </c>
      <c r="I6" s="60"/>
      <c r="J6" s="60"/>
      <c r="K6" s="60">
        <f>SUM(K7:K16)</f>
        <v>-7555.4011656561888</v>
      </c>
      <c r="L6" s="60"/>
      <c r="M6" s="60"/>
      <c r="N6" s="60">
        <f>SUM(N7:N16)</f>
        <v>-32168.818163643104</v>
      </c>
      <c r="O6" s="60"/>
      <c r="P6" s="60"/>
      <c r="Q6" s="60"/>
      <c r="R6" s="60"/>
      <c r="S6" s="60"/>
      <c r="T6" s="60"/>
      <c r="U6" s="60"/>
      <c r="V6" s="60"/>
      <c r="W6" s="60">
        <f>SUM(W7:W16)</f>
        <v>0</v>
      </c>
      <c r="X6" s="60"/>
      <c r="Y6" s="60"/>
      <c r="Z6" s="60">
        <f>SUM(Z7:Z16)</f>
        <v>0</v>
      </c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</row>
    <row r="7" spans="1:37" ht="15" customHeight="1">
      <c r="A7" s="30" t="s">
        <v>5</v>
      </c>
      <c r="B7" s="61">
        <f>'Расчет субсидий'!AX7</f>
        <v>-17041.418181818182</v>
      </c>
      <c r="C7" s="64">
        <f>'Расчет субсидий'!D7-1</f>
        <v>5.8620266731936876E-2</v>
      </c>
      <c r="D7" s="64">
        <f>C7*'Расчет субсидий'!E7</f>
        <v>0.87930400097905315</v>
      </c>
      <c r="E7" s="65">
        <f>$B7*D7/$AJ7</f>
        <v>4793.8434092388461</v>
      </c>
      <c r="F7" s="92" t="s">
        <v>435</v>
      </c>
      <c r="G7" s="92" t="s">
        <v>435</v>
      </c>
      <c r="H7" s="93" t="s">
        <v>435</v>
      </c>
      <c r="I7" s="64">
        <f>'Расчет субсидий'!L7-1</f>
        <v>-0.29661421077730088</v>
      </c>
      <c r="J7" s="64">
        <f>I7*'Расчет субсидий'!M7</f>
        <v>-1.4830710538865044</v>
      </c>
      <c r="K7" s="65">
        <f>$B7*J7/$AJ7</f>
        <v>-8085.4976085524422</v>
      </c>
      <c r="L7" s="64">
        <f>'Расчет субсидий'!P7-1</f>
        <v>-0.12610155829280223</v>
      </c>
      <c r="M7" s="64">
        <f>L7*'Расчет субсидий'!Q7</f>
        <v>-2.5220311658560446</v>
      </c>
      <c r="N7" s="65">
        <f>$B7*M7/$AJ7</f>
        <v>-13749.763982504586</v>
      </c>
      <c r="O7" s="29" t="s">
        <v>375</v>
      </c>
      <c r="P7" s="29" t="s">
        <v>375</v>
      </c>
      <c r="Q7" s="29" t="s">
        <v>375</v>
      </c>
      <c r="R7" s="29" t="s">
        <v>375</v>
      </c>
      <c r="S7" s="29" t="s">
        <v>375</v>
      </c>
      <c r="T7" s="29" t="s">
        <v>375</v>
      </c>
      <c r="U7" s="92" t="s">
        <v>435</v>
      </c>
      <c r="V7" s="92" t="s">
        <v>435</v>
      </c>
      <c r="W7" s="93" t="s">
        <v>435</v>
      </c>
      <c r="X7" s="92" t="s">
        <v>435</v>
      </c>
      <c r="Y7" s="92" t="s">
        <v>435</v>
      </c>
      <c r="Z7" s="93" t="s">
        <v>435</v>
      </c>
      <c r="AA7" s="29" t="s">
        <v>375</v>
      </c>
      <c r="AB7" s="29" t="s">
        <v>375</v>
      </c>
      <c r="AC7" s="29" t="s">
        <v>375</v>
      </c>
      <c r="AD7" s="29" t="s">
        <v>375</v>
      </c>
      <c r="AE7" s="29" t="s">
        <v>375</v>
      </c>
      <c r="AF7" s="29" t="s">
        <v>375</v>
      </c>
      <c r="AG7" s="29" t="s">
        <v>375</v>
      </c>
      <c r="AH7" s="29" t="s">
        <v>375</v>
      </c>
      <c r="AI7" s="29" t="s">
        <v>375</v>
      </c>
      <c r="AJ7" s="64">
        <f>D7+J7+M7</f>
        <v>-3.1257982187634958</v>
      </c>
      <c r="AK7" s="28" t="str">
        <f>IF('Расчет субсидий'!BG7="+",'Расчет субсидий'!BG7,"-")</f>
        <v>-</v>
      </c>
    </row>
    <row r="8" spans="1:37" ht="15" customHeight="1">
      <c r="A8" s="30" t="s">
        <v>6</v>
      </c>
      <c r="B8" s="61">
        <f>'Расчет субсидий'!AX8</f>
        <v>-16075.845454545444</v>
      </c>
      <c r="C8" s="64">
        <f>'Расчет субсидий'!D8-1</f>
        <v>9.0927675145606734E-3</v>
      </c>
      <c r="D8" s="64">
        <f>C8*'Расчет субсидий'!E8</f>
        <v>0.1363915127184101</v>
      </c>
      <c r="E8" s="65">
        <f t="shared" ref="E7:E16" si="0">$B8*D8/$AJ8</f>
        <v>393.12080445741287</v>
      </c>
      <c r="F8" s="92" t="s">
        <v>435</v>
      </c>
      <c r="G8" s="92" t="s">
        <v>435</v>
      </c>
      <c r="H8" s="93" t="s">
        <v>435</v>
      </c>
      <c r="I8" s="64">
        <f>'Расчет субсидий'!L8-1</f>
        <v>-3.1106578276389629E-2</v>
      </c>
      <c r="J8" s="64">
        <f>I8*'Расчет субсидий'!M8</f>
        <v>-0.46659867414584444</v>
      </c>
      <c r="K8" s="65">
        <f t="shared" ref="K7:K16" si="1">$B8*J8/$AJ8</f>
        <v>-1344.8758099609913</v>
      </c>
      <c r="L8" s="64">
        <f>'Расчет субсидий'!P8-1</f>
        <v>-0.26236179203005561</v>
      </c>
      <c r="M8" s="64">
        <f>L8*'Расчет субсидий'!Q8</f>
        <v>-5.2472358406011121</v>
      </c>
      <c r="N8" s="65">
        <f t="shared" ref="N7:N16" si="2">$B8*M8/$AJ8</f>
        <v>-15124.090449041865</v>
      </c>
      <c r="O8" s="29" t="s">
        <v>375</v>
      </c>
      <c r="P8" s="29" t="s">
        <v>375</v>
      </c>
      <c r="Q8" s="29" t="s">
        <v>375</v>
      </c>
      <c r="R8" s="29" t="s">
        <v>375</v>
      </c>
      <c r="S8" s="29" t="s">
        <v>375</v>
      </c>
      <c r="T8" s="29" t="s">
        <v>375</v>
      </c>
      <c r="U8" s="92" t="s">
        <v>435</v>
      </c>
      <c r="V8" s="92" t="s">
        <v>435</v>
      </c>
      <c r="W8" s="93" t="s">
        <v>435</v>
      </c>
      <c r="X8" s="92" t="s">
        <v>435</v>
      </c>
      <c r="Y8" s="92" t="s">
        <v>435</v>
      </c>
      <c r="Z8" s="93" t="s">
        <v>435</v>
      </c>
      <c r="AA8" s="29" t="s">
        <v>375</v>
      </c>
      <c r="AB8" s="29" t="s">
        <v>375</v>
      </c>
      <c r="AC8" s="29" t="s">
        <v>375</v>
      </c>
      <c r="AD8" s="29" t="s">
        <v>375</v>
      </c>
      <c r="AE8" s="29" t="s">
        <v>375</v>
      </c>
      <c r="AF8" s="29" t="s">
        <v>375</v>
      </c>
      <c r="AG8" s="29" t="s">
        <v>375</v>
      </c>
      <c r="AH8" s="29" t="s">
        <v>375</v>
      </c>
      <c r="AI8" s="29" t="s">
        <v>375</v>
      </c>
      <c r="AJ8" s="64">
        <f t="shared" ref="AJ8:AJ16" si="3">D8+J8+M8</f>
        <v>-5.5774430020285468</v>
      </c>
      <c r="AK8" s="28" t="str">
        <f>IF('Расчет субсидий'!BG8="+",'Расчет субсидий'!BG8,"-")</f>
        <v>-</v>
      </c>
    </row>
    <row r="9" spans="1:37" ht="15" customHeight="1">
      <c r="A9" s="30" t="s">
        <v>7</v>
      </c>
      <c r="B9" s="61">
        <f>'Расчет субсидий'!AX9</f>
        <v>1196.254545454547</v>
      </c>
      <c r="C9" s="64">
        <f>'Расчет субсидий'!D9-1</f>
        <v>-5.9633740042855932E-3</v>
      </c>
      <c r="D9" s="64">
        <f>C9*'Расчет субсидий'!E9</f>
        <v>-0.11926748008571186</v>
      </c>
      <c r="E9" s="65">
        <f t="shared" si="0"/>
        <v>-481.14976223414391</v>
      </c>
      <c r="F9" s="92" t="s">
        <v>435</v>
      </c>
      <c r="G9" s="92" t="s">
        <v>435</v>
      </c>
      <c r="H9" s="93" t="s">
        <v>435</v>
      </c>
      <c r="I9" s="64">
        <f>'Расчет субсидий'!L9-1</f>
        <v>2.5236593059936974E-2</v>
      </c>
      <c r="J9" s="64">
        <f>I9*'Расчет субсидий'!M9</f>
        <v>0.12618296529968487</v>
      </c>
      <c r="K9" s="65">
        <f t="shared" si="1"/>
        <v>509.0482645253436</v>
      </c>
      <c r="L9" s="64">
        <f>'Расчет субсидий'!P9-1</f>
        <v>1.4480614150568227E-2</v>
      </c>
      <c r="M9" s="64">
        <f>L9*'Расчет субсидий'!Q9</f>
        <v>0.28961228301136455</v>
      </c>
      <c r="N9" s="65">
        <f t="shared" si="2"/>
        <v>1168.3560431633473</v>
      </c>
      <c r="O9" s="29" t="s">
        <v>375</v>
      </c>
      <c r="P9" s="29" t="s">
        <v>375</v>
      </c>
      <c r="Q9" s="29" t="s">
        <v>375</v>
      </c>
      <c r="R9" s="29" t="s">
        <v>375</v>
      </c>
      <c r="S9" s="29" t="s">
        <v>375</v>
      </c>
      <c r="T9" s="29" t="s">
        <v>375</v>
      </c>
      <c r="U9" s="92" t="s">
        <v>435</v>
      </c>
      <c r="V9" s="92" t="s">
        <v>435</v>
      </c>
      <c r="W9" s="93" t="s">
        <v>435</v>
      </c>
      <c r="X9" s="92" t="s">
        <v>435</v>
      </c>
      <c r="Y9" s="92" t="s">
        <v>435</v>
      </c>
      <c r="Z9" s="93" t="s">
        <v>435</v>
      </c>
      <c r="AA9" s="29" t="s">
        <v>375</v>
      </c>
      <c r="AB9" s="29" t="s">
        <v>375</v>
      </c>
      <c r="AC9" s="29" t="s">
        <v>375</v>
      </c>
      <c r="AD9" s="29" t="s">
        <v>375</v>
      </c>
      <c r="AE9" s="29" t="s">
        <v>375</v>
      </c>
      <c r="AF9" s="29" t="s">
        <v>375</v>
      </c>
      <c r="AG9" s="29" t="s">
        <v>375</v>
      </c>
      <c r="AH9" s="29" t="s">
        <v>375</v>
      </c>
      <c r="AI9" s="29" t="s">
        <v>375</v>
      </c>
      <c r="AJ9" s="64">
        <f t="shared" si="3"/>
        <v>0.29652776822533755</v>
      </c>
      <c r="AK9" s="28" t="str">
        <f>IF('Расчет субсидий'!BG9="+",'Расчет субсидий'!BG9,"-")</f>
        <v>-</v>
      </c>
    </row>
    <row r="10" spans="1:37" ht="15" customHeight="1">
      <c r="A10" s="30" t="s">
        <v>8</v>
      </c>
      <c r="B10" s="61">
        <f>'Расчет субсидий'!AX10</f>
        <v>-5081.6000000000058</v>
      </c>
      <c r="C10" s="64">
        <f>'Расчет субсидий'!D10-1</f>
        <v>-1.8908051142771942E-2</v>
      </c>
      <c r="D10" s="64">
        <f>C10*'Расчет субсидий'!E10</f>
        <v>-0.37816102285543884</v>
      </c>
      <c r="E10" s="65">
        <f t="shared" si="0"/>
        <v>-699.79058696994321</v>
      </c>
      <c r="F10" s="92" t="s">
        <v>435</v>
      </c>
      <c r="G10" s="92" t="s">
        <v>435</v>
      </c>
      <c r="H10" s="93" t="s">
        <v>435</v>
      </c>
      <c r="I10" s="64">
        <f>'Расчет субсидий'!L10-1</f>
        <v>2.3809523809523725E-2</v>
      </c>
      <c r="J10" s="64">
        <f>I10*'Расчет субсидий'!M10</f>
        <v>0.23809523809523725</v>
      </c>
      <c r="K10" s="65">
        <f t="shared" si="1"/>
        <v>440.59751362875852</v>
      </c>
      <c r="L10" s="64">
        <f>'Расчет субсидий'!P10-1</f>
        <v>-0.13029943314233094</v>
      </c>
      <c r="M10" s="64">
        <f>L10*'Расчет субсидий'!Q10</f>
        <v>-2.6059886628466189</v>
      </c>
      <c r="N10" s="65">
        <f t="shared" si="2"/>
        <v>-4822.4069266588212</v>
      </c>
      <c r="O10" s="29" t="s">
        <v>375</v>
      </c>
      <c r="P10" s="29" t="s">
        <v>375</v>
      </c>
      <c r="Q10" s="29" t="s">
        <v>375</v>
      </c>
      <c r="R10" s="29" t="s">
        <v>375</v>
      </c>
      <c r="S10" s="29" t="s">
        <v>375</v>
      </c>
      <c r="T10" s="29" t="s">
        <v>375</v>
      </c>
      <c r="U10" s="92" t="s">
        <v>435</v>
      </c>
      <c r="V10" s="92" t="s">
        <v>435</v>
      </c>
      <c r="W10" s="93" t="s">
        <v>435</v>
      </c>
      <c r="X10" s="92" t="s">
        <v>435</v>
      </c>
      <c r="Y10" s="92" t="s">
        <v>435</v>
      </c>
      <c r="Z10" s="93" t="s">
        <v>435</v>
      </c>
      <c r="AA10" s="29" t="s">
        <v>375</v>
      </c>
      <c r="AB10" s="29" t="s">
        <v>375</v>
      </c>
      <c r="AC10" s="29" t="s">
        <v>375</v>
      </c>
      <c r="AD10" s="29" t="s">
        <v>375</v>
      </c>
      <c r="AE10" s="29" t="s">
        <v>375</v>
      </c>
      <c r="AF10" s="29" t="s">
        <v>375</v>
      </c>
      <c r="AG10" s="29" t="s">
        <v>375</v>
      </c>
      <c r="AH10" s="29" t="s">
        <v>375</v>
      </c>
      <c r="AI10" s="29" t="s">
        <v>375</v>
      </c>
      <c r="AJ10" s="64">
        <f t="shared" si="3"/>
        <v>-2.7460544476068205</v>
      </c>
      <c r="AK10" s="28" t="str">
        <f>IF('Расчет субсидий'!BG10="+",'Расчет субсидий'!BG10,"-")</f>
        <v>-</v>
      </c>
    </row>
    <row r="11" spans="1:37" ht="15" customHeight="1">
      <c r="A11" s="30" t="s">
        <v>9</v>
      </c>
      <c r="B11" s="61">
        <f>'Расчет субсидий'!AX11</f>
        <v>7675.3818181818206</v>
      </c>
      <c r="C11" s="64">
        <f>'Расчет субсидий'!D11-1</f>
        <v>0.18097720334554057</v>
      </c>
      <c r="D11" s="64">
        <f>C11*'Расчет субсидий'!E11</f>
        <v>3.6195440669108114</v>
      </c>
      <c r="E11" s="65">
        <f t="shared" si="0"/>
        <v>7371.5593940890258</v>
      </c>
      <c r="F11" s="92" t="s">
        <v>435</v>
      </c>
      <c r="G11" s="92" t="s">
        <v>435</v>
      </c>
      <c r="H11" s="93" t="s">
        <v>435</v>
      </c>
      <c r="I11" s="64">
        <f>'Расчет субсидий'!L11-1</f>
        <v>-0.10843373493975905</v>
      </c>
      <c r="J11" s="64">
        <f>I11*'Расчет субсидий'!M11</f>
        <v>-1.0843373493975905</v>
      </c>
      <c r="K11" s="65">
        <f t="shared" si="1"/>
        <v>-2208.3602317170971</v>
      </c>
      <c r="L11" s="64">
        <f>'Расчет субсидий'!P11-1</f>
        <v>6.1675931378401661E-2</v>
      </c>
      <c r="M11" s="64">
        <f>L11*'Расчет субсидий'!Q11</f>
        <v>1.2335186275680332</v>
      </c>
      <c r="N11" s="65">
        <f t="shared" si="2"/>
        <v>2512.1826558098915</v>
      </c>
      <c r="O11" s="29" t="s">
        <v>375</v>
      </c>
      <c r="P11" s="29" t="s">
        <v>375</v>
      </c>
      <c r="Q11" s="29" t="s">
        <v>375</v>
      </c>
      <c r="R11" s="29" t="s">
        <v>375</v>
      </c>
      <c r="S11" s="29" t="s">
        <v>375</v>
      </c>
      <c r="T11" s="29" t="s">
        <v>375</v>
      </c>
      <c r="U11" s="92" t="s">
        <v>435</v>
      </c>
      <c r="V11" s="92" t="s">
        <v>435</v>
      </c>
      <c r="W11" s="93" t="s">
        <v>435</v>
      </c>
      <c r="X11" s="92" t="s">
        <v>435</v>
      </c>
      <c r="Y11" s="92" t="s">
        <v>435</v>
      </c>
      <c r="Z11" s="93" t="s">
        <v>435</v>
      </c>
      <c r="AA11" s="29" t="s">
        <v>375</v>
      </c>
      <c r="AB11" s="29" t="s">
        <v>375</v>
      </c>
      <c r="AC11" s="29" t="s">
        <v>375</v>
      </c>
      <c r="AD11" s="29" t="s">
        <v>375</v>
      </c>
      <c r="AE11" s="29" t="s">
        <v>375</v>
      </c>
      <c r="AF11" s="29" t="s">
        <v>375</v>
      </c>
      <c r="AG11" s="29" t="s">
        <v>375</v>
      </c>
      <c r="AH11" s="29" t="s">
        <v>375</v>
      </c>
      <c r="AI11" s="29" t="s">
        <v>375</v>
      </c>
      <c r="AJ11" s="64">
        <f t="shared" si="3"/>
        <v>3.7687253450812541</v>
      </c>
      <c r="AK11" s="28" t="str">
        <f>IF('Расчет субсидий'!BG11="+",'Расчет субсидий'!BG11,"-")</f>
        <v>-</v>
      </c>
    </row>
    <row r="12" spans="1:37" ht="15" customHeight="1">
      <c r="A12" s="30" t="s">
        <v>10</v>
      </c>
      <c r="B12" s="61">
        <f>'Расчет субсидий'!AX12</f>
        <v>-1835.745454545453</v>
      </c>
      <c r="C12" s="64">
        <f>'Расчет субсидий'!D12-1</f>
        <v>-8.0579049019929183E-2</v>
      </c>
      <c r="D12" s="64">
        <f>C12*'Расчет субсидий'!E12</f>
        <v>-1.6115809803985837</v>
      </c>
      <c r="E12" s="65">
        <f t="shared" si="0"/>
        <v>-1757.715839370406</v>
      </c>
      <c r="F12" s="92" t="s">
        <v>435</v>
      </c>
      <c r="G12" s="92" t="s">
        <v>435</v>
      </c>
      <c r="H12" s="93" t="s">
        <v>435</v>
      </c>
      <c r="I12" s="64">
        <f>'Расчет субсидий'!L12-1</f>
        <v>9.7719869706840434E-3</v>
      </c>
      <c r="J12" s="64">
        <f>I12*'Расчет субсидий'!M12</f>
        <v>0.14657980456026065</v>
      </c>
      <c r="K12" s="65">
        <f t="shared" si="1"/>
        <v>159.8713606955491</v>
      </c>
      <c r="L12" s="64">
        <f>'Расчет субсидий'!P12-1</f>
        <v>-1.0906105507607067E-2</v>
      </c>
      <c r="M12" s="64">
        <f>L12*'Расчет субсидий'!Q12</f>
        <v>-0.21812211015214134</v>
      </c>
      <c r="N12" s="65">
        <f t="shared" si="2"/>
        <v>-237.9009758705962</v>
      </c>
      <c r="O12" s="29" t="s">
        <v>375</v>
      </c>
      <c r="P12" s="29" t="s">
        <v>375</v>
      </c>
      <c r="Q12" s="29" t="s">
        <v>375</v>
      </c>
      <c r="R12" s="29" t="s">
        <v>375</v>
      </c>
      <c r="S12" s="29" t="s">
        <v>375</v>
      </c>
      <c r="T12" s="29" t="s">
        <v>375</v>
      </c>
      <c r="U12" s="92" t="s">
        <v>435</v>
      </c>
      <c r="V12" s="92" t="s">
        <v>435</v>
      </c>
      <c r="W12" s="93" t="s">
        <v>435</v>
      </c>
      <c r="X12" s="92" t="s">
        <v>435</v>
      </c>
      <c r="Y12" s="92" t="s">
        <v>435</v>
      </c>
      <c r="Z12" s="93" t="s">
        <v>435</v>
      </c>
      <c r="AA12" s="29" t="s">
        <v>375</v>
      </c>
      <c r="AB12" s="29" t="s">
        <v>375</v>
      </c>
      <c r="AC12" s="29" t="s">
        <v>375</v>
      </c>
      <c r="AD12" s="29" t="s">
        <v>375</v>
      </c>
      <c r="AE12" s="29" t="s">
        <v>375</v>
      </c>
      <c r="AF12" s="29" t="s">
        <v>375</v>
      </c>
      <c r="AG12" s="29" t="s">
        <v>375</v>
      </c>
      <c r="AH12" s="29" t="s">
        <v>375</v>
      </c>
      <c r="AI12" s="29" t="s">
        <v>375</v>
      </c>
      <c r="AJ12" s="64">
        <f t="shared" si="3"/>
        <v>-1.6831232859904643</v>
      </c>
      <c r="AK12" s="28" t="str">
        <f>IF('Расчет субсидий'!BG12="+",'Расчет субсидий'!BG12,"-")</f>
        <v>-</v>
      </c>
    </row>
    <row r="13" spans="1:37" ht="15" customHeight="1">
      <c r="A13" s="30" t="s">
        <v>11</v>
      </c>
      <c r="B13" s="61">
        <f>'Расчет субсидий'!AX13</f>
        <v>4191.0363636363618</v>
      </c>
      <c r="C13" s="64">
        <f>'Расчет субсидий'!D13-1</f>
        <v>0.16689712373136989</v>
      </c>
      <c r="D13" s="64">
        <f>C13*'Расчет субсидий'!E13</f>
        <v>3.3379424746273978</v>
      </c>
      <c r="E13" s="65">
        <f t="shared" si="0"/>
        <v>6272.1998463773643</v>
      </c>
      <c r="F13" s="92" t="s">
        <v>435</v>
      </c>
      <c r="G13" s="92" t="s">
        <v>435</v>
      </c>
      <c r="H13" s="93" t="s">
        <v>435</v>
      </c>
      <c r="I13" s="64">
        <f>'Расчет субсидий'!L13-1</f>
        <v>3.8986354775829568E-3</v>
      </c>
      <c r="J13" s="64">
        <f>I13*'Расчет субсидий'!M13</f>
        <v>3.8986354775829568E-2</v>
      </c>
      <c r="K13" s="65">
        <f t="shared" si="1"/>
        <v>73.257765912537977</v>
      </c>
      <c r="L13" s="64">
        <f>'Расчет субсидий'!P13-1</f>
        <v>-5.7327049282987597E-2</v>
      </c>
      <c r="M13" s="64">
        <f>L13*'Расчет субсидий'!Q13</f>
        <v>-1.1465409856597519</v>
      </c>
      <c r="N13" s="65">
        <f t="shared" si="2"/>
        <v>-2154.4212486535407</v>
      </c>
      <c r="O13" s="29" t="s">
        <v>375</v>
      </c>
      <c r="P13" s="29" t="s">
        <v>375</v>
      </c>
      <c r="Q13" s="29" t="s">
        <v>375</v>
      </c>
      <c r="R13" s="29" t="s">
        <v>375</v>
      </c>
      <c r="S13" s="29" t="s">
        <v>375</v>
      </c>
      <c r="T13" s="29" t="s">
        <v>375</v>
      </c>
      <c r="U13" s="92" t="s">
        <v>435</v>
      </c>
      <c r="V13" s="92" t="s">
        <v>435</v>
      </c>
      <c r="W13" s="93" t="s">
        <v>435</v>
      </c>
      <c r="X13" s="92" t="s">
        <v>435</v>
      </c>
      <c r="Y13" s="92" t="s">
        <v>435</v>
      </c>
      <c r="Z13" s="93" t="s">
        <v>435</v>
      </c>
      <c r="AA13" s="29" t="s">
        <v>375</v>
      </c>
      <c r="AB13" s="29" t="s">
        <v>375</v>
      </c>
      <c r="AC13" s="29" t="s">
        <v>375</v>
      </c>
      <c r="AD13" s="29" t="s">
        <v>375</v>
      </c>
      <c r="AE13" s="29" t="s">
        <v>375</v>
      </c>
      <c r="AF13" s="29" t="s">
        <v>375</v>
      </c>
      <c r="AG13" s="29" t="s">
        <v>375</v>
      </c>
      <c r="AH13" s="29" t="s">
        <v>375</v>
      </c>
      <c r="AI13" s="29" t="s">
        <v>375</v>
      </c>
      <c r="AJ13" s="64">
        <f t="shared" si="3"/>
        <v>2.2303878437434754</v>
      </c>
      <c r="AK13" s="28" t="str">
        <f>IF('Расчет субсидий'!BG13="+",'Расчет субсидий'!BG13,"-")</f>
        <v>-</v>
      </c>
    </row>
    <row r="14" spans="1:37" ht="15" customHeight="1">
      <c r="A14" s="30" t="s">
        <v>12</v>
      </c>
      <c r="B14" s="61">
        <f>'Расчет субсидий'!AX14</f>
        <v>5136.1999999999971</v>
      </c>
      <c r="C14" s="64">
        <f>'Расчет субсидий'!D14-1</f>
        <v>6.1386516918980005E-2</v>
      </c>
      <c r="D14" s="64">
        <f>C14*'Расчет субсидий'!E14</f>
        <v>1.2277303383796001</v>
      </c>
      <c r="E14" s="65">
        <f t="shared" si="0"/>
        <v>1509.9882328370261</v>
      </c>
      <c r="F14" s="92" t="s">
        <v>435</v>
      </c>
      <c r="G14" s="92" t="s">
        <v>435</v>
      </c>
      <c r="H14" s="93" t="s">
        <v>435</v>
      </c>
      <c r="I14" s="64">
        <f>'Расчет субсидий'!L14-1</f>
        <v>-4.5643153526970903E-2</v>
      </c>
      <c r="J14" s="64">
        <f>I14*'Расчет субсидий'!M14</f>
        <v>-0.68464730290456355</v>
      </c>
      <c r="K14" s="65">
        <f t="shared" si="1"/>
        <v>-842.04921774105094</v>
      </c>
      <c r="L14" s="64">
        <f>'Расчет субсидий'!P14-1</f>
        <v>0.18165107024236882</v>
      </c>
      <c r="M14" s="64">
        <f>L14*'Расчет субсидий'!Q14</f>
        <v>3.6330214048473763</v>
      </c>
      <c r="N14" s="65">
        <f t="shared" si="2"/>
        <v>4468.2609849040227</v>
      </c>
      <c r="O14" s="29" t="s">
        <v>375</v>
      </c>
      <c r="P14" s="29" t="s">
        <v>375</v>
      </c>
      <c r="Q14" s="29" t="s">
        <v>375</v>
      </c>
      <c r="R14" s="29" t="s">
        <v>375</v>
      </c>
      <c r="S14" s="29" t="s">
        <v>375</v>
      </c>
      <c r="T14" s="29" t="s">
        <v>375</v>
      </c>
      <c r="U14" s="92" t="s">
        <v>435</v>
      </c>
      <c r="V14" s="92" t="s">
        <v>435</v>
      </c>
      <c r="W14" s="93" t="s">
        <v>435</v>
      </c>
      <c r="X14" s="92" t="s">
        <v>435</v>
      </c>
      <c r="Y14" s="92" t="s">
        <v>435</v>
      </c>
      <c r="Z14" s="93" t="s">
        <v>435</v>
      </c>
      <c r="AA14" s="29" t="s">
        <v>375</v>
      </c>
      <c r="AB14" s="29" t="s">
        <v>375</v>
      </c>
      <c r="AC14" s="29" t="s">
        <v>375</v>
      </c>
      <c r="AD14" s="29" t="s">
        <v>375</v>
      </c>
      <c r="AE14" s="29" t="s">
        <v>375</v>
      </c>
      <c r="AF14" s="29" t="s">
        <v>375</v>
      </c>
      <c r="AG14" s="29" t="s">
        <v>375</v>
      </c>
      <c r="AH14" s="29" t="s">
        <v>375</v>
      </c>
      <c r="AI14" s="29" t="s">
        <v>375</v>
      </c>
      <c r="AJ14" s="64">
        <f t="shared" si="3"/>
        <v>4.1761044403224128</v>
      </c>
      <c r="AK14" s="28" t="str">
        <f>IF('Расчет субсидий'!BG14="+",'Расчет субсидий'!BG14,"-")</f>
        <v>-</v>
      </c>
    </row>
    <row r="15" spans="1:37" ht="15" customHeight="1">
      <c r="A15" s="30" t="s">
        <v>13</v>
      </c>
      <c r="B15" s="61">
        <f>'Расчет субсидий'!AX15</f>
        <v>6029.6999999999971</v>
      </c>
      <c r="C15" s="64">
        <f>'Расчет субсидий'!D15-1</f>
        <v>0.11947155044112168</v>
      </c>
      <c r="D15" s="64">
        <f>C15*'Расчет субсидий'!E15</f>
        <v>2.3894310088224335</v>
      </c>
      <c r="E15" s="65">
        <f t="shared" si="0"/>
        <v>4765.7732938676127</v>
      </c>
      <c r="F15" s="92" t="s">
        <v>435</v>
      </c>
      <c r="G15" s="92" t="s">
        <v>435</v>
      </c>
      <c r="H15" s="93" t="s">
        <v>435</v>
      </c>
      <c r="I15" s="64">
        <f>'Расчет субсидий'!L15-1</f>
        <v>0.17391304347826098</v>
      </c>
      <c r="J15" s="64">
        <f>I15*'Расчет субсидий'!M15</f>
        <v>1.7391304347826098</v>
      </c>
      <c r="K15" s="65">
        <f t="shared" si="1"/>
        <v>3468.7343346749303</v>
      </c>
      <c r="L15" s="64">
        <f>'Расчет субсидий'!P15-1</f>
        <v>-5.5271572851637196E-2</v>
      </c>
      <c r="M15" s="64">
        <f>L15*'Расчет субсидий'!Q15</f>
        <v>-1.1054314570327439</v>
      </c>
      <c r="N15" s="65">
        <f t="shared" si="2"/>
        <v>-2204.8076285425464</v>
      </c>
      <c r="O15" s="29" t="s">
        <v>375</v>
      </c>
      <c r="P15" s="29" t="s">
        <v>375</v>
      </c>
      <c r="Q15" s="29" t="s">
        <v>375</v>
      </c>
      <c r="R15" s="29" t="s">
        <v>375</v>
      </c>
      <c r="S15" s="29" t="s">
        <v>375</v>
      </c>
      <c r="T15" s="29" t="s">
        <v>375</v>
      </c>
      <c r="U15" s="92" t="s">
        <v>435</v>
      </c>
      <c r="V15" s="92" t="s">
        <v>435</v>
      </c>
      <c r="W15" s="93" t="s">
        <v>435</v>
      </c>
      <c r="X15" s="92" t="s">
        <v>435</v>
      </c>
      <c r="Y15" s="92" t="s">
        <v>435</v>
      </c>
      <c r="Z15" s="93" t="s">
        <v>435</v>
      </c>
      <c r="AA15" s="29" t="s">
        <v>375</v>
      </c>
      <c r="AB15" s="29" t="s">
        <v>375</v>
      </c>
      <c r="AC15" s="29" t="s">
        <v>375</v>
      </c>
      <c r="AD15" s="29" t="s">
        <v>375</v>
      </c>
      <c r="AE15" s="29" t="s">
        <v>375</v>
      </c>
      <c r="AF15" s="29" t="s">
        <v>375</v>
      </c>
      <c r="AG15" s="29" t="s">
        <v>375</v>
      </c>
      <c r="AH15" s="29" t="s">
        <v>375</v>
      </c>
      <c r="AI15" s="29" t="s">
        <v>375</v>
      </c>
      <c r="AJ15" s="64">
        <f t="shared" si="3"/>
        <v>3.0231299865722998</v>
      </c>
      <c r="AK15" s="28" t="str">
        <f>IF('Расчет субсидий'!BG15="+",'Расчет субсидий'!BG15,"-")</f>
        <v>-</v>
      </c>
    </row>
    <row r="16" spans="1:37" ht="15" customHeight="1">
      <c r="A16" s="30" t="s">
        <v>14</v>
      </c>
      <c r="B16" s="61">
        <f>'Расчет субсидий'!AX16</f>
        <v>496.26363636363385</v>
      </c>
      <c r="C16" s="64">
        <f>'Расчет субсидий'!D16-1</f>
        <v>9.8833172821227944E-2</v>
      </c>
      <c r="D16" s="64">
        <f>C16*'Расчет субсидий'!E16</f>
        <v>1.9766634564245589</v>
      </c>
      <c r="E16" s="65">
        <f t="shared" si="0"/>
        <v>2246.6178097337665</v>
      </c>
      <c r="F16" s="92" t="s">
        <v>435</v>
      </c>
      <c r="G16" s="92" t="s">
        <v>435</v>
      </c>
      <c r="H16" s="93" t="s">
        <v>435</v>
      </c>
      <c r="I16" s="64">
        <f>'Расчет субсидий'!L16-1</f>
        <v>2.4096385542168752E-2</v>
      </c>
      <c r="J16" s="64">
        <f>I16*'Расчет субсидий'!M16</f>
        <v>0.24096385542168752</v>
      </c>
      <c r="K16" s="65">
        <f t="shared" si="1"/>
        <v>273.87246287827389</v>
      </c>
      <c r="L16" s="64">
        <f>'Расчет субсидий'!P16-1</f>
        <v>-8.9049744065449077E-2</v>
      </c>
      <c r="M16" s="64">
        <f>L16*'Расчет субсидий'!Q16</f>
        <v>-1.7809948813089815</v>
      </c>
      <c r="N16" s="65">
        <f t="shared" si="2"/>
        <v>-2024.2266362484065</v>
      </c>
      <c r="O16" s="29" t="s">
        <v>375</v>
      </c>
      <c r="P16" s="29" t="s">
        <v>375</v>
      </c>
      <c r="Q16" s="29" t="s">
        <v>375</v>
      </c>
      <c r="R16" s="29" t="s">
        <v>375</v>
      </c>
      <c r="S16" s="29" t="s">
        <v>375</v>
      </c>
      <c r="T16" s="29" t="s">
        <v>375</v>
      </c>
      <c r="U16" s="92" t="s">
        <v>435</v>
      </c>
      <c r="V16" s="92" t="s">
        <v>435</v>
      </c>
      <c r="W16" s="93" t="s">
        <v>435</v>
      </c>
      <c r="X16" s="92" t="s">
        <v>435</v>
      </c>
      <c r="Y16" s="92" t="s">
        <v>435</v>
      </c>
      <c r="Z16" s="93" t="s">
        <v>435</v>
      </c>
      <c r="AA16" s="29" t="s">
        <v>375</v>
      </c>
      <c r="AB16" s="29" t="s">
        <v>375</v>
      </c>
      <c r="AC16" s="29" t="s">
        <v>375</v>
      </c>
      <c r="AD16" s="29" t="s">
        <v>375</v>
      </c>
      <c r="AE16" s="29" t="s">
        <v>375</v>
      </c>
      <c r="AF16" s="29" t="s">
        <v>375</v>
      </c>
      <c r="AG16" s="29" t="s">
        <v>375</v>
      </c>
      <c r="AH16" s="29" t="s">
        <v>375</v>
      </c>
      <c r="AI16" s="29" t="s">
        <v>375</v>
      </c>
      <c r="AJ16" s="64">
        <f t="shared" si="3"/>
        <v>0.43663243053726486</v>
      </c>
      <c r="AK16" s="28" t="str">
        <f>IF('Расчет субсидий'!BG16="+",'Расчет субсидий'!BG16,"-")</f>
        <v>-</v>
      </c>
    </row>
    <row r="17" spans="1:37" ht="15" customHeight="1">
      <c r="A17" s="31" t="s">
        <v>20</v>
      </c>
      <c r="B17" s="60">
        <f>'Расчет субсидий'!AX17</f>
        <v>16853.727272727283</v>
      </c>
      <c r="C17" s="60"/>
      <c r="D17" s="60"/>
      <c r="E17" s="60">
        <f>SUM(E18:E44)</f>
        <v>2271.1994582008297</v>
      </c>
      <c r="F17" s="60"/>
      <c r="G17" s="60"/>
      <c r="H17" s="60">
        <f>SUM(H18:H44)</f>
        <v>0</v>
      </c>
      <c r="I17" s="60"/>
      <c r="J17" s="60"/>
      <c r="K17" s="60">
        <f>SUM(K18:K44)</f>
        <v>2253.3936894520348</v>
      </c>
      <c r="L17" s="60"/>
      <c r="M17" s="60"/>
      <c r="N17" s="60">
        <f>SUM(N18:N44)</f>
        <v>-3223.0934450281479</v>
      </c>
      <c r="O17" s="60"/>
      <c r="P17" s="60"/>
      <c r="Q17" s="60">
        <f>SUM(Q18:Q44)</f>
        <v>3621.345758841006</v>
      </c>
      <c r="R17" s="60"/>
      <c r="S17" s="60"/>
      <c r="T17" s="60">
        <f>SUM(T18:T44)</f>
        <v>5538.3981639657413</v>
      </c>
      <c r="U17" s="60"/>
      <c r="V17" s="60"/>
      <c r="W17" s="60">
        <f>SUM(W18:W44)</f>
        <v>0</v>
      </c>
      <c r="X17" s="60"/>
      <c r="Y17" s="60"/>
      <c r="Z17" s="60">
        <f>SUM(Z18:Z44)</f>
        <v>0</v>
      </c>
      <c r="AA17" s="60"/>
      <c r="AB17" s="60"/>
      <c r="AC17" s="60">
        <f>SUM(AC18:AC44)</f>
        <v>2366.1240233453314</v>
      </c>
      <c r="AD17" s="60"/>
      <c r="AE17" s="60"/>
      <c r="AF17" s="60">
        <f>SUM(AF18:AF44)</f>
        <v>2583.2223703397408</v>
      </c>
      <c r="AG17" s="60"/>
      <c r="AH17" s="60"/>
      <c r="AI17" s="60">
        <f>SUM(AI18:AI44)</f>
        <v>1443.137253610746</v>
      </c>
      <c r="AJ17" s="60"/>
      <c r="AK17" s="60"/>
    </row>
    <row r="18" spans="1:37" ht="15" customHeight="1">
      <c r="A18" s="32" t="s">
        <v>0</v>
      </c>
      <c r="B18" s="61">
        <f>'Расчет субсидий'!AX18</f>
        <v>214.21818181818162</v>
      </c>
      <c r="C18" s="64">
        <f>'Расчет субсидий'!D18-1</f>
        <v>4.9270590906509426E-3</v>
      </c>
      <c r="D18" s="64">
        <f>C18*'Расчет субсидий'!E18</f>
        <v>4.9270590906509426E-2</v>
      </c>
      <c r="E18" s="65">
        <f t="shared" ref="E18:E44" si="4">$B18*D18/$AJ18</f>
        <v>5.8941091572693107</v>
      </c>
      <c r="F18" s="92" t="s">
        <v>435</v>
      </c>
      <c r="G18" s="92" t="s">
        <v>435</v>
      </c>
      <c r="H18" s="93" t="s">
        <v>435</v>
      </c>
      <c r="I18" s="64">
        <f>'Расчет субсидий'!L18-1</f>
        <v>0.20280701754385966</v>
      </c>
      <c r="J18" s="64">
        <f>I18*'Расчет субсидий'!M18</f>
        <v>3.0421052631578949</v>
      </c>
      <c r="K18" s="65">
        <f t="shared" ref="K18:K44" si="5">$B18*J18/$AJ18</f>
        <v>363.91892524648432</v>
      </c>
      <c r="L18" s="64">
        <f>'Расчет субсидий'!P18-1</f>
        <v>-0.17361665250928815</v>
      </c>
      <c r="M18" s="64">
        <f>L18*'Расчет субсидий'!Q18</f>
        <v>-3.472333050185763</v>
      </c>
      <c r="N18" s="65">
        <f t="shared" ref="N18:N44" si="6">$B18*M18/$AJ18</f>
        <v>-415.38592599840041</v>
      </c>
      <c r="O18" s="64">
        <f>'Расчет субсидий'!T18-1</f>
        <v>8.5676392572944238E-2</v>
      </c>
      <c r="P18" s="64">
        <f>O18*'Расчет субсидий'!U18</f>
        <v>0.85676392572944238</v>
      </c>
      <c r="Q18" s="65">
        <f>$B18*P18/$AJ18</f>
        <v>102.49237947728254</v>
      </c>
      <c r="R18" s="64">
        <f>'Расчет субсидий'!X18-1</f>
        <v>2.4590163934425924E-3</v>
      </c>
      <c r="S18" s="64">
        <f>R18*'Расчет субсидий'!Y18</f>
        <v>2.4590163934425924E-2</v>
      </c>
      <c r="T18" s="65">
        <f>$B18*S18/$AJ18</f>
        <v>2.9416556156119675</v>
      </c>
      <c r="U18" s="92" t="s">
        <v>435</v>
      </c>
      <c r="V18" s="92" t="s">
        <v>435</v>
      </c>
      <c r="W18" s="93" t="s">
        <v>435</v>
      </c>
      <c r="X18" s="92" t="s">
        <v>435</v>
      </c>
      <c r="Y18" s="92" t="s">
        <v>435</v>
      </c>
      <c r="Z18" s="93" t="s">
        <v>435</v>
      </c>
      <c r="AA18" s="64">
        <f>'Расчет субсидий'!AJ18-1</f>
        <v>4.9206349206349254E-2</v>
      </c>
      <c r="AB18" s="64">
        <f>AA18*'Расчет субсидий'!AK18</f>
        <v>0.7380952380952388</v>
      </c>
      <c r="AC18" s="65">
        <f>$B18*AB18/$AJ18</f>
        <v>88.296361414639762</v>
      </c>
      <c r="AD18" s="64">
        <f>'Расчет субсидий'!AN18-1</f>
        <v>-1.5391656858898872E-2</v>
      </c>
      <c r="AE18" s="64">
        <f>AD18*'Расчет субсидий'!AO18</f>
        <v>-0.15391656858898872</v>
      </c>
      <c r="AF18" s="65">
        <f>$B18*AE18/$AJ18</f>
        <v>-18.41262789190484</v>
      </c>
      <c r="AG18" s="64">
        <f>'Расчет субсидий'!AR18-1</f>
        <v>7.0613718411552284E-2</v>
      </c>
      <c r="AH18" s="64">
        <f>AG18*'Расчет субсидий'!AS18</f>
        <v>0.70613718411552284</v>
      </c>
      <c r="AI18" s="65">
        <f>$B18*AH18/$AJ18</f>
        <v>84.473304797198921</v>
      </c>
      <c r="AJ18" s="64">
        <f>D18+J18+M18+P18+S18+AB18+AE18+AH18</f>
        <v>1.7907127471642825</v>
      </c>
      <c r="AK18" s="28" t="str">
        <f>IF('Расчет субсидий'!BG18="+",'Расчет субсидий'!BG18,"-")</f>
        <v>-</v>
      </c>
    </row>
    <row r="19" spans="1:37" ht="15" customHeight="1">
      <c r="A19" s="32" t="s">
        <v>21</v>
      </c>
      <c r="B19" s="61">
        <f>'Расчет субсидий'!AX19</f>
        <v>990.76363636363749</v>
      </c>
      <c r="C19" s="64">
        <f>'Расчет субсидий'!D19-1</f>
        <v>7.1540493664177918E-2</v>
      </c>
      <c r="D19" s="64">
        <f>C19*'Расчет субсидий'!E19</f>
        <v>0.71540493664177918</v>
      </c>
      <c r="E19" s="65">
        <f t="shared" si="4"/>
        <v>152.31237432007205</v>
      </c>
      <c r="F19" s="92" t="s">
        <v>435</v>
      </c>
      <c r="G19" s="92" t="s">
        <v>435</v>
      </c>
      <c r="H19" s="93" t="s">
        <v>435</v>
      </c>
      <c r="I19" s="64">
        <f>'Расчет субсидий'!L19-1</f>
        <v>-3.8461538461538436E-2</v>
      </c>
      <c r="J19" s="64">
        <f>I19*'Расчет субсидий'!M19</f>
        <v>-0.19230769230769218</v>
      </c>
      <c r="K19" s="65">
        <f t="shared" si="5"/>
        <v>-40.943023615260699</v>
      </c>
      <c r="L19" s="64">
        <f>'Расчет субсидий'!P19-1</f>
        <v>0.10807796635422284</v>
      </c>
      <c r="M19" s="64">
        <f>L19*'Расчет субсидий'!Q19</f>
        <v>2.1615593270844569</v>
      </c>
      <c r="N19" s="65">
        <f t="shared" si="6"/>
        <v>460.20402778795125</v>
      </c>
      <c r="O19" s="64">
        <f>'Расчет субсидий'!T19-1</f>
        <v>-6.0844778440010461E-2</v>
      </c>
      <c r="P19" s="64">
        <f>O19*'Расчет субсидий'!U19</f>
        <v>-0.3042238922000523</v>
      </c>
      <c r="Q19" s="65">
        <f t="shared" ref="Q18:Q44" si="7">$B19*P19/$AJ19</f>
        <v>-64.77039921390103</v>
      </c>
      <c r="R19" s="64">
        <f>'Расчет субсидий'!X19-1</f>
        <v>6.426458725463835E-2</v>
      </c>
      <c r="S19" s="64">
        <f>R19*'Расчет субсидий'!Y19</f>
        <v>0.32132293627319175</v>
      </c>
      <c r="T19" s="65">
        <f t="shared" ref="T18:T44" si="8">$B19*S19/$AJ19</f>
        <v>68.410849353382687</v>
      </c>
      <c r="U19" s="92" t="s">
        <v>435</v>
      </c>
      <c r="V19" s="92" t="s">
        <v>435</v>
      </c>
      <c r="W19" s="93" t="s">
        <v>435</v>
      </c>
      <c r="X19" s="92" t="s">
        <v>435</v>
      </c>
      <c r="Y19" s="92" t="s">
        <v>435</v>
      </c>
      <c r="Z19" s="93" t="s">
        <v>435</v>
      </c>
      <c r="AA19" s="64">
        <f>'Расчет субсидий'!AJ19-1</f>
        <v>7.8440473427709545E-2</v>
      </c>
      <c r="AB19" s="64">
        <f>AA19*'Расчет субсидий'!AK19</f>
        <v>1.5688094685541909</v>
      </c>
      <c r="AC19" s="65">
        <f t="shared" ref="AC18:AC44" si="9">$B19*AB19/$AJ19</f>
        <v>334.00537621806615</v>
      </c>
      <c r="AD19" s="64">
        <f>'Расчет субсидий'!AN19-1</f>
        <v>-4.1080974064541254E-3</v>
      </c>
      <c r="AE19" s="64">
        <f>AD19*'Расчет субсидий'!AO19</f>
        <v>-6.162146109681188E-2</v>
      </c>
      <c r="AF19" s="65">
        <f t="shared" ref="AF19:AF44" si="10">$B19*AE19/$AJ19</f>
        <v>-13.119438471846923</v>
      </c>
      <c r="AG19" s="64">
        <f>'Расчет субсидий'!AR19-1</f>
        <v>8.8926458157227328E-2</v>
      </c>
      <c r="AH19" s="64">
        <f>AG19*'Расчет субсидий'!AS19</f>
        <v>0.44463229078613664</v>
      </c>
      <c r="AI19" s="65">
        <f t="shared" ref="AI19:AI44" si="11">$B19*AH19/$AJ19</f>
        <v>94.663869985174188</v>
      </c>
      <c r="AJ19" s="64">
        <f t="shared" ref="AJ19:AJ44" si="12">D19+J19+M19+P19+S19+AB19+AE19+AH19</f>
        <v>4.6535759137351986</v>
      </c>
      <c r="AK19" s="28" t="str">
        <f>IF('Расчет субсидий'!BG19="+",'Расчет субсидий'!BG19,"-")</f>
        <v>-</v>
      </c>
    </row>
    <row r="20" spans="1:37" ht="15" customHeight="1">
      <c r="A20" s="32" t="s">
        <v>22</v>
      </c>
      <c r="B20" s="61">
        <f>'Расчет субсидий'!AX20</f>
        <v>361.07272727272721</v>
      </c>
      <c r="C20" s="64">
        <f>'Расчет субсидий'!D20-1</f>
        <v>-8.0419428483847533E-2</v>
      </c>
      <c r="D20" s="64">
        <f>C20*'Расчет субсидий'!E20</f>
        <v>-0.80419428483847533</v>
      </c>
      <c r="E20" s="65">
        <f t="shared" si="4"/>
        <v>-110.84997871148121</v>
      </c>
      <c r="F20" s="92" t="s">
        <v>435</v>
      </c>
      <c r="G20" s="92" t="s">
        <v>435</v>
      </c>
      <c r="H20" s="93" t="s">
        <v>435</v>
      </c>
      <c r="I20" s="64">
        <f>'Расчет субсидий'!L20-1</f>
        <v>0.17346938775510212</v>
      </c>
      <c r="J20" s="64">
        <f>I20*'Расчет субсидий'!M20</f>
        <v>1.7346938775510212</v>
      </c>
      <c r="K20" s="65">
        <f t="shared" si="5"/>
        <v>239.10985569375146</v>
      </c>
      <c r="L20" s="64">
        <f>'Расчет субсидий'!P20-1</f>
        <v>-0.38892410094898322</v>
      </c>
      <c r="M20" s="64">
        <f>L20*'Расчет субсидий'!Q20</f>
        <v>-7.7784820189796644</v>
      </c>
      <c r="N20" s="65">
        <f t="shared" si="6"/>
        <v>-1072.184399301867</v>
      </c>
      <c r="O20" s="64">
        <f>'Расчет субсидий'!T20-1</f>
        <v>0.20521536054991296</v>
      </c>
      <c r="P20" s="64">
        <f>O20*'Расчет субсидий'!U20</f>
        <v>2.0521536054991296</v>
      </c>
      <c r="Q20" s="65">
        <f t="shared" si="7"/>
        <v>282.86844083697775</v>
      </c>
      <c r="R20" s="64">
        <f>'Расчет субсидий'!X20-1</f>
        <v>0.25404049561801134</v>
      </c>
      <c r="S20" s="64">
        <f>R20*'Расчет субсидий'!Y20</f>
        <v>1.2702024780900567</v>
      </c>
      <c r="T20" s="65">
        <f t="shared" si="8"/>
        <v>175.08445447835274</v>
      </c>
      <c r="U20" s="92" t="s">
        <v>435</v>
      </c>
      <c r="V20" s="92" t="s">
        <v>435</v>
      </c>
      <c r="W20" s="93" t="s">
        <v>435</v>
      </c>
      <c r="X20" s="92" t="s">
        <v>435</v>
      </c>
      <c r="Y20" s="92" t="s">
        <v>435</v>
      </c>
      <c r="Z20" s="93" t="s">
        <v>435</v>
      </c>
      <c r="AA20" s="64">
        <f>'Расчет субсидий'!AJ20-1</f>
        <v>6.0000000000000053E-2</v>
      </c>
      <c r="AB20" s="64">
        <f>AA20*'Расчет субсидий'!AK20</f>
        <v>1.2000000000000011</v>
      </c>
      <c r="AC20" s="65">
        <f t="shared" si="9"/>
        <v>165.40775899755991</v>
      </c>
      <c r="AD20" s="64">
        <f>'Расчет субсидий'!AN20-1</f>
        <v>0.20440735294117651</v>
      </c>
      <c r="AE20" s="64">
        <f>AD20*'Расчет субсидий'!AO20</f>
        <v>4.0881470588235302</v>
      </c>
      <c r="AF20" s="65">
        <f t="shared" si="10"/>
        <v>563.50936954372105</v>
      </c>
      <c r="AG20" s="64">
        <f>'Расчет субсидий'!AR20-1</f>
        <v>0.17139784946236558</v>
      </c>
      <c r="AH20" s="64">
        <f>AG20*'Расчет субсидий'!AS20</f>
        <v>0.85698924731182791</v>
      </c>
      <c r="AI20" s="65">
        <f t="shared" si="11"/>
        <v>118.12722573571247</v>
      </c>
      <c r="AJ20" s="64">
        <f t="shared" si="12"/>
        <v>2.619509963457427</v>
      </c>
      <c r="AK20" s="28" t="str">
        <f>IF('Расчет субсидий'!BG20="+",'Расчет субсидий'!BG20,"-")</f>
        <v>-</v>
      </c>
    </row>
    <row r="21" spans="1:37" ht="15" customHeight="1">
      <c r="A21" s="32" t="s">
        <v>23</v>
      </c>
      <c r="B21" s="61">
        <f>'Расчет субсидий'!AX21</f>
        <v>-857.54545454545587</v>
      </c>
      <c r="C21" s="64">
        <f>'Расчет субсидий'!D21-1</f>
        <v>5.9952038369304184E-3</v>
      </c>
      <c r="D21" s="64">
        <f>C21*'Расчет субсидий'!E21</f>
        <v>5.9952038369304184E-2</v>
      </c>
      <c r="E21" s="65">
        <f t="shared" si="4"/>
        <v>12.348724863576045</v>
      </c>
      <c r="F21" s="92" t="s">
        <v>435</v>
      </c>
      <c r="G21" s="92" t="s">
        <v>435</v>
      </c>
      <c r="H21" s="93" t="s">
        <v>435</v>
      </c>
      <c r="I21" s="64">
        <f>'Расчет субсидий'!L21-1</f>
        <v>0.10599078341013835</v>
      </c>
      <c r="J21" s="64">
        <f>I21*'Расчет субсидий'!M21</f>
        <v>1.0599078341013835</v>
      </c>
      <c r="K21" s="65">
        <f t="shared" si="5"/>
        <v>218.31635053743537</v>
      </c>
      <c r="L21" s="64">
        <f>'Расчет субсидий'!P21-1</f>
        <v>-3.8040987496096412E-2</v>
      </c>
      <c r="M21" s="64">
        <f>L21*'Расчет субсидий'!Q21</f>
        <v>-0.76081974992192825</v>
      </c>
      <c r="N21" s="65">
        <f t="shared" si="6"/>
        <v>-156.71116475951217</v>
      </c>
      <c r="O21" s="64">
        <f>'Расчет субсидий'!T21-1</f>
        <v>-8.9345887016848313E-2</v>
      </c>
      <c r="P21" s="64">
        <f>O21*'Расчет субсидий'!U21</f>
        <v>-0.44672943508424157</v>
      </c>
      <c r="Q21" s="65">
        <f t="shared" si="7"/>
        <v>-92.015868557032363</v>
      </c>
      <c r="R21" s="64">
        <f>'Расчет субсидий'!X21-1</f>
        <v>0.18206106870229011</v>
      </c>
      <c r="S21" s="64">
        <f>R21*'Расчет субсидий'!Y21</f>
        <v>0.91030534351145054</v>
      </c>
      <c r="T21" s="65">
        <f t="shared" si="8"/>
        <v>187.50171861748575</v>
      </c>
      <c r="U21" s="92" t="s">
        <v>435</v>
      </c>
      <c r="V21" s="92" t="s">
        <v>435</v>
      </c>
      <c r="W21" s="93" t="s">
        <v>435</v>
      </c>
      <c r="X21" s="92" t="s">
        <v>435</v>
      </c>
      <c r="Y21" s="92" t="s">
        <v>435</v>
      </c>
      <c r="Z21" s="93" t="s">
        <v>435</v>
      </c>
      <c r="AA21" s="64">
        <f>'Расчет субсидий'!AJ21-1</f>
        <v>-1.8367346938775508E-2</v>
      </c>
      <c r="AB21" s="64">
        <f>AA21*'Расчет субсидий'!AK21</f>
        <v>-0.27551020408163263</v>
      </c>
      <c r="AC21" s="65">
        <f t="shared" si="9"/>
        <v>-56.748691117960632</v>
      </c>
      <c r="AD21" s="64">
        <f>'Расчет субсидий'!AN21-1</f>
        <v>-0.15640544808527446</v>
      </c>
      <c r="AE21" s="64">
        <f>AD21*'Расчет субсидий'!AO21</f>
        <v>-1.5640544808527446</v>
      </c>
      <c r="AF21" s="65">
        <f t="shared" si="10"/>
        <v>-322.15882864097472</v>
      </c>
      <c r="AG21" s="64">
        <f>'Расчет субсидий'!AR21-1</f>
        <v>-0.3146363636363636</v>
      </c>
      <c r="AH21" s="64">
        <f>AG21*'Расчет субсидий'!AS21</f>
        <v>-3.146363636363636</v>
      </c>
      <c r="AI21" s="65">
        <f t="shared" si="11"/>
        <v>-648.07769548847307</v>
      </c>
      <c r="AJ21" s="64">
        <f t="shared" si="12"/>
        <v>-4.163312290322045</v>
      </c>
      <c r="AK21" s="28" t="str">
        <f>IF('Расчет субсидий'!BG21="+",'Расчет субсидий'!BG21,"-")</f>
        <v>-</v>
      </c>
    </row>
    <row r="22" spans="1:37" ht="15" customHeight="1">
      <c r="A22" s="32" t="s">
        <v>24</v>
      </c>
      <c r="B22" s="61">
        <f>'Расчет субсидий'!AX22</f>
        <v>271.55454545454268</v>
      </c>
      <c r="C22" s="64">
        <f>'Расчет субсидий'!D22-1</f>
        <v>0.11082583598172846</v>
      </c>
      <c r="D22" s="64">
        <f>C22*'Расчет субсидий'!E22</f>
        <v>1.1082583598172846</v>
      </c>
      <c r="E22" s="65">
        <f t="shared" si="4"/>
        <v>326.37787034071727</v>
      </c>
      <c r="F22" s="92" t="s">
        <v>435</v>
      </c>
      <c r="G22" s="92" t="s">
        <v>435</v>
      </c>
      <c r="H22" s="93" t="s">
        <v>435</v>
      </c>
      <c r="I22" s="64">
        <f>'Расчет субсидий'!L22-1</f>
        <v>0.20060301507537681</v>
      </c>
      <c r="J22" s="64">
        <f>I22*'Расчет субсидий'!M22</f>
        <v>2.0060301507537681</v>
      </c>
      <c r="K22" s="65">
        <f t="shared" si="5"/>
        <v>590.76824699091401</v>
      </c>
      <c r="L22" s="64">
        <f>'Расчет субсидий'!P22-1</f>
        <v>-0.18693263235444446</v>
      </c>
      <c r="M22" s="64">
        <f>L22*'Расчет субсидий'!Q22</f>
        <v>-3.7386526470888892</v>
      </c>
      <c r="N22" s="65">
        <f t="shared" si="6"/>
        <v>-1101.018979998247</v>
      </c>
      <c r="O22" s="64">
        <f>'Расчет субсидий'!T22-1</f>
        <v>0.17055704744198863</v>
      </c>
      <c r="P22" s="64">
        <f>O22*'Расчет субсидий'!U22</f>
        <v>0.85278523720994315</v>
      </c>
      <c r="Q22" s="65">
        <f t="shared" si="7"/>
        <v>251.14200773948787</v>
      </c>
      <c r="R22" s="64">
        <f>'Расчет субсидий'!X22-1</f>
        <v>0.18149920255183405</v>
      </c>
      <c r="S22" s="64">
        <f>R22*'Расчет субсидий'!Y22</f>
        <v>0.90749601275917025</v>
      </c>
      <c r="T22" s="65">
        <f t="shared" si="8"/>
        <v>267.25412297892507</v>
      </c>
      <c r="U22" s="92" t="s">
        <v>435</v>
      </c>
      <c r="V22" s="92" t="s">
        <v>435</v>
      </c>
      <c r="W22" s="93" t="s">
        <v>435</v>
      </c>
      <c r="X22" s="92" t="s">
        <v>435</v>
      </c>
      <c r="Y22" s="92" t="s">
        <v>435</v>
      </c>
      <c r="Z22" s="93" t="s">
        <v>435</v>
      </c>
      <c r="AA22" s="64">
        <f>'Расчет субсидий'!AJ22-1</f>
        <v>-1.0724637681159388E-2</v>
      </c>
      <c r="AB22" s="64">
        <f>AA22*'Расчет субсидий'!AK22</f>
        <v>-0.21449275362318776</v>
      </c>
      <c r="AC22" s="65">
        <f t="shared" si="9"/>
        <v>-63.167299854696182</v>
      </c>
      <c r="AD22" s="64">
        <f>'Расчет субсидий'!AN22-1</f>
        <v>4.6454980426272163E-2</v>
      </c>
      <c r="AE22" s="64">
        <f>AD22*'Расчет субсидий'!AO22</f>
        <v>0.46454980426272163</v>
      </c>
      <c r="AF22" s="65">
        <f t="shared" si="10"/>
        <v>136.80814986810574</v>
      </c>
      <c r="AG22" s="64">
        <f>'Расчет субсидий'!AR22-1</f>
        <v>-4.6387550944794298E-2</v>
      </c>
      <c r="AH22" s="64">
        <f>AG22*'Расчет субсидий'!AS22</f>
        <v>-0.46387550944794298</v>
      </c>
      <c r="AI22" s="65">
        <f t="shared" si="11"/>
        <v>-136.60957261066415</v>
      </c>
      <c r="AJ22" s="64">
        <f t="shared" si="12"/>
        <v>0.92209865464286778</v>
      </c>
      <c r="AK22" s="28" t="str">
        <f>IF('Расчет субсидий'!BG22="+",'Расчет субсидий'!BG22,"-")</f>
        <v>-</v>
      </c>
    </row>
    <row r="23" spans="1:37" ht="15" customHeight="1">
      <c r="A23" s="32" t="s">
        <v>25</v>
      </c>
      <c r="B23" s="61">
        <f>'Расчет субсидий'!AX23</f>
        <v>-384.97272727272866</v>
      </c>
      <c r="C23" s="64">
        <f>'Расчет субсидий'!D23-1</f>
        <v>0.20644943237587277</v>
      </c>
      <c r="D23" s="64">
        <f>C23*'Расчет субсидий'!E23</f>
        <v>2.0644943237587277</v>
      </c>
      <c r="E23" s="65">
        <f t="shared" si="4"/>
        <v>454.71631045663537</v>
      </c>
      <c r="F23" s="92" t="s">
        <v>435</v>
      </c>
      <c r="G23" s="92" t="s">
        <v>435</v>
      </c>
      <c r="H23" s="93" t="s">
        <v>435</v>
      </c>
      <c r="I23" s="64">
        <f>'Расчет субсидий'!L23-1</f>
        <v>1.1450381679389388E-2</v>
      </c>
      <c r="J23" s="64">
        <f>I23*'Расчет субсидий'!M23</f>
        <v>0.17175572519084081</v>
      </c>
      <c r="K23" s="65">
        <f t="shared" si="5"/>
        <v>37.830149862746865</v>
      </c>
      <c r="L23" s="64">
        <f>'Расчет субсидий'!P23-1</f>
        <v>-0.19285290975079039</v>
      </c>
      <c r="M23" s="64">
        <f>L23*'Расчет субсидий'!Q23</f>
        <v>-3.8570581950158078</v>
      </c>
      <c r="N23" s="65">
        <f t="shared" si="6"/>
        <v>-849.53843247238103</v>
      </c>
      <c r="O23" s="64">
        <f>'Расчет субсидий'!T23-1</f>
        <v>0.10858002274311285</v>
      </c>
      <c r="P23" s="64">
        <f>O23*'Расчет субсидий'!U23</f>
        <v>0.54290011371556424</v>
      </c>
      <c r="Q23" s="65">
        <f t="shared" si="7"/>
        <v>119.57675727864084</v>
      </c>
      <c r="R23" s="64">
        <f>'Расчет субсидий'!X23-1</f>
        <v>0.10809281267685367</v>
      </c>
      <c r="S23" s="64">
        <f>R23*'Расчет субсидий'!Y23</f>
        <v>0.54046406338426833</v>
      </c>
      <c r="T23" s="65">
        <f t="shared" si="8"/>
        <v>119.04020369940079</v>
      </c>
      <c r="U23" s="92" t="s">
        <v>435</v>
      </c>
      <c r="V23" s="92" t="s">
        <v>435</v>
      </c>
      <c r="W23" s="93" t="s">
        <v>435</v>
      </c>
      <c r="X23" s="92" t="s">
        <v>435</v>
      </c>
      <c r="Y23" s="92" t="s">
        <v>435</v>
      </c>
      <c r="Z23" s="93" t="s">
        <v>435</v>
      </c>
      <c r="AA23" s="64">
        <f>'Расчет субсидий'!AJ23-1</f>
        <v>2.4390243902439046E-4</v>
      </c>
      <c r="AB23" s="64">
        <f>AA23*'Расчет субсидий'!AK23</f>
        <v>4.8780487804878092E-3</v>
      </c>
      <c r="AC23" s="65">
        <f t="shared" si="9"/>
        <v>1.0744172643945391</v>
      </c>
      <c r="AD23" s="64">
        <f>'Расчет субсидий'!AN23-1</f>
        <v>2.9796511627907085E-2</v>
      </c>
      <c r="AE23" s="64">
        <f>AD23*'Расчет субсидий'!AO23</f>
        <v>0.29796511627907085</v>
      </c>
      <c r="AF23" s="65">
        <f t="shared" si="10"/>
        <v>65.628467349099751</v>
      </c>
      <c r="AG23" s="64">
        <f>'Расчет субсидий'!AR23-1</f>
        <v>-0.15132450331125824</v>
      </c>
      <c r="AH23" s="64">
        <f>AG23*'Расчет субсидий'!AS23</f>
        <v>-1.5132450331125824</v>
      </c>
      <c r="AI23" s="65">
        <f t="shared" si="11"/>
        <v>-333.30060071126582</v>
      </c>
      <c r="AJ23" s="64">
        <f t="shared" si="12"/>
        <v>-1.7478458370194305</v>
      </c>
      <c r="AK23" s="28" t="str">
        <f>IF('Расчет субсидий'!BG23="+",'Расчет субсидий'!BG23,"-")</f>
        <v>-</v>
      </c>
    </row>
    <row r="24" spans="1:37" ht="15" customHeight="1">
      <c r="A24" s="32" t="s">
        <v>26</v>
      </c>
      <c r="B24" s="61">
        <f>'Расчет субсидий'!AX24</f>
        <v>2361.8818181818206</v>
      </c>
      <c r="C24" s="64">
        <f>'Расчет субсидий'!D24-1</f>
        <v>-2.9233773145185826E-2</v>
      </c>
      <c r="D24" s="64">
        <f>C24*'Расчет субсидий'!E24</f>
        <v>-0.29233773145185826</v>
      </c>
      <c r="E24" s="65">
        <f t="shared" si="4"/>
        <v>-67.346137815536025</v>
      </c>
      <c r="F24" s="92" t="s">
        <v>435</v>
      </c>
      <c r="G24" s="92" t="s">
        <v>435</v>
      </c>
      <c r="H24" s="93" t="s">
        <v>435</v>
      </c>
      <c r="I24" s="64">
        <f>'Расчет субсидий'!L24-1</f>
        <v>0.20080536912751668</v>
      </c>
      <c r="J24" s="64">
        <f>I24*'Расчет субсидий'!M24</f>
        <v>1.0040268456375834</v>
      </c>
      <c r="K24" s="65">
        <f t="shared" si="5"/>
        <v>231.29867629810809</v>
      </c>
      <c r="L24" s="64">
        <f>'Расчет субсидий'!P24-1</f>
        <v>7.0445153153925855E-2</v>
      </c>
      <c r="M24" s="64">
        <f>L24*'Расчет субсидий'!Q24</f>
        <v>1.4089030630785171</v>
      </c>
      <c r="N24" s="65">
        <f t="shared" si="6"/>
        <v>324.57041854839071</v>
      </c>
      <c r="O24" s="64">
        <f>'Расчет субсидий'!T24-1</f>
        <v>0.13693839117567941</v>
      </c>
      <c r="P24" s="64">
        <f>O24*'Расчет субсидий'!U24</f>
        <v>0.68469195587839704</v>
      </c>
      <c r="Q24" s="65">
        <f t="shared" si="7"/>
        <v>157.73317591529917</v>
      </c>
      <c r="R24" s="64">
        <f>'Расчет субсидий'!X24-1</f>
        <v>0.20879325218058087</v>
      </c>
      <c r="S24" s="64">
        <f>R24*'Расчет субсидий'!Y24</f>
        <v>1.0439662609029043</v>
      </c>
      <c r="T24" s="65">
        <f t="shared" si="8"/>
        <v>240.49955964413343</v>
      </c>
      <c r="U24" s="92" t="s">
        <v>435</v>
      </c>
      <c r="V24" s="92" t="s">
        <v>435</v>
      </c>
      <c r="W24" s="93" t="s">
        <v>435</v>
      </c>
      <c r="X24" s="92" t="s">
        <v>435</v>
      </c>
      <c r="Y24" s="92" t="s">
        <v>435</v>
      </c>
      <c r="Z24" s="93" t="s">
        <v>435</v>
      </c>
      <c r="AA24" s="64">
        <f>'Расчет субсидий'!AJ24-1</f>
        <v>6.2792677735206581E-2</v>
      </c>
      <c r="AB24" s="64">
        <f>AA24*'Расчет субсидий'!AK24</f>
        <v>1.2558535547041316</v>
      </c>
      <c r="AC24" s="65">
        <f t="shared" si="9"/>
        <v>289.31224905931538</v>
      </c>
      <c r="AD24" s="64">
        <f>'Расчет субсидий'!AN24-1</f>
        <v>0.2019887798036466</v>
      </c>
      <c r="AE24" s="64">
        <f>AD24*'Расчет субсидий'!AO24</f>
        <v>3.029831697054699</v>
      </c>
      <c r="AF24" s="65">
        <f t="shared" si="10"/>
        <v>697.9853815460267</v>
      </c>
      <c r="AG24" s="64">
        <f>'Расчет субсидий'!AR24-1</f>
        <v>0.21175776397515533</v>
      </c>
      <c r="AH24" s="64">
        <f>AG24*'Расчет субсидий'!AS24</f>
        <v>2.1175776397515533</v>
      </c>
      <c r="AI24" s="65">
        <f t="shared" si="11"/>
        <v>487.82849498608266</v>
      </c>
      <c r="AJ24" s="64">
        <f t="shared" si="12"/>
        <v>10.25251328555593</v>
      </c>
      <c r="AK24" s="28" t="str">
        <f>IF('Расчет субсидий'!BG24="+",'Расчет субсидий'!BG24,"-")</f>
        <v>-</v>
      </c>
    </row>
    <row r="25" spans="1:37" ht="15" customHeight="1">
      <c r="A25" s="32" t="s">
        <v>27</v>
      </c>
      <c r="B25" s="61">
        <f>'Расчет субсидий'!AX25</f>
        <v>518.14545454545532</v>
      </c>
      <c r="C25" s="64">
        <f>'Расчет субсидий'!D25-1</f>
        <v>0.20028269955028688</v>
      </c>
      <c r="D25" s="64">
        <f>C25*'Расчет субсидий'!E25</f>
        <v>2.0028269955028688</v>
      </c>
      <c r="E25" s="65">
        <f t="shared" si="4"/>
        <v>144.47034375983969</v>
      </c>
      <c r="F25" s="92" t="s">
        <v>435</v>
      </c>
      <c r="G25" s="92" t="s">
        <v>435</v>
      </c>
      <c r="H25" s="93" t="s">
        <v>435</v>
      </c>
      <c r="I25" s="64">
        <f>'Расчет субсидий'!L25-1</f>
        <v>6.5573770491803351E-2</v>
      </c>
      <c r="J25" s="64">
        <f>I25*'Расчет субсидий'!M25</f>
        <v>0.65573770491803351</v>
      </c>
      <c r="K25" s="65">
        <f t="shared" si="5"/>
        <v>47.300466719548439</v>
      </c>
      <c r="L25" s="64">
        <f>'Расчет субсидий'!P25-1</f>
        <v>-7.0010932220234579E-2</v>
      </c>
      <c r="M25" s="64">
        <f>L25*'Расчет субсидий'!Q25</f>
        <v>-1.4002186444046916</v>
      </c>
      <c r="N25" s="65">
        <f t="shared" si="6"/>
        <v>-101.00226796937677</v>
      </c>
      <c r="O25" s="64">
        <f>'Расчет субсидий'!T25-1</f>
        <v>0.20364321608040203</v>
      </c>
      <c r="P25" s="64">
        <f>O25*'Расчет субсидий'!U25</f>
        <v>1.0182160804020102</v>
      </c>
      <c r="Q25" s="65">
        <f t="shared" si="7"/>
        <v>73.447196132155526</v>
      </c>
      <c r="R25" s="64">
        <f>'Расчет субсидий'!X25-1</f>
        <v>0.22724637681159421</v>
      </c>
      <c r="S25" s="64">
        <f>R25*'Расчет субсидий'!Y25</f>
        <v>1.136231884057971</v>
      </c>
      <c r="T25" s="65">
        <f t="shared" si="8"/>
        <v>81.960055086800068</v>
      </c>
      <c r="U25" s="92" t="s">
        <v>435</v>
      </c>
      <c r="V25" s="92" t="s">
        <v>435</v>
      </c>
      <c r="W25" s="93" t="s">
        <v>435</v>
      </c>
      <c r="X25" s="92" t="s">
        <v>435</v>
      </c>
      <c r="Y25" s="92" t="s">
        <v>435</v>
      </c>
      <c r="Z25" s="93" t="s">
        <v>435</v>
      </c>
      <c r="AA25" s="64">
        <f>'Расчет субсидий'!AJ25-1</f>
        <v>0.11793103448275866</v>
      </c>
      <c r="AB25" s="64">
        <f>AA25*'Расчет субсидий'!AK25</f>
        <v>2.3586206896551731</v>
      </c>
      <c r="AC25" s="65">
        <f t="shared" si="9"/>
        <v>170.134885638486</v>
      </c>
      <c r="AD25" s="64">
        <f>'Расчет субсидий'!AN25-1</f>
        <v>7.8050989133463533E-2</v>
      </c>
      <c r="AE25" s="64">
        <f>AD25*'Расчет субсидий'!AO25</f>
        <v>0.78050989133463533</v>
      </c>
      <c r="AF25" s="65">
        <f t="shared" si="10"/>
        <v>56.300685262512168</v>
      </c>
      <c r="AG25" s="64">
        <f>'Расчет субсидий'!AR25-1</f>
        <v>0.12624999999999997</v>
      </c>
      <c r="AH25" s="64">
        <f>AG25*'Расчет субсидий'!AS25</f>
        <v>0.63124999999999987</v>
      </c>
      <c r="AI25" s="65">
        <f t="shared" si="11"/>
        <v>45.534089915490242</v>
      </c>
      <c r="AJ25" s="64">
        <f t="shared" si="12"/>
        <v>7.1831746014659998</v>
      </c>
      <c r="AK25" s="28" t="str">
        <f>IF('Расчет субсидий'!BG25="+",'Расчет субсидий'!BG25,"-")</f>
        <v>-</v>
      </c>
    </row>
    <row r="26" spans="1:37" ht="15" customHeight="1">
      <c r="A26" s="32" t="s">
        <v>28</v>
      </c>
      <c r="B26" s="61">
        <f>'Расчет субсидий'!AX26</f>
        <v>-190.82727272727061</v>
      </c>
      <c r="C26" s="64">
        <f>'Расчет субсидий'!D26-1</f>
        <v>0.11762185470225428</v>
      </c>
      <c r="D26" s="64">
        <f>C26*'Расчет субсидий'!E26</f>
        <v>1.1762185470225428</v>
      </c>
      <c r="E26" s="65">
        <f t="shared" si="4"/>
        <v>289.60160030902603</v>
      </c>
      <c r="F26" s="92" t="s">
        <v>435</v>
      </c>
      <c r="G26" s="92" t="s">
        <v>435</v>
      </c>
      <c r="H26" s="93" t="s">
        <v>435</v>
      </c>
      <c r="I26" s="64">
        <f>'Расчет субсидий'!L26-1</f>
        <v>2.857142857142847E-2</v>
      </c>
      <c r="J26" s="64">
        <f>I26*'Расчет субсидий'!M26</f>
        <v>0.42857142857142705</v>
      </c>
      <c r="K26" s="65">
        <f t="shared" si="5"/>
        <v>105.52033197843461</v>
      </c>
      <c r="L26" s="64">
        <f>'Расчет субсидий'!P26-1</f>
        <v>-4.6117873423528244E-2</v>
      </c>
      <c r="M26" s="64">
        <f>L26*'Расчет субсидий'!Q26</f>
        <v>-0.92235746847056488</v>
      </c>
      <c r="N26" s="65">
        <f t="shared" si="6"/>
        <v>-227.09742131020676</v>
      </c>
      <c r="O26" s="64">
        <f>'Расчет субсидий'!T26-1</f>
        <v>-9.1885412921011711E-2</v>
      </c>
      <c r="P26" s="64">
        <f>O26*'Расчет субсидий'!U26</f>
        <v>-0.45942706460505855</v>
      </c>
      <c r="Q26" s="65">
        <f t="shared" si="7"/>
        <v>-113.11742487967524</v>
      </c>
      <c r="R26" s="64">
        <f>'Расчет субсидий'!X26-1</f>
        <v>0.19482758620689666</v>
      </c>
      <c r="S26" s="64">
        <f>R26*'Расчет субсидий'!Y26</f>
        <v>0.97413793103448332</v>
      </c>
      <c r="T26" s="65">
        <f t="shared" si="8"/>
        <v>239.84650170960381</v>
      </c>
      <c r="U26" s="92" t="s">
        <v>435</v>
      </c>
      <c r="V26" s="92" t="s">
        <v>435</v>
      </c>
      <c r="W26" s="93" t="s">
        <v>435</v>
      </c>
      <c r="X26" s="92" t="s">
        <v>435</v>
      </c>
      <c r="Y26" s="92" t="s">
        <v>435</v>
      </c>
      <c r="Z26" s="93" t="s">
        <v>435</v>
      </c>
      <c r="AA26" s="64">
        <f>'Расчет субсидий'!AJ26-1</f>
        <v>-2.5376685170499624E-2</v>
      </c>
      <c r="AB26" s="64">
        <f>AA26*'Расчет субсидий'!AK26</f>
        <v>-0.38065027755749437</v>
      </c>
      <c r="AC26" s="65">
        <f t="shared" si="9"/>
        <v>-93.721468529617198</v>
      </c>
      <c r="AD26" s="64">
        <f>'Расчет субсидий'!AN26-1</f>
        <v>-4.3283582089552297E-2</v>
      </c>
      <c r="AE26" s="64">
        <f>AD26*'Расчет субсидий'!AO26</f>
        <v>-0.86567164179104594</v>
      </c>
      <c r="AF26" s="65">
        <f t="shared" si="10"/>
        <v>-213.14057106091872</v>
      </c>
      <c r="AG26" s="64">
        <f>'Расчет субсидий'!AR26-1</f>
        <v>-0.14517350157728703</v>
      </c>
      <c r="AH26" s="64">
        <f>AG26*'Расчет субсидий'!AS26</f>
        <v>-0.72586750788643517</v>
      </c>
      <c r="AI26" s="65">
        <f t="shared" si="11"/>
        <v>-178.71882094391717</v>
      </c>
      <c r="AJ26" s="64">
        <f t="shared" si="12"/>
        <v>-0.77504605368214585</v>
      </c>
      <c r="AK26" s="28" t="str">
        <f>IF('Расчет субсидий'!BG26="+",'Расчет субсидий'!BG26,"-")</f>
        <v>-</v>
      </c>
    </row>
    <row r="27" spans="1:37" ht="15" customHeight="1">
      <c r="A27" s="32" t="s">
        <v>29</v>
      </c>
      <c r="B27" s="61">
        <f>'Расчет субсидий'!AX27</f>
        <v>-13.763636363635669</v>
      </c>
      <c r="C27" s="64">
        <f>'Расчет субсидий'!D27-1</f>
        <v>-2.2698546450389268E-3</v>
      </c>
      <c r="D27" s="64">
        <f>C27*'Расчет субсидий'!E27</f>
        <v>-2.2698546450389268E-2</v>
      </c>
      <c r="E27" s="65">
        <f t="shared" si="4"/>
        <v>-1.17079768563326</v>
      </c>
      <c r="F27" s="92" t="s">
        <v>435</v>
      </c>
      <c r="G27" s="92" t="s">
        <v>435</v>
      </c>
      <c r="H27" s="93" t="s">
        <v>435</v>
      </c>
      <c r="I27" s="64">
        <f>'Расчет субсидий'!L27-1</f>
        <v>8.4905660377358583E-2</v>
      </c>
      <c r="J27" s="64">
        <f>I27*'Расчет субсидий'!M27</f>
        <v>1.2735849056603787</v>
      </c>
      <c r="K27" s="65">
        <f t="shared" si="5"/>
        <v>65.691883102014828</v>
      </c>
      <c r="L27" s="64">
        <f>'Расчет субсидий'!P27-1</f>
        <v>8.35938961490168E-3</v>
      </c>
      <c r="M27" s="64">
        <f>L27*'Расчет субсидий'!Q27</f>
        <v>0.1671877922980336</v>
      </c>
      <c r="N27" s="65">
        <f t="shared" si="6"/>
        <v>8.6235953793999442</v>
      </c>
      <c r="O27" s="64">
        <f>'Расчет субсидий'!T27-1</f>
        <v>0.13046092184368741</v>
      </c>
      <c r="P27" s="64">
        <f>O27*'Расчет субсидий'!U27</f>
        <v>0.65230460921843703</v>
      </c>
      <c r="Q27" s="65">
        <f t="shared" si="7"/>
        <v>33.646063128758485</v>
      </c>
      <c r="R27" s="64">
        <f>'Расчет субсидий'!X27-1</f>
        <v>0.20938496583143507</v>
      </c>
      <c r="S27" s="64">
        <f>R27*'Расчет субсидий'!Y27</f>
        <v>2.0938496583143507</v>
      </c>
      <c r="T27" s="65">
        <f t="shared" si="8"/>
        <v>108.00137970845233</v>
      </c>
      <c r="U27" s="92" t="s">
        <v>435</v>
      </c>
      <c r="V27" s="92" t="s">
        <v>435</v>
      </c>
      <c r="W27" s="93" t="s">
        <v>435</v>
      </c>
      <c r="X27" s="92" t="s">
        <v>435</v>
      </c>
      <c r="Y27" s="92" t="s">
        <v>435</v>
      </c>
      <c r="Z27" s="93" t="s">
        <v>435</v>
      </c>
      <c r="AA27" s="64">
        <f>'Расчет субсидий'!AJ27-1</f>
        <v>-4.0000000000000036E-2</v>
      </c>
      <c r="AB27" s="64">
        <f>AA27*'Расчет субсидий'!AK27</f>
        <v>-0.80000000000000071</v>
      </c>
      <c r="AC27" s="65">
        <f t="shared" si="9"/>
        <v>-41.264234718895224</v>
      </c>
      <c r="AD27" s="64">
        <f>'Расчет субсидий'!AN27-1</f>
        <v>-0.11774960380348642</v>
      </c>
      <c r="AE27" s="64">
        <f>AD27*'Расчет субсидий'!AO27</f>
        <v>-1.1774960380348642</v>
      </c>
      <c r="AF27" s="65">
        <f t="shared" si="10"/>
        <v>-60.735591117549717</v>
      </c>
      <c r="AG27" s="64">
        <f>'Расчет субсидий'!AR27-1</f>
        <v>-0.16357142857142859</v>
      </c>
      <c r="AH27" s="64">
        <f>AG27*'Расчет субсидий'!AS27</f>
        <v>-2.4535714285714287</v>
      </c>
      <c r="AI27" s="65">
        <f t="shared" si="11"/>
        <v>-126.55593416018303</v>
      </c>
      <c r="AJ27" s="64">
        <f t="shared" si="12"/>
        <v>-0.26683904756548316</v>
      </c>
      <c r="AK27" s="28" t="str">
        <f>IF('Расчет субсидий'!BG27="+",'Расчет субсидий'!BG27,"-")</f>
        <v>-</v>
      </c>
    </row>
    <row r="28" spans="1:37" ht="15" customHeight="1">
      <c r="A28" s="32" t="s">
        <v>30</v>
      </c>
      <c r="B28" s="61">
        <f>'Расчет субсидий'!AX28</f>
        <v>3143.754545454547</v>
      </c>
      <c r="C28" s="64">
        <f>'Расчет субсидий'!D28-1</f>
        <v>6.6557177724662075E-3</v>
      </c>
      <c r="D28" s="64">
        <f>C28*'Расчет субсидий'!E28</f>
        <v>6.6557177724662075E-2</v>
      </c>
      <c r="E28" s="65">
        <f t="shared" si="4"/>
        <v>22.355424159640922</v>
      </c>
      <c r="F28" s="92" t="s">
        <v>435</v>
      </c>
      <c r="G28" s="92" t="s">
        <v>435</v>
      </c>
      <c r="H28" s="93" t="s">
        <v>435</v>
      </c>
      <c r="I28" s="64">
        <f>'Расчет субсидий'!L28-1</f>
        <v>-0.25480769230769229</v>
      </c>
      <c r="J28" s="64">
        <f>I28*'Расчет субсидий'!M28</f>
        <v>-2.5480769230769229</v>
      </c>
      <c r="K28" s="65">
        <f t="shared" si="5"/>
        <v>-855.85570713991024</v>
      </c>
      <c r="L28" s="64">
        <f>'Расчет субсидий'!P28-1</f>
        <v>4.8157923013855575E-2</v>
      </c>
      <c r="M28" s="64">
        <f>L28*'Расчет субсидий'!Q28</f>
        <v>0.96315846027711149</v>
      </c>
      <c r="N28" s="65">
        <f t="shared" si="6"/>
        <v>323.50854781606967</v>
      </c>
      <c r="O28" s="64">
        <f>'Расчет субсидий'!T28-1</f>
        <v>0.22025426993707464</v>
      </c>
      <c r="P28" s="64">
        <f>O28*'Расчет субсидий'!U28</f>
        <v>2.2025426993707464</v>
      </c>
      <c r="Q28" s="65">
        <f t="shared" si="7"/>
        <v>739.79663737918077</v>
      </c>
      <c r="R28" s="64">
        <f>'Расчет субсидий'!X28-1</f>
        <v>0.19683436970039558</v>
      </c>
      <c r="S28" s="64">
        <f>R28*'Расчет субсидий'!Y28</f>
        <v>1.9683436970039558</v>
      </c>
      <c r="T28" s="65">
        <f t="shared" si="8"/>
        <v>661.13317515526569</v>
      </c>
      <c r="U28" s="92" t="s">
        <v>435</v>
      </c>
      <c r="V28" s="92" t="s">
        <v>435</v>
      </c>
      <c r="W28" s="93" t="s">
        <v>435</v>
      </c>
      <c r="X28" s="92" t="s">
        <v>435</v>
      </c>
      <c r="Y28" s="92" t="s">
        <v>435</v>
      </c>
      <c r="Z28" s="93" t="s">
        <v>435</v>
      </c>
      <c r="AA28" s="64">
        <f>'Расчет субсидий'!AJ28-1</f>
        <v>0.19844082211197733</v>
      </c>
      <c r="AB28" s="64">
        <f>AA28*'Расчет субсидий'!AK28</f>
        <v>2.97661233167966</v>
      </c>
      <c r="AC28" s="65">
        <f t="shared" si="9"/>
        <v>999.79346343076054</v>
      </c>
      <c r="AD28" s="64">
        <f>'Расчет субсидий'!AN28-1</f>
        <v>0.21593714285714283</v>
      </c>
      <c r="AE28" s="64">
        <f>AD28*'Расчет субсидий'!AO28</f>
        <v>2.1593714285714283</v>
      </c>
      <c r="AF28" s="65">
        <f t="shared" si="10"/>
        <v>725.29614166672707</v>
      </c>
      <c r="AG28" s="64">
        <f>'Расчет субсидий'!AR28-1</f>
        <v>0.15711627906976755</v>
      </c>
      <c r="AH28" s="64">
        <f>AG28*'Расчет субсидий'!AS28</f>
        <v>1.5711627906976755</v>
      </c>
      <c r="AI28" s="65">
        <f t="shared" si="11"/>
        <v>527.72686298681242</v>
      </c>
      <c r="AJ28" s="64">
        <f t="shared" si="12"/>
        <v>9.3596716622483171</v>
      </c>
      <c r="AK28" s="28" t="str">
        <f>IF('Расчет субсидий'!BG28="+",'Расчет субсидий'!BG28,"-")</f>
        <v>-</v>
      </c>
    </row>
    <row r="29" spans="1:37" ht="15" customHeight="1">
      <c r="A29" s="32" t="s">
        <v>31</v>
      </c>
      <c r="B29" s="61">
        <f>'Расчет субсидий'!AX29</f>
        <v>6656.254545454547</v>
      </c>
      <c r="C29" s="64">
        <f>'Расчет субсидий'!D29-1</f>
        <v>0.20871465188164984</v>
      </c>
      <c r="D29" s="64">
        <f>C29*'Расчет субсидий'!E29</f>
        <v>2.0871465188164984</v>
      </c>
      <c r="E29" s="65">
        <f t="shared" si="4"/>
        <v>1232.9162720147708</v>
      </c>
      <c r="F29" s="92" t="s">
        <v>435</v>
      </c>
      <c r="G29" s="92" t="s">
        <v>435</v>
      </c>
      <c r="H29" s="93" t="s">
        <v>435</v>
      </c>
      <c r="I29" s="64">
        <f>'Расчет субсидий'!L29-1</f>
        <v>0.11570247933884303</v>
      </c>
      <c r="J29" s="64">
        <f>I29*'Расчет субсидий'!M29</f>
        <v>0.57851239669421517</v>
      </c>
      <c r="K29" s="65">
        <f t="shared" si="5"/>
        <v>341.7380337299029</v>
      </c>
      <c r="L29" s="64">
        <f>'Расчет субсидий'!P29-1</f>
        <v>3.6565768401632948E-3</v>
      </c>
      <c r="M29" s="64">
        <f>L29*'Расчет субсидий'!Q29</f>
        <v>7.3131536803265895E-2</v>
      </c>
      <c r="N29" s="65">
        <f t="shared" si="6"/>
        <v>43.20015912122981</v>
      </c>
      <c r="O29" s="64">
        <f>'Расчет субсидий'!T29-1</f>
        <v>5.9510754955714784E-2</v>
      </c>
      <c r="P29" s="64">
        <f>O29*'Расчет субсидий'!U29</f>
        <v>0.29755377477857392</v>
      </c>
      <c r="Q29" s="65">
        <f t="shared" si="7"/>
        <v>175.77054960757945</v>
      </c>
      <c r="R29" s="64">
        <f>'Расчет субсидий'!X29-1</f>
        <v>0.22793405709690395</v>
      </c>
      <c r="S29" s="64">
        <f>R29*'Расчет субсидий'!Y29</f>
        <v>3.4190108564535593</v>
      </c>
      <c r="T29" s="65">
        <f t="shared" si="8"/>
        <v>2019.673310480875</v>
      </c>
      <c r="U29" s="92" t="s">
        <v>435</v>
      </c>
      <c r="V29" s="92" t="s">
        <v>435</v>
      </c>
      <c r="W29" s="93" t="s">
        <v>435</v>
      </c>
      <c r="X29" s="92" t="s">
        <v>435</v>
      </c>
      <c r="Y29" s="92" t="s">
        <v>435</v>
      </c>
      <c r="Z29" s="93" t="s">
        <v>435</v>
      </c>
      <c r="AA29" s="64">
        <f>'Расчет субсидий'!AJ29-1</f>
        <v>2.63157894736743E-4</v>
      </c>
      <c r="AB29" s="64">
        <f>AA29*'Расчет субсидий'!AK29</f>
        <v>2.63157894736743E-3</v>
      </c>
      <c r="AC29" s="65">
        <f t="shared" si="9"/>
        <v>1.5545226346354384</v>
      </c>
      <c r="AD29" s="64">
        <f>'Расчет субсидий'!AN29-1</f>
        <v>8.0020597322348008E-2</v>
      </c>
      <c r="AE29" s="64">
        <f>AD29*'Расчет субсидий'!AO29</f>
        <v>0.80020597322348008</v>
      </c>
      <c r="AF29" s="65">
        <f t="shared" si="10"/>
        <v>472.69655314380213</v>
      </c>
      <c r="AG29" s="64">
        <f>'Расчет субсидий'!AR29-1</f>
        <v>0.20049352941176468</v>
      </c>
      <c r="AH29" s="64">
        <f>AG29*'Расчет субсидий'!AS29</f>
        <v>4.0098705882352936</v>
      </c>
      <c r="AI29" s="65">
        <f t="shared" si="11"/>
        <v>2368.7051447217514</v>
      </c>
      <c r="AJ29" s="64">
        <f t="shared" si="12"/>
        <v>11.268063223952254</v>
      </c>
      <c r="AK29" s="28" t="str">
        <f>IF('Расчет субсидий'!BG29="+",'Расчет субсидий'!BG29,"-")</f>
        <v>-</v>
      </c>
    </row>
    <row r="30" spans="1:37" ht="15" customHeight="1">
      <c r="A30" s="32" t="s">
        <v>32</v>
      </c>
      <c r="B30" s="61">
        <f>'Расчет субсидий'!AX30</f>
        <v>7.6363636363639671</v>
      </c>
      <c r="C30" s="64">
        <f>'Расчет субсидий'!D30-1</f>
        <v>2.1726501585125568E-2</v>
      </c>
      <c r="D30" s="64">
        <f>C30*'Расчет субсидий'!E30</f>
        <v>0.21726501585125568</v>
      </c>
      <c r="E30" s="65">
        <f t="shared" si="4"/>
        <v>22.381076541910595</v>
      </c>
      <c r="F30" s="92" t="s">
        <v>435</v>
      </c>
      <c r="G30" s="92" t="s">
        <v>435</v>
      </c>
      <c r="H30" s="93" t="s">
        <v>435</v>
      </c>
      <c r="I30" s="64">
        <f>'Расчет субсидий'!L30-1</f>
        <v>0.18110236220472431</v>
      </c>
      <c r="J30" s="64">
        <f>I30*'Расчет субсидий'!M30</f>
        <v>1.8110236220472431</v>
      </c>
      <c r="K30" s="65">
        <f t="shared" si="5"/>
        <v>186.55860514606292</v>
      </c>
      <c r="L30" s="64">
        <f>'Расчет субсидий'!P30-1</f>
        <v>-0.14126095208126421</v>
      </c>
      <c r="M30" s="64">
        <f>L30*'Расчет субсидий'!Q30</f>
        <v>-2.8252190416252843</v>
      </c>
      <c r="N30" s="65">
        <f t="shared" si="6"/>
        <v>-291.03371000864854</v>
      </c>
      <c r="O30" s="64">
        <f>'Расчет субсидий'!T30-1</f>
        <v>1.882845188284632E-3</v>
      </c>
      <c r="P30" s="64">
        <f>O30*'Расчет субсидий'!U30</f>
        <v>1.882845188284632E-2</v>
      </c>
      <c r="Q30" s="65">
        <f t="shared" si="7"/>
        <v>1.9395714542656253</v>
      </c>
      <c r="R30" s="64">
        <f>'Расчет субсидий'!X30-1</f>
        <v>0.22258474576271192</v>
      </c>
      <c r="S30" s="64">
        <f>R30*'Расчет субсидий'!Y30</f>
        <v>2.2258474576271192</v>
      </c>
      <c r="T30" s="65">
        <f t="shared" si="8"/>
        <v>229.29076788816911</v>
      </c>
      <c r="U30" s="92" t="s">
        <v>435</v>
      </c>
      <c r="V30" s="92" t="s">
        <v>435</v>
      </c>
      <c r="W30" s="93" t="s">
        <v>435</v>
      </c>
      <c r="X30" s="92" t="s">
        <v>435</v>
      </c>
      <c r="Y30" s="92" t="s">
        <v>435</v>
      </c>
      <c r="Z30" s="93" t="s">
        <v>435</v>
      </c>
      <c r="AA30" s="64">
        <f>'Расчет субсидий'!AJ30-1</f>
        <v>0</v>
      </c>
      <c r="AB30" s="64">
        <f>AA30*'Расчет субсидий'!AK30</f>
        <v>0</v>
      </c>
      <c r="AC30" s="65">
        <f t="shared" si="9"/>
        <v>0</v>
      </c>
      <c r="AD30" s="64">
        <f>'Расчет субсидий'!AN30-1</f>
        <v>1.9491265706405025E-2</v>
      </c>
      <c r="AE30" s="64">
        <f>AD30*'Расчет субсидий'!AO30</f>
        <v>0.19491265706405025</v>
      </c>
      <c r="AF30" s="65">
        <f t="shared" si="10"/>
        <v>20.078497588052748</v>
      </c>
      <c r="AG30" s="64">
        <f>'Расчет субсидий'!AR30-1</f>
        <v>-0.15685279187817258</v>
      </c>
      <c r="AH30" s="64">
        <f>AG30*'Расчет субсидий'!AS30</f>
        <v>-1.5685279187817258</v>
      </c>
      <c r="AI30" s="65">
        <f t="shared" si="11"/>
        <v>-161.57844497344848</v>
      </c>
      <c r="AJ30" s="64">
        <f t="shared" si="12"/>
        <v>7.4130244065504503E-2</v>
      </c>
      <c r="AK30" s="28" t="str">
        <f>IF('Расчет субсидий'!BG30="+",'Расчет субсидий'!BG30,"-")</f>
        <v>-</v>
      </c>
    </row>
    <row r="31" spans="1:37" ht="15" customHeight="1">
      <c r="A31" s="32" t="s">
        <v>33</v>
      </c>
      <c r="B31" s="61">
        <f>'Расчет субсидий'!AX31</f>
        <v>445.80909090909336</v>
      </c>
      <c r="C31" s="64">
        <f>'Расчет субсидий'!D31-1</f>
        <v>-4.3472801835492181E-2</v>
      </c>
      <c r="D31" s="64">
        <f>C31*'Расчет субсидий'!E31</f>
        <v>-0.43472801835492181</v>
      </c>
      <c r="E31" s="65">
        <f t="shared" si="4"/>
        <v>-85.898140979451483</v>
      </c>
      <c r="F31" s="92" t="s">
        <v>435</v>
      </c>
      <c r="G31" s="92" t="s">
        <v>435</v>
      </c>
      <c r="H31" s="93" t="s">
        <v>435</v>
      </c>
      <c r="I31" s="64">
        <f>'Расчет субсидий'!L31-1</f>
        <v>2.2099447513812098E-2</v>
      </c>
      <c r="J31" s="64">
        <f>I31*'Расчет субсидий'!M31</f>
        <v>0.22099447513812098</v>
      </c>
      <c r="K31" s="65">
        <f t="shared" si="5"/>
        <v>43.666416194955339</v>
      </c>
      <c r="L31" s="64">
        <f>'Расчет субсидий'!P31-1</f>
        <v>5.2672484800312835E-2</v>
      </c>
      <c r="M31" s="64">
        <f>L31*'Расчет субсидий'!Q31</f>
        <v>1.0534496960062567</v>
      </c>
      <c r="N31" s="65">
        <f t="shared" si="6"/>
        <v>208.15168721981976</v>
      </c>
      <c r="O31" s="64">
        <f>'Расчет субсидий'!T31-1</f>
        <v>0.18026740947075215</v>
      </c>
      <c r="P31" s="64">
        <f>O31*'Расчет субсидий'!U31</f>
        <v>1.8026740947075215</v>
      </c>
      <c r="Q31" s="65">
        <f t="shared" si="7"/>
        <v>356.1913357072184</v>
      </c>
      <c r="R31" s="64">
        <f>'Расчет субсидий'!X31-1</f>
        <v>0.20885238815647278</v>
      </c>
      <c r="S31" s="64">
        <f>R31*'Расчет субсидий'!Y31</f>
        <v>1.0442619407823639</v>
      </c>
      <c r="T31" s="65">
        <f t="shared" si="8"/>
        <v>206.33627376546471</v>
      </c>
      <c r="U31" s="92" t="s">
        <v>435</v>
      </c>
      <c r="V31" s="92" t="s">
        <v>435</v>
      </c>
      <c r="W31" s="93" t="s">
        <v>435</v>
      </c>
      <c r="X31" s="92" t="s">
        <v>435</v>
      </c>
      <c r="Y31" s="92" t="s">
        <v>435</v>
      </c>
      <c r="Z31" s="93" t="s">
        <v>435</v>
      </c>
      <c r="AA31" s="64">
        <f>'Расчет субсидий'!AJ31-1</f>
        <v>6.4719810576163717E-3</v>
      </c>
      <c r="AB31" s="64">
        <f>AA31*'Расчет субсидий'!AK31</f>
        <v>6.4719810576163717E-2</v>
      </c>
      <c r="AC31" s="65">
        <f t="shared" si="9"/>
        <v>12.788021885665437</v>
      </c>
      <c r="AD31" s="64">
        <f>'Расчет субсидий'!AN31-1</f>
        <v>-2.8422023992617618E-2</v>
      </c>
      <c r="AE31" s="64">
        <f>AD31*'Расчет субсидий'!AO31</f>
        <v>-0.56844047985235235</v>
      </c>
      <c r="AF31" s="65">
        <f t="shared" si="10"/>
        <v>-112.31845755320086</v>
      </c>
      <c r="AG31" s="64">
        <f>'Расчет субсидий'!AR31-1</f>
        <v>-0.18534090909090917</v>
      </c>
      <c r="AH31" s="64">
        <f>AG31*'Расчет субсидий'!AS31</f>
        <v>-0.92670454545454584</v>
      </c>
      <c r="AI31" s="65">
        <f t="shared" si="11"/>
        <v>-183.10804533137784</v>
      </c>
      <c r="AJ31" s="64">
        <f t="shared" si="12"/>
        <v>2.2562269735486065</v>
      </c>
      <c r="AK31" s="28" t="str">
        <f>IF('Расчет субсидий'!BG31="+",'Расчет субсидий'!BG31,"-")</f>
        <v>-</v>
      </c>
    </row>
    <row r="32" spans="1:37" ht="15" customHeight="1">
      <c r="A32" s="32" t="s">
        <v>34</v>
      </c>
      <c r="B32" s="61">
        <f>'Расчет субсидий'!AX32</f>
        <v>-7.4909090909095539</v>
      </c>
      <c r="C32" s="64">
        <f>'Расчет субсидий'!D32-1</f>
        <v>-2.4574433227754322E-2</v>
      </c>
      <c r="D32" s="64">
        <f>C32*'Расчет субсидий'!E32</f>
        <v>-0.24574433227754322</v>
      </c>
      <c r="E32" s="65">
        <f t="shared" si="4"/>
        <v>-45.200589980713616</v>
      </c>
      <c r="F32" s="92" t="s">
        <v>435</v>
      </c>
      <c r="G32" s="92" t="s">
        <v>435</v>
      </c>
      <c r="H32" s="93" t="s">
        <v>435</v>
      </c>
      <c r="I32" s="64">
        <f>'Расчет субсидий'!L32-1</f>
        <v>-8.6538461538461564E-2</v>
      </c>
      <c r="J32" s="64">
        <f>I32*'Расчет субсидий'!M32</f>
        <v>-1.2980769230769234</v>
      </c>
      <c r="K32" s="65">
        <f t="shared" si="5"/>
        <v>-238.75969882861924</v>
      </c>
      <c r="L32" s="64">
        <f>'Расчет субсидий'!P32-1</f>
        <v>2.7048370692015711E-2</v>
      </c>
      <c r="M32" s="64">
        <f>L32*'Расчет субсидий'!Q32</f>
        <v>0.54096741384031422</v>
      </c>
      <c r="N32" s="65">
        <f t="shared" si="6"/>
        <v>99.501974427255419</v>
      </c>
      <c r="O32" s="64">
        <f>'Расчет субсидий'!T32-1</f>
        <v>3.1671074172018532E-2</v>
      </c>
      <c r="P32" s="64">
        <f>O32*'Расчет субсидий'!U32</f>
        <v>0.31671074172018532</v>
      </c>
      <c r="Q32" s="65">
        <f t="shared" si="7"/>
        <v>58.253682786115583</v>
      </c>
      <c r="R32" s="64">
        <f>'Расчет субсидий'!X32-1</f>
        <v>-1.27388535031836E-3</v>
      </c>
      <c r="S32" s="64">
        <f>R32*'Расчет субсидий'!Y32</f>
        <v>-1.27388535031836E-2</v>
      </c>
      <c r="T32" s="65">
        <f t="shared" si="8"/>
        <v>-2.3431006065745907</v>
      </c>
      <c r="U32" s="92" t="s">
        <v>435</v>
      </c>
      <c r="V32" s="92" t="s">
        <v>435</v>
      </c>
      <c r="W32" s="93" t="s">
        <v>435</v>
      </c>
      <c r="X32" s="92" t="s">
        <v>435</v>
      </c>
      <c r="Y32" s="92" t="s">
        <v>435</v>
      </c>
      <c r="Z32" s="93" t="s">
        <v>435</v>
      </c>
      <c r="AA32" s="64">
        <f>'Расчет субсидий'!AJ32-1</f>
        <v>3.2058823529411695E-2</v>
      </c>
      <c r="AB32" s="64">
        <f>AA32*'Расчет субсидий'!AK32</f>
        <v>0.32058823529411695</v>
      </c>
      <c r="AC32" s="65">
        <f t="shared" si="9"/>
        <v>58.96688335340351</v>
      </c>
      <c r="AD32" s="64">
        <f>'Расчет субсидий'!AN32-1</f>
        <v>-1.570360383976821E-2</v>
      </c>
      <c r="AE32" s="64">
        <f>AD32*'Расчет субсидий'!AO32</f>
        <v>-0.1570360383976821</v>
      </c>
      <c r="AF32" s="65">
        <f t="shared" si="10"/>
        <v>-28.884172090661377</v>
      </c>
      <c r="AG32" s="64">
        <f>'Расчет субсидий'!AR32-1</f>
        <v>4.9460355230730002E-2</v>
      </c>
      <c r="AH32" s="64">
        <f>AG32*'Расчет субсидий'!AS32</f>
        <v>0.49460355230730002</v>
      </c>
      <c r="AI32" s="65">
        <f t="shared" si="11"/>
        <v>90.974111848884732</v>
      </c>
      <c r="AJ32" s="64">
        <f t="shared" si="12"/>
        <v>-4.0726204093415763E-2</v>
      </c>
      <c r="AK32" s="28" t="str">
        <f>IF('Расчет субсидий'!BG32="+",'Расчет субсидий'!BG32,"-")</f>
        <v>-</v>
      </c>
    </row>
    <row r="33" spans="1:37" ht="15" customHeight="1">
      <c r="A33" s="32" t="s">
        <v>1</v>
      </c>
      <c r="B33" s="61">
        <f>'Расчет субсидий'!AX33</f>
        <v>-1221.6272727272735</v>
      </c>
      <c r="C33" s="64">
        <f>'Расчет субсидий'!D33-1</f>
        <v>-0.1668745504363498</v>
      </c>
      <c r="D33" s="64">
        <f>C33*'Расчет субсидий'!E33</f>
        <v>-1.668745504363498</v>
      </c>
      <c r="E33" s="65">
        <f t="shared" si="4"/>
        <v>-583.88092392405895</v>
      </c>
      <c r="F33" s="92" t="s">
        <v>435</v>
      </c>
      <c r="G33" s="92" t="s">
        <v>435</v>
      </c>
      <c r="H33" s="93" t="s">
        <v>435</v>
      </c>
      <c r="I33" s="64">
        <f>'Расчет субсидий'!L33-1</f>
        <v>-0.17525773195876293</v>
      </c>
      <c r="J33" s="64">
        <f>I33*'Расчет субсидий'!M33</f>
        <v>-1.7525773195876293</v>
      </c>
      <c r="K33" s="65">
        <f t="shared" si="5"/>
        <v>-613.21301656449225</v>
      </c>
      <c r="L33" s="64">
        <f>'Расчет субсидий'!P33-1</f>
        <v>-6.9470491793264144E-2</v>
      </c>
      <c r="M33" s="64">
        <f>L33*'Расчет субсидий'!Q33</f>
        <v>-1.3894098358652829</v>
      </c>
      <c r="N33" s="65">
        <f t="shared" si="6"/>
        <v>-486.14357105556837</v>
      </c>
      <c r="O33" s="64">
        <f>'Расчет субсидий'!T33-1</f>
        <v>2.7944055944056023E-2</v>
      </c>
      <c r="P33" s="64">
        <f>O33*'Расчет субсидий'!U33</f>
        <v>0.13972027972028012</v>
      </c>
      <c r="Q33" s="65">
        <f t="shared" si="7"/>
        <v>48.887026692019042</v>
      </c>
      <c r="R33" s="64">
        <f>'Расчет субсидий'!X33-1</f>
        <v>-2.3742894621775368E-2</v>
      </c>
      <c r="S33" s="64">
        <f>R33*'Расчет субсидий'!Y33</f>
        <v>-0.23742894621775368</v>
      </c>
      <c r="T33" s="65">
        <f t="shared" si="8"/>
        <v>-83.07452042354106</v>
      </c>
      <c r="U33" s="92" t="s">
        <v>435</v>
      </c>
      <c r="V33" s="92" t="s">
        <v>435</v>
      </c>
      <c r="W33" s="93" t="s">
        <v>435</v>
      </c>
      <c r="X33" s="92" t="s">
        <v>435</v>
      </c>
      <c r="Y33" s="92" t="s">
        <v>435</v>
      </c>
      <c r="Z33" s="93" t="s">
        <v>435</v>
      </c>
      <c r="AA33" s="64">
        <f>'Расчет субсидий'!AJ33-1</f>
        <v>2.2498995580554348E-2</v>
      </c>
      <c r="AB33" s="64">
        <f>AA33*'Расчет субсидий'!AK33</f>
        <v>0.22498995580554348</v>
      </c>
      <c r="AC33" s="65">
        <f t="shared" si="9"/>
        <v>78.722215536083667</v>
      </c>
      <c r="AD33" s="64">
        <f>'Расчет субсидий'!AN33-1</f>
        <v>0.11227790432801821</v>
      </c>
      <c r="AE33" s="64">
        <f>AD33*'Расчет субсидий'!AO33</f>
        <v>1.6841685649202731</v>
      </c>
      <c r="AF33" s="65">
        <f t="shared" si="10"/>
        <v>589.27733147936283</v>
      </c>
      <c r="AG33" s="64">
        <f>'Расчет субсидий'!AR33-1</f>
        <v>-4.9215686274509785E-2</v>
      </c>
      <c r="AH33" s="64">
        <f>AG33*'Расчет субсидий'!AS33</f>
        <v>-0.49215686274509785</v>
      </c>
      <c r="AI33" s="65">
        <f t="shared" si="11"/>
        <v>-172.20181446707824</v>
      </c>
      <c r="AJ33" s="64">
        <f t="shared" si="12"/>
        <v>-3.4914396683331654</v>
      </c>
      <c r="AK33" s="28" t="str">
        <f>IF('Расчет субсидий'!BG33="+",'Расчет субсидий'!BG33,"-")</f>
        <v>-</v>
      </c>
    </row>
    <row r="34" spans="1:37" ht="15" customHeight="1">
      <c r="A34" s="32" t="s">
        <v>35</v>
      </c>
      <c r="B34" s="61">
        <f>'Расчет субсидий'!AX34</f>
        <v>-70.972727272728662</v>
      </c>
      <c r="C34" s="64">
        <f>'Расчет субсидий'!D34-1</f>
        <v>0.12643457167862282</v>
      </c>
      <c r="D34" s="64">
        <f>C34*'Расчет субсидий'!E34</f>
        <v>1.2643457167862282</v>
      </c>
      <c r="E34" s="65">
        <f t="shared" si="4"/>
        <v>230.4270916611415</v>
      </c>
      <c r="F34" s="92" t="s">
        <v>435</v>
      </c>
      <c r="G34" s="92" t="s">
        <v>435</v>
      </c>
      <c r="H34" s="93" t="s">
        <v>435</v>
      </c>
      <c r="I34" s="64">
        <f>'Расчет субсидий'!L34-1</f>
        <v>9.6491228070175517E-2</v>
      </c>
      <c r="J34" s="64">
        <f>I34*'Расчет субсидий'!M34</f>
        <v>0.96491228070175517</v>
      </c>
      <c r="K34" s="65">
        <f t="shared" si="5"/>
        <v>175.85532785714915</v>
      </c>
      <c r="L34" s="64">
        <f>'Расчет субсидий'!P34-1</f>
        <v>-7.8928387046453219E-2</v>
      </c>
      <c r="M34" s="64">
        <f>L34*'Расчет субсидий'!Q34</f>
        <v>-1.5785677409290644</v>
      </c>
      <c r="N34" s="65">
        <f t="shared" si="6"/>
        <v>-287.69407663037424</v>
      </c>
      <c r="O34" s="64">
        <f>'Расчет субсидий'!T34-1</f>
        <v>4.1333333333333444E-2</v>
      </c>
      <c r="P34" s="64">
        <f>O34*'Расчет субсидий'!U34</f>
        <v>0.20666666666666722</v>
      </c>
      <c r="Q34" s="65">
        <f t="shared" si="7"/>
        <v>37.66501385740402</v>
      </c>
      <c r="R34" s="64">
        <f>'Расчет субсидий'!X34-1</f>
        <v>1.1872146118721449E-2</v>
      </c>
      <c r="S34" s="64">
        <f>R34*'Расчет субсидий'!Y34</f>
        <v>5.9360730593607247E-2</v>
      </c>
      <c r="T34" s="65">
        <f t="shared" si="8"/>
        <v>10.818497130937924</v>
      </c>
      <c r="U34" s="92" t="s">
        <v>435</v>
      </c>
      <c r="V34" s="92" t="s">
        <v>435</v>
      </c>
      <c r="W34" s="93" t="s">
        <v>435</v>
      </c>
      <c r="X34" s="92" t="s">
        <v>435</v>
      </c>
      <c r="Y34" s="92" t="s">
        <v>435</v>
      </c>
      <c r="Z34" s="93" t="s">
        <v>435</v>
      </c>
      <c r="AA34" s="64">
        <f>'Расчет субсидий'!AJ34-1</f>
        <v>-0.20062555853440567</v>
      </c>
      <c r="AB34" s="64">
        <f>AA34*'Расчет субсидий'!AK34</f>
        <v>-3.0093833780160848</v>
      </c>
      <c r="AC34" s="65">
        <f t="shared" si="9"/>
        <v>-548.46032242846866</v>
      </c>
      <c r="AD34" s="64">
        <f>'Расчет субсидий'!AN34-1</f>
        <v>-3.4734177215189788E-2</v>
      </c>
      <c r="AE34" s="64">
        <f>AD34*'Расчет субсидий'!AO34</f>
        <v>-0.34734177215189788</v>
      </c>
      <c r="AF34" s="65">
        <f t="shared" si="10"/>
        <v>-63.30306126462807</v>
      </c>
      <c r="AG34" s="64">
        <f>'Расчет субсидий'!AR34-1</f>
        <v>0.20505825242718445</v>
      </c>
      <c r="AH34" s="64">
        <f>AG34*'Расчет субсидий'!AS34</f>
        <v>2.0505825242718445</v>
      </c>
      <c r="AI34" s="65">
        <f t="shared" si="11"/>
        <v>373.71880254410968</v>
      </c>
      <c r="AJ34" s="64">
        <f t="shared" si="12"/>
        <v>-0.38942497207694471</v>
      </c>
      <c r="AK34" s="28" t="str">
        <f>IF('Расчет субсидий'!BG34="+",'Расчет субсидий'!BG34,"-")</f>
        <v>-</v>
      </c>
    </row>
    <row r="35" spans="1:37" ht="15" customHeight="1">
      <c r="A35" s="32" t="s">
        <v>36</v>
      </c>
      <c r="B35" s="61">
        <f>'Расчет субсидий'!AX35</f>
        <v>368.73636363636433</v>
      </c>
      <c r="C35" s="64">
        <f>'Расчет субсидий'!D35-1</f>
        <v>-6.5881837642786101E-3</v>
      </c>
      <c r="D35" s="64">
        <f>C35*'Расчет субсидий'!E35</f>
        <v>-6.5881837642786101E-2</v>
      </c>
      <c r="E35" s="65">
        <f t="shared" si="4"/>
        <v>-7.9681372895541669</v>
      </c>
      <c r="F35" s="92" t="s">
        <v>435</v>
      </c>
      <c r="G35" s="92" t="s">
        <v>435</v>
      </c>
      <c r="H35" s="93" t="s">
        <v>435</v>
      </c>
      <c r="I35" s="64">
        <f>'Расчет субсидий'!L35-1</f>
        <v>0</v>
      </c>
      <c r="J35" s="64">
        <f>I35*'Расчет субсидий'!M35</f>
        <v>0</v>
      </c>
      <c r="K35" s="65">
        <f t="shared" si="5"/>
        <v>0</v>
      </c>
      <c r="L35" s="64">
        <f>'Расчет субсидий'!P35-1</f>
        <v>-0.16728574296111254</v>
      </c>
      <c r="M35" s="64">
        <f>L35*'Расчет субсидий'!Q35</f>
        <v>-3.3457148592222508</v>
      </c>
      <c r="N35" s="65">
        <f t="shared" si="6"/>
        <v>-404.65045122953387</v>
      </c>
      <c r="O35" s="64">
        <f>'Расчет субсидий'!T35-1</f>
        <v>0.22277528089887633</v>
      </c>
      <c r="P35" s="64">
        <f>O35*'Расчет субсидий'!U35</f>
        <v>2.2277528089887633</v>
      </c>
      <c r="Q35" s="65">
        <f t="shared" si="7"/>
        <v>269.43753945448879</v>
      </c>
      <c r="R35" s="64">
        <f>'Расчет субсидий'!X35-1</f>
        <v>0.21348684210526314</v>
      </c>
      <c r="S35" s="64">
        <f>R35*'Расчет субсидий'!Y35</f>
        <v>1.0674342105263157</v>
      </c>
      <c r="T35" s="65">
        <f t="shared" si="8"/>
        <v>129.10177738449707</v>
      </c>
      <c r="U35" s="92" t="s">
        <v>435</v>
      </c>
      <c r="V35" s="92" t="s">
        <v>435</v>
      </c>
      <c r="W35" s="93" t="s">
        <v>435</v>
      </c>
      <c r="X35" s="92" t="s">
        <v>435</v>
      </c>
      <c r="Y35" s="92" t="s">
        <v>435</v>
      </c>
      <c r="Z35" s="93" t="s">
        <v>435</v>
      </c>
      <c r="AA35" s="64">
        <f>'Расчет субсидий'!AJ35-1</f>
        <v>9.2511013215859084E-2</v>
      </c>
      <c r="AB35" s="64">
        <f>AA35*'Расчет субсидий'!AK35</f>
        <v>1.8502202643171817</v>
      </c>
      <c r="AC35" s="65">
        <f t="shared" si="9"/>
        <v>223.77653097551087</v>
      </c>
      <c r="AD35" s="64">
        <f>'Расчет субсидий'!AN35-1</f>
        <v>0.14196230598669612</v>
      </c>
      <c r="AE35" s="64">
        <f>AD35*'Расчет субсидий'!AO35</f>
        <v>1.4196230598669612</v>
      </c>
      <c r="AF35" s="65">
        <f t="shared" si="10"/>
        <v>171.69757015233367</v>
      </c>
      <c r="AG35" s="64">
        <f>'Расчет субсидий'!AR35-1</f>
        <v>-2.0932445290199775E-2</v>
      </c>
      <c r="AH35" s="64">
        <f>AG35*'Расчет субсидий'!AS35</f>
        <v>-0.10466222645099887</v>
      </c>
      <c r="AI35" s="65">
        <f t="shared" si="11"/>
        <v>-12.65846581137804</v>
      </c>
      <c r="AJ35" s="64">
        <f t="shared" si="12"/>
        <v>3.0487714203831864</v>
      </c>
      <c r="AK35" s="28" t="str">
        <f>IF('Расчет субсидий'!BG35="+",'Расчет субсидий'!BG35,"-")</f>
        <v>-</v>
      </c>
    </row>
    <row r="36" spans="1:37" ht="15" customHeight="1">
      <c r="A36" s="32" t="s">
        <v>37</v>
      </c>
      <c r="B36" s="61">
        <f>'Расчет субсидий'!AX36</f>
        <v>-281.54545454545587</v>
      </c>
      <c r="C36" s="64">
        <f>'Расчет субсидий'!D36-1</f>
        <v>-1.9811873900622556E-2</v>
      </c>
      <c r="D36" s="64">
        <f>C36*'Расчет субсидий'!E36</f>
        <v>-0.19811873900622556</v>
      </c>
      <c r="E36" s="65">
        <f t="shared" si="4"/>
        <v>-71.716874392297939</v>
      </c>
      <c r="F36" s="92" t="s">
        <v>435</v>
      </c>
      <c r="G36" s="92" t="s">
        <v>435</v>
      </c>
      <c r="H36" s="93" t="s">
        <v>435</v>
      </c>
      <c r="I36" s="64">
        <f>'Расчет субсидий'!L36-1</f>
        <v>0.13821138211382111</v>
      </c>
      <c r="J36" s="64">
        <f>I36*'Расчет субсидий'!M36</f>
        <v>2.0731707317073167</v>
      </c>
      <c r="K36" s="65">
        <f t="shared" si="5"/>
        <v>750.46573436432971</v>
      </c>
      <c r="L36" s="64">
        <f>'Расчет субсидий'!P36-1</f>
        <v>7.6238591596341498E-2</v>
      </c>
      <c r="M36" s="64">
        <f>L36*'Расчет субсидий'!Q36</f>
        <v>1.52477183192683</v>
      </c>
      <c r="N36" s="65">
        <f t="shared" si="6"/>
        <v>551.95117077630039</v>
      </c>
      <c r="O36" s="64">
        <f>'Расчет субсидий'!T36-1</f>
        <v>-3.6056580605036026E-2</v>
      </c>
      <c r="P36" s="64">
        <f>O36*'Расчет субсидий'!U36</f>
        <v>-0.36056580605036026</v>
      </c>
      <c r="Q36" s="65">
        <f t="shared" si="7"/>
        <v>-130.52098328699125</v>
      </c>
      <c r="R36" s="64">
        <f>'Расчет субсидий'!X36-1</f>
        <v>2.5953017302011494E-2</v>
      </c>
      <c r="S36" s="64">
        <f>R36*'Расчет субсидий'!Y36</f>
        <v>0.25953017302011494</v>
      </c>
      <c r="T36" s="65">
        <f t="shared" si="8"/>
        <v>93.947159732881502</v>
      </c>
      <c r="U36" s="92" t="s">
        <v>435</v>
      </c>
      <c r="V36" s="92" t="s">
        <v>435</v>
      </c>
      <c r="W36" s="93" t="s">
        <v>435</v>
      </c>
      <c r="X36" s="92" t="s">
        <v>435</v>
      </c>
      <c r="Y36" s="92" t="s">
        <v>435</v>
      </c>
      <c r="Z36" s="93" t="s">
        <v>435</v>
      </c>
      <c r="AA36" s="64">
        <f>'Расчет субсидий'!AJ36-1</f>
        <v>-7.3015873015872979E-2</v>
      </c>
      <c r="AB36" s="64">
        <f>AA36*'Расчет субсидий'!AK36</f>
        <v>-1.0952380952380947</v>
      </c>
      <c r="AC36" s="65">
        <f t="shared" si="9"/>
        <v>-396.46453081544132</v>
      </c>
      <c r="AD36" s="64">
        <f>'Расчет субсидий'!AN36-1</f>
        <v>-9.1390851617701774E-2</v>
      </c>
      <c r="AE36" s="64">
        <f>AD36*'Расчет субсидий'!AO36</f>
        <v>-1.3708627742655266</v>
      </c>
      <c r="AF36" s="65">
        <f t="shared" si="10"/>
        <v>-496.23773038444637</v>
      </c>
      <c r="AG36" s="64">
        <f>'Расчет субсидий'!AR36-1</f>
        <v>-0.16104600694444438</v>
      </c>
      <c r="AH36" s="64">
        <f>AG36*'Расчет субсидий'!AS36</f>
        <v>-1.6104600694444438</v>
      </c>
      <c r="AI36" s="65">
        <f t="shared" si="11"/>
        <v>-582.96940053979085</v>
      </c>
      <c r="AJ36" s="64">
        <f t="shared" si="12"/>
        <v>-0.77777274735038882</v>
      </c>
      <c r="AK36" s="28" t="str">
        <f>IF('Расчет субсидий'!BG36="+",'Расчет субсидий'!BG36,"-")</f>
        <v>-</v>
      </c>
    </row>
    <row r="37" spans="1:37" ht="15" customHeight="1">
      <c r="A37" s="32" t="s">
        <v>38</v>
      </c>
      <c r="B37" s="61">
        <f>'Расчет субсидий'!AX37</f>
        <v>1404.9818181818191</v>
      </c>
      <c r="C37" s="64">
        <f>'Расчет субсидий'!D37-1</f>
        <v>1.5871625698215208E-2</v>
      </c>
      <c r="D37" s="64">
        <f>C37*'Расчет субсидий'!E37</f>
        <v>0.15871625698215208</v>
      </c>
      <c r="E37" s="65">
        <f t="shared" si="4"/>
        <v>24.471282748402011</v>
      </c>
      <c r="F37" s="92" t="s">
        <v>435</v>
      </c>
      <c r="G37" s="92" t="s">
        <v>435</v>
      </c>
      <c r="H37" s="93" t="s">
        <v>435</v>
      </c>
      <c r="I37" s="64">
        <f>'Расчет субсидий'!L37-1</f>
        <v>0.18165784832451504</v>
      </c>
      <c r="J37" s="64">
        <f>I37*'Расчет субсидий'!M37</f>
        <v>2.7248677248677255</v>
      </c>
      <c r="K37" s="65">
        <f t="shared" si="5"/>
        <v>420.12714900863244</v>
      </c>
      <c r="L37" s="64">
        <f>'Расчет субсидий'!P37-1</f>
        <v>0.15326225490196066</v>
      </c>
      <c r="M37" s="64">
        <f>L37*'Расчет субсидий'!Q37</f>
        <v>3.0652450980392132</v>
      </c>
      <c r="N37" s="65">
        <f t="shared" si="6"/>
        <v>472.60741220545464</v>
      </c>
      <c r="O37" s="64">
        <f>'Расчет субсидий'!T37-1</f>
        <v>5.2930469603203578E-2</v>
      </c>
      <c r="P37" s="64">
        <f>O37*'Расчет субсидий'!U37</f>
        <v>0.52930469603203578</v>
      </c>
      <c r="Q37" s="65">
        <f t="shared" si="7"/>
        <v>81.609566171368868</v>
      </c>
      <c r="R37" s="64">
        <f>'Расчет субсидий'!X37-1</f>
        <v>4.5528455284552738E-2</v>
      </c>
      <c r="S37" s="64">
        <f>R37*'Расчет субсидий'!Y37</f>
        <v>0.45528455284552738</v>
      </c>
      <c r="T37" s="65">
        <f t="shared" si="8"/>
        <v>70.196949168953424</v>
      </c>
      <c r="U37" s="92" t="s">
        <v>435</v>
      </c>
      <c r="V37" s="92" t="s">
        <v>435</v>
      </c>
      <c r="W37" s="93" t="s">
        <v>435</v>
      </c>
      <c r="X37" s="92" t="s">
        <v>435</v>
      </c>
      <c r="Y37" s="92" t="s">
        <v>435</v>
      </c>
      <c r="Z37" s="93" t="s">
        <v>435</v>
      </c>
      <c r="AA37" s="64">
        <f>'Расчет субсидий'!AJ37-1</f>
        <v>5.8181818181818112E-2</v>
      </c>
      <c r="AB37" s="64">
        <f>AA37*'Расчет субсидий'!AK37</f>
        <v>1.1636363636363622</v>
      </c>
      <c r="AC37" s="65">
        <f t="shared" si="9"/>
        <v>179.41246229155908</v>
      </c>
      <c r="AD37" s="64">
        <f>'Расчет субсидий'!AN37-1</f>
        <v>-7.8199999999999936E-2</v>
      </c>
      <c r="AE37" s="64">
        <f>AD37*'Расчет субсидий'!AO37</f>
        <v>-1.1729999999999992</v>
      </c>
      <c r="AF37" s="65">
        <f t="shared" si="10"/>
        <v>-180.85617194906155</v>
      </c>
      <c r="AG37" s="64">
        <f>'Расчет субсидий'!AR37-1</f>
        <v>0.21883999999999992</v>
      </c>
      <c r="AH37" s="64">
        <f>AG37*'Расчет субсидий'!AS37</f>
        <v>2.1883999999999992</v>
      </c>
      <c r="AI37" s="65">
        <f t="shared" si="11"/>
        <v>337.41316853651017</v>
      </c>
      <c r="AJ37" s="64">
        <f t="shared" si="12"/>
        <v>9.1124546924030163</v>
      </c>
      <c r="AK37" s="28" t="str">
        <f>IF('Расчет субсидий'!BG37="+",'Расчет субсидий'!BG37,"-")</f>
        <v>-</v>
      </c>
    </row>
    <row r="38" spans="1:37" ht="15" customHeight="1">
      <c r="A38" s="32" t="s">
        <v>39</v>
      </c>
      <c r="B38" s="61">
        <f>'Расчет субсидий'!AX38</f>
        <v>518.48181818181911</v>
      </c>
      <c r="C38" s="64">
        <f>'Расчет субсидий'!D38-1</f>
        <v>0.14203762371459216</v>
      </c>
      <c r="D38" s="64">
        <f>C38*'Расчет субсидий'!E38</f>
        <v>1.4203762371459216</v>
      </c>
      <c r="E38" s="65">
        <f t="shared" si="4"/>
        <v>218.97361408738948</v>
      </c>
      <c r="F38" s="92" t="s">
        <v>435</v>
      </c>
      <c r="G38" s="92" t="s">
        <v>435</v>
      </c>
      <c r="H38" s="93" t="s">
        <v>435</v>
      </c>
      <c r="I38" s="64">
        <f>'Расчет субсидий'!L38-1</f>
        <v>1.2658227848101333E-2</v>
      </c>
      <c r="J38" s="64">
        <f>I38*'Расчет субсидий'!M38</f>
        <v>0.12658227848101333</v>
      </c>
      <c r="K38" s="65">
        <f t="shared" si="5"/>
        <v>19.51467384029198</v>
      </c>
      <c r="L38" s="64">
        <f>'Расчет субсидий'!P38-1</f>
        <v>5.2632654090427167E-2</v>
      </c>
      <c r="M38" s="64">
        <f>L38*'Расчет субсидий'!Q38</f>
        <v>1.0526530818085433</v>
      </c>
      <c r="N38" s="65">
        <f t="shared" si="6"/>
        <v>162.28323431192726</v>
      </c>
      <c r="O38" s="64">
        <f>'Расчет субсидий'!T38-1</f>
        <v>2.7594070695553086E-2</v>
      </c>
      <c r="P38" s="64">
        <f>O38*'Расчет субсидий'!U38</f>
        <v>0.13797035347776543</v>
      </c>
      <c r="Q38" s="65">
        <f t="shared" si="7"/>
        <v>21.270326937212143</v>
      </c>
      <c r="R38" s="64">
        <f>'Расчет субсидий'!X38-1</f>
        <v>4.4852191641182593E-2</v>
      </c>
      <c r="S38" s="64">
        <f>R38*'Расчет субсидий'!Y38</f>
        <v>0.22426095820591296</v>
      </c>
      <c r="T38" s="65">
        <f t="shared" si="8"/>
        <v>34.573397690547786</v>
      </c>
      <c r="U38" s="92" t="s">
        <v>435</v>
      </c>
      <c r="V38" s="92" t="s">
        <v>435</v>
      </c>
      <c r="W38" s="93" t="s">
        <v>435</v>
      </c>
      <c r="X38" s="92" t="s">
        <v>435</v>
      </c>
      <c r="Y38" s="92" t="s">
        <v>435</v>
      </c>
      <c r="Z38" s="93" t="s">
        <v>435</v>
      </c>
      <c r="AA38" s="64">
        <f>'Расчет субсидий'!AJ38-1</f>
        <v>9.8896608091540772E-2</v>
      </c>
      <c r="AB38" s="64">
        <f>AA38*'Расчет субсидий'!AK38</f>
        <v>1.4834491213731116</v>
      </c>
      <c r="AC38" s="65">
        <f t="shared" si="9"/>
        <v>228.69730352188429</v>
      </c>
      <c r="AD38" s="64">
        <f>'Расчет субсидий'!AN38-1</f>
        <v>-3.3751117435645295E-3</v>
      </c>
      <c r="AE38" s="64">
        <f>AD38*'Расчет субсидий'!AO38</f>
        <v>-3.3751117435645295E-2</v>
      </c>
      <c r="AF38" s="65">
        <f t="shared" si="10"/>
        <v>-5.2032721831658506</v>
      </c>
      <c r="AG38" s="64">
        <f>'Расчет субсидий'!AR38-1</f>
        <v>-0.20967987804878041</v>
      </c>
      <c r="AH38" s="64">
        <f>AG38*'Расчет субсидий'!AS38</f>
        <v>-1.0483993902439019</v>
      </c>
      <c r="AI38" s="65">
        <f t="shared" si="11"/>
        <v>-161.62746002426798</v>
      </c>
      <c r="AJ38" s="64">
        <f t="shared" si="12"/>
        <v>3.3631415228127208</v>
      </c>
      <c r="AK38" s="28" t="str">
        <f>IF('Расчет субсидий'!BG38="+",'Расчет субсидий'!BG38,"-")</f>
        <v>-</v>
      </c>
    </row>
    <row r="39" spans="1:37" ht="15" customHeight="1">
      <c r="A39" s="32" t="s">
        <v>40</v>
      </c>
      <c r="B39" s="61">
        <f>'Расчет субсидий'!AX39</f>
        <v>682.8181818181838</v>
      </c>
      <c r="C39" s="64">
        <f>'Расчет субсидий'!D39-1</f>
        <v>-2.1199262241944905E-2</v>
      </c>
      <c r="D39" s="64">
        <f>C39*'Расчет субсидий'!E39</f>
        <v>-0.21199262241944905</v>
      </c>
      <c r="E39" s="65">
        <f t="shared" si="4"/>
        <v>-99.547780538795124</v>
      </c>
      <c r="F39" s="92" t="s">
        <v>435</v>
      </c>
      <c r="G39" s="92" t="s">
        <v>435</v>
      </c>
      <c r="H39" s="93" t="s">
        <v>435</v>
      </c>
      <c r="I39" s="64">
        <f>'Расчет субсидий'!L39-1</f>
        <v>-0.13461538461538458</v>
      </c>
      <c r="J39" s="64">
        <f>I39*'Расчет субсидий'!M39</f>
        <v>-0.67307692307692291</v>
      </c>
      <c r="K39" s="65">
        <f t="shared" si="5"/>
        <v>-316.06436610617567</v>
      </c>
      <c r="L39" s="64">
        <f>'Расчет субсидий'!P39-1</f>
        <v>-8.2513138263650809E-2</v>
      </c>
      <c r="M39" s="64">
        <f>L39*'Расчет субсидий'!Q39</f>
        <v>-1.6502627652730162</v>
      </c>
      <c r="N39" s="65">
        <f t="shared" si="6"/>
        <v>-774.93260715318024</v>
      </c>
      <c r="O39" s="64">
        <f>'Расчет субсидий'!T39-1</f>
        <v>0.17163793103448288</v>
      </c>
      <c r="P39" s="64">
        <f>O39*'Расчет субсидий'!U39</f>
        <v>1.7163793103448288</v>
      </c>
      <c r="Q39" s="65">
        <f t="shared" si="7"/>
        <v>805.9797032439559</v>
      </c>
      <c r="R39" s="64">
        <f>'Расчет субсидий'!X39-1</f>
        <v>-2.0902021772939317E-2</v>
      </c>
      <c r="S39" s="64">
        <f>R39*'Расчет субсидий'!Y39</f>
        <v>-0.20902021772939317</v>
      </c>
      <c r="T39" s="65">
        <f t="shared" si="8"/>
        <v>-98.151994749737298</v>
      </c>
      <c r="U39" s="92" t="s">
        <v>435</v>
      </c>
      <c r="V39" s="92" t="s">
        <v>435</v>
      </c>
      <c r="W39" s="93" t="s">
        <v>435</v>
      </c>
      <c r="X39" s="92" t="s">
        <v>435</v>
      </c>
      <c r="Y39" s="92" t="s">
        <v>435</v>
      </c>
      <c r="Z39" s="93" t="s">
        <v>435</v>
      </c>
      <c r="AA39" s="64">
        <f>'Расчет субсидий'!AJ39-1</f>
        <v>4.0936604014017108E-2</v>
      </c>
      <c r="AB39" s="64">
        <f>AA39*'Расчет субсидий'!AK39</f>
        <v>0.40936604014017108</v>
      </c>
      <c r="AC39" s="65">
        <f t="shared" si="9"/>
        <v>192.23065528798628</v>
      </c>
      <c r="AD39" s="64">
        <f>'Расчет субсидий'!AN39-1</f>
        <v>9.0157575757575659E-2</v>
      </c>
      <c r="AE39" s="64">
        <f>AD39*'Расчет субсидий'!AO39</f>
        <v>1.8031515151515132</v>
      </c>
      <c r="AF39" s="65">
        <f t="shared" si="10"/>
        <v>846.72631179277641</v>
      </c>
      <c r="AG39" s="64">
        <f>'Расчет субсидий'!AR39-1</f>
        <v>2.6955555555555621E-2</v>
      </c>
      <c r="AH39" s="64">
        <f>AG39*'Расчет субсидий'!AS39</f>
        <v>0.26955555555555621</v>
      </c>
      <c r="AI39" s="65">
        <f t="shared" si="11"/>
        <v>126.57826004135359</v>
      </c>
      <c r="AJ39" s="64">
        <f t="shared" si="12"/>
        <v>1.4540998926932878</v>
      </c>
      <c r="AK39" s="28" t="str">
        <f>IF('Расчет субсидий'!BG39="+",'Расчет субсидий'!BG39,"-")</f>
        <v>-</v>
      </c>
    </row>
    <row r="40" spans="1:37" ht="15" customHeight="1">
      <c r="A40" s="32" t="s">
        <v>41</v>
      </c>
      <c r="B40" s="61">
        <f>'Расчет субсидий'!AX40</f>
        <v>402.47272727272866</v>
      </c>
      <c r="C40" s="64">
        <f>'Расчет субсидий'!D40-1</f>
        <v>5.2217055912149091E-2</v>
      </c>
      <c r="D40" s="64">
        <f>C40*'Расчет субсидий'!E40</f>
        <v>0.52217055912149091</v>
      </c>
      <c r="E40" s="65">
        <f t="shared" si="4"/>
        <v>103.24379959797768</v>
      </c>
      <c r="F40" s="92" t="s">
        <v>435</v>
      </c>
      <c r="G40" s="92" t="s">
        <v>435</v>
      </c>
      <c r="H40" s="93" t="s">
        <v>435</v>
      </c>
      <c r="I40" s="64">
        <f>'Расчет субсидий'!L40-1</f>
        <v>6.7961165048543659E-2</v>
      </c>
      <c r="J40" s="64">
        <f>I40*'Расчет субсидий'!M40</f>
        <v>0.3398058252427183</v>
      </c>
      <c r="K40" s="65">
        <f t="shared" si="5"/>
        <v>67.186561767497267</v>
      </c>
      <c r="L40" s="64">
        <f>'Расчет субсидий'!P40-1</f>
        <v>0.11774031593384815</v>
      </c>
      <c r="M40" s="64">
        <f>L40*'Расчет субсидий'!Q40</f>
        <v>2.354806318676963</v>
      </c>
      <c r="N40" s="65">
        <f t="shared" si="6"/>
        <v>465.59337253054622</v>
      </c>
      <c r="O40" s="64">
        <f>'Расчет субсидий'!T40-1</f>
        <v>4.6219931271477721E-2</v>
      </c>
      <c r="P40" s="64">
        <f>O40*'Расчет субсидий'!U40</f>
        <v>0.23109965635738861</v>
      </c>
      <c r="Q40" s="65">
        <f t="shared" si="7"/>
        <v>45.693128789691947</v>
      </c>
      <c r="R40" s="64">
        <f>'Расчет субсидий'!X40-1</f>
        <v>0.22051896207584831</v>
      </c>
      <c r="S40" s="64">
        <f>R40*'Расчет субсидий'!Y40</f>
        <v>1.1025948103792416</v>
      </c>
      <c r="T40" s="65">
        <f t="shared" si="8"/>
        <v>218.00554560579684</v>
      </c>
      <c r="U40" s="92" t="s">
        <v>435</v>
      </c>
      <c r="V40" s="92" t="s">
        <v>435</v>
      </c>
      <c r="W40" s="93" t="s">
        <v>435</v>
      </c>
      <c r="X40" s="92" t="s">
        <v>435</v>
      </c>
      <c r="Y40" s="92" t="s">
        <v>435</v>
      </c>
      <c r="Z40" s="93" t="s">
        <v>435</v>
      </c>
      <c r="AA40" s="64">
        <f>'Расчет субсидий'!AJ40-1</f>
        <v>3.0303030303030276E-2</v>
      </c>
      <c r="AB40" s="64">
        <f>AA40*'Расчет субсидий'!AK40</f>
        <v>0.60606060606060552</v>
      </c>
      <c r="AC40" s="65">
        <f t="shared" si="9"/>
        <v>119.83057769787386</v>
      </c>
      <c r="AD40" s="64">
        <f>'Расчет субсидий'!AN40-1</f>
        <v>-1.5327380952380953E-2</v>
      </c>
      <c r="AE40" s="64">
        <f>AD40*'Расчет субсидий'!AO40</f>
        <v>-0.2299107142857143</v>
      </c>
      <c r="AF40" s="65">
        <f t="shared" si="10"/>
        <v>-45.458050624450188</v>
      </c>
      <c r="AG40" s="64">
        <f>'Расчет субсидий'!AR40-1</f>
        <v>-0.28910626029654041</v>
      </c>
      <c r="AH40" s="64">
        <f>AG40*'Расчет субсидий'!AS40</f>
        <v>-2.8910626029654041</v>
      </c>
      <c r="AI40" s="65">
        <f t="shared" si="11"/>
        <v>-571.62220809220503</v>
      </c>
      <c r="AJ40" s="64">
        <f t="shared" si="12"/>
        <v>2.0355644585872894</v>
      </c>
      <c r="AK40" s="28" t="str">
        <f>IF('Расчет субсидий'!BG40="+",'Расчет субсидий'!BG40,"-")</f>
        <v>-</v>
      </c>
    </row>
    <row r="41" spans="1:37" ht="15" customHeight="1">
      <c r="A41" s="32" t="s">
        <v>2</v>
      </c>
      <c r="B41" s="61">
        <f>'Расчет субсидий'!AX41</f>
        <v>1939.6454545454544</v>
      </c>
      <c r="C41" s="64">
        <f>'Расчет субсидий'!D41-1</f>
        <v>2.6624880299468856E-2</v>
      </c>
      <c r="D41" s="64">
        <f>C41*'Расчет субсидий'!E41</f>
        <v>0.26624880299468856</v>
      </c>
      <c r="E41" s="65">
        <f t="shared" si="4"/>
        <v>64.117783293853876</v>
      </c>
      <c r="F41" s="92" t="s">
        <v>435</v>
      </c>
      <c r="G41" s="92" t="s">
        <v>435</v>
      </c>
      <c r="H41" s="93" t="s">
        <v>435</v>
      </c>
      <c r="I41" s="64">
        <f>'Расчет субсидий'!L41-1</f>
        <v>8.4033613445377853E-3</v>
      </c>
      <c r="J41" s="64">
        <f>I41*'Расчет субсидий'!M41</f>
        <v>0.12605042016806678</v>
      </c>
      <c r="K41" s="65">
        <f t="shared" si="5"/>
        <v>30.355342196962159</v>
      </c>
      <c r="L41" s="64">
        <f>'Расчет субсидий'!P41-1</f>
        <v>0.20824489825815617</v>
      </c>
      <c r="M41" s="64">
        <f>L41*'Расчет субсидий'!Q41</f>
        <v>4.1648979651631235</v>
      </c>
      <c r="N41" s="65">
        <f t="shared" si="6"/>
        <v>1002.9867633871371</v>
      </c>
      <c r="O41" s="64">
        <f>'Расчет субсидий'!T41-1</f>
        <v>0.20316301703163009</v>
      </c>
      <c r="P41" s="64">
        <f>O41*'Расчет субсидий'!U41</f>
        <v>1.0158150851581504</v>
      </c>
      <c r="Q41" s="65">
        <f t="shared" si="7"/>
        <v>244.62762184924205</v>
      </c>
      <c r="R41" s="64">
        <f>'Расчет субсидий'!X41-1</f>
        <v>0.11790393013100431</v>
      </c>
      <c r="S41" s="64">
        <f>R41*'Расчет субсидий'!Y41</f>
        <v>0.58951965065502154</v>
      </c>
      <c r="T41" s="65">
        <f t="shared" si="8"/>
        <v>141.96756110457017</v>
      </c>
      <c r="U41" s="92" t="s">
        <v>435</v>
      </c>
      <c r="V41" s="92" t="s">
        <v>435</v>
      </c>
      <c r="W41" s="93" t="s">
        <v>435</v>
      </c>
      <c r="X41" s="92" t="s">
        <v>435</v>
      </c>
      <c r="Y41" s="92" t="s">
        <v>435</v>
      </c>
      <c r="Z41" s="93" t="s">
        <v>435</v>
      </c>
      <c r="AA41" s="64">
        <f>'Расчет субсидий'!AJ41-1</f>
        <v>0.13179104477611947</v>
      </c>
      <c r="AB41" s="64">
        <f>AA41*'Расчет субсидий'!AK41</f>
        <v>1.9768656716417921</v>
      </c>
      <c r="AC41" s="65">
        <f t="shared" si="9"/>
        <v>476.06690925823966</v>
      </c>
      <c r="AD41" s="64">
        <f>'Расчет субсидий'!AN41-1</f>
        <v>9.5135593220339043E-2</v>
      </c>
      <c r="AE41" s="64">
        <f>AD41*'Расчет субсидий'!AO41</f>
        <v>0.95135593220339043</v>
      </c>
      <c r="AF41" s="65">
        <f t="shared" si="10"/>
        <v>229.10462999360871</v>
      </c>
      <c r="AG41" s="64">
        <f>'Расчет субсидий'!AR41-1</f>
        <v>-6.9092307692307786E-2</v>
      </c>
      <c r="AH41" s="64">
        <f>AG41*'Расчет субсидий'!AS41</f>
        <v>-1.0363846153846168</v>
      </c>
      <c r="AI41" s="65">
        <f t="shared" si="11"/>
        <v>-249.58115653815955</v>
      </c>
      <c r="AJ41" s="64">
        <f t="shared" si="12"/>
        <v>8.0543689125996174</v>
      </c>
      <c r="AK41" s="28" t="str">
        <f>IF('Расчет субсидий'!BG41="+",'Расчет субсидий'!BG41,"-")</f>
        <v>-</v>
      </c>
    </row>
    <row r="42" spans="1:37" ht="15" customHeight="1">
      <c r="A42" s="32" t="s">
        <v>42</v>
      </c>
      <c r="B42" s="61">
        <f>'Расчет субсидий'!AX42</f>
        <v>140.20909090908935</v>
      </c>
      <c r="C42" s="64">
        <f>'Расчет субсидий'!D42-1</f>
        <v>7.9057251045939303E-2</v>
      </c>
      <c r="D42" s="64">
        <f>C42*'Расчет субсидий'!E42</f>
        <v>0.79057251045939303</v>
      </c>
      <c r="E42" s="65">
        <f t="shared" si="4"/>
        <v>101.09910331008868</v>
      </c>
      <c r="F42" s="92" t="s">
        <v>435</v>
      </c>
      <c r="G42" s="92" t="s">
        <v>435</v>
      </c>
      <c r="H42" s="93" t="s">
        <v>435</v>
      </c>
      <c r="I42" s="64">
        <f>'Расчет субсидий'!L42-1</f>
        <v>0.17647058823529416</v>
      </c>
      <c r="J42" s="64">
        <f>I42*'Расчет субсидий'!M42</f>
        <v>1.7647058823529416</v>
      </c>
      <c r="K42" s="65">
        <f t="shared" si="5"/>
        <v>225.67212994573896</v>
      </c>
      <c r="L42" s="64">
        <f>'Расчет субсидий'!P42-1</f>
        <v>-0.13227618374062633</v>
      </c>
      <c r="M42" s="64">
        <f>L42*'Расчет субсидий'!Q42</f>
        <v>-2.6455236748125266</v>
      </c>
      <c r="N42" s="65">
        <f t="shared" si="6"/>
        <v>-338.31187875953208</v>
      </c>
      <c r="O42" s="64">
        <f>'Расчет субсидий'!T42-1</f>
        <v>2.7391975308642014E-2</v>
      </c>
      <c r="P42" s="64">
        <f>O42*'Расчет субсидий'!U42</f>
        <v>0.13695987654321007</v>
      </c>
      <c r="Q42" s="65">
        <f t="shared" si="7"/>
        <v>17.514548665413272</v>
      </c>
      <c r="R42" s="64">
        <f>'Расчет субсидий'!X42-1</f>
        <v>6.9384835479255891E-2</v>
      </c>
      <c r="S42" s="64">
        <f>R42*'Расчет субсидий'!Y42</f>
        <v>0.34692417739627945</v>
      </c>
      <c r="T42" s="65">
        <f t="shared" si="8"/>
        <v>44.364966890858661</v>
      </c>
      <c r="U42" s="92" t="s">
        <v>435</v>
      </c>
      <c r="V42" s="92" t="s">
        <v>435</v>
      </c>
      <c r="W42" s="93" t="s">
        <v>435</v>
      </c>
      <c r="X42" s="92" t="s">
        <v>435</v>
      </c>
      <c r="Y42" s="92" t="s">
        <v>435</v>
      </c>
      <c r="Z42" s="93" t="s">
        <v>435</v>
      </c>
      <c r="AA42" s="64">
        <f>'Расчет субсидий'!AJ42-1</f>
        <v>0</v>
      </c>
      <c r="AB42" s="64">
        <f>AA42*'Расчет субсидий'!AK42</f>
        <v>0</v>
      </c>
      <c r="AC42" s="65">
        <f t="shared" si="9"/>
        <v>0</v>
      </c>
      <c r="AD42" s="64">
        <f>'Расчет субсидий'!AN42-1</f>
        <v>-0.1040431367659892</v>
      </c>
      <c r="AE42" s="64">
        <f>AD42*'Расчет субсидий'!AO42</f>
        <v>-1.5606470514898381</v>
      </c>
      <c r="AF42" s="65">
        <f t="shared" si="10"/>
        <v>-199.57690838184112</v>
      </c>
      <c r="AG42" s="64">
        <f>'Расчет субсидий'!AR42-1</f>
        <v>0.2263412197686645</v>
      </c>
      <c r="AH42" s="64">
        <f>AG42*'Расчет субсидий'!AS42</f>
        <v>2.263412197686645</v>
      </c>
      <c r="AI42" s="65">
        <f t="shared" si="11"/>
        <v>289.44712923836295</v>
      </c>
      <c r="AJ42" s="64">
        <f t="shared" si="12"/>
        <v>1.0964039181361045</v>
      </c>
      <c r="AK42" s="28" t="str">
        <f>IF('Расчет субсидий'!BG42="+",'Расчет субсидий'!BG42,"-")</f>
        <v>-</v>
      </c>
    </row>
    <row r="43" spans="1:37" ht="15" customHeight="1">
      <c r="A43" s="32" t="s">
        <v>3</v>
      </c>
      <c r="B43" s="61">
        <f>'Расчет субсидий'!AX43</f>
        <v>-124.04545454545405</v>
      </c>
      <c r="C43" s="64">
        <f>'Расчет субсидий'!D43-1</f>
        <v>-0.13194302667285329</v>
      </c>
      <c r="D43" s="64">
        <f>C43*'Расчет субсидий'!E43</f>
        <v>-1.3194302667285329</v>
      </c>
      <c r="E43" s="65">
        <f t="shared" si="4"/>
        <v>-181.47724098107727</v>
      </c>
      <c r="F43" s="92" t="s">
        <v>435</v>
      </c>
      <c r="G43" s="92" t="s">
        <v>435</v>
      </c>
      <c r="H43" s="93" t="s">
        <v>435</v>
      </c>
      <c r="I43" s="64">
        <f>'Расчет субсидий'!L43-1</f>
        <v>1.1235955056179803E-2</v>
      </c>
      <c r="J43" s="64">
        <f>I43*'Расчет субсидий'!M43</f>
        <v>0.11235955056179803</v>
      </c>
      <c r="K43" s="65">
        <f t="shared" si="5"/>
        <v>15.454171204050645</v>
      </c>
      <c r="L43" s="64">
        <f>'Расчет субсидий'!P43-1</f>
        <v>9.1402788988368622E-2</v>
      </c>
      <c r="M43" s="64">
        <f>L43*'Расчет субсидий'!Q43</f>
        <v>1.8280557797673724</v>
      </c>
      <c r="N43" s="65">
        <f t="shared" si="6"/>
        <v>251.43467422060493</v>
      </c>
      <c r="O43" s="64">
        <f>'Расчет субсидий'!T43-1</f>
        <v>1.9263351749539748E-2</v>
      </c>
      <c r="P43" s="64">
        <f>O43*'Расчет субсидий'!U43</f>
        <v>9.6316758747698739E-2</v>
      </c>
      <c r="Q43" s="65">
        <f t="shared" si="7"/>
        <v>13.24761154760496</v>
      </c>
      <c r="R43" s="64">
        <f>'Расчет субсидий'!X43-1</f>
        <v>8.0750407830342708E-2</v>
      </c>
      <c r="S43" s="64">
        <f>R43*'Расчет субсидий'!Y43</f>
        <v>0.40375203915171354</v>
      </c>
      <c r="T43" s="65">
        <f t="shared" si="8"/>
        <v>55.532912919612613</v>
      </c>
      <c r="U43" s="92" t="s">
        <v>435</v>
      </c>
      <c r="V43" s="92" t="s">
        <v>435</v>
      </c>
      <c r="W43" s="93" t="s">
        <v>435</v>
      </c>
      <c r="X43" s="92" t="s">
        <v>435</v>
      </c>
      <c r="Y43" s="92" t="s">
        <v>435</v>
      </c>
      <c r="Z43" s="93" t="s">
        <v>435</v>
      </c>
      <c r="AA43" s="64">
        <f>'Расчет субсидий'!AJ43-1</f>
        <v>-5.4666666666666641E-2</v>
      </c>
      <c r="AB43" s="64">
        <f>AA43*'Расчет субсидий'!AK43</f>
        <v>-1.0933333333333328</v>
      </c>
      <c r="AC43" s="65">
        <f t="shared" si="9"/>
        <v>-150.37938859621505</v>
      </c>
      <c r="AD43" s="64">
        <f>'Расчет субсидий'!AN43-1</f>
        <v>-0.1996281951975214</v>
      </c>
      <c r="AE43" s="64">
        <f>AD43*'Расчет субсидий'!AO43</f>
        <v>-2.9944229279628209</v>
      </c>
      <c r="AF43" s="65">
        <f t="shared" si="10"/>
        <v>-411.85928881604019</v>
      </c>
      <c r="AG43" s="64">
        <f>'Расчет субсидий'!AR43-1</f>
        <v>0.20648299319727892</v>
      </c>
      <c r="AH43" s="64">
        <f>AG43*'Расчет субсидий'!AS43</f>
        <v>2.0648299319727892</v>
      </c>
      <c r="AI43" s="65">
        <f t="shared" si="11"/>
        <v>284.00109395600532</v>
      </c>
      <c r="AJ43" s="64">
        <f t="shared" si="12"/>
        <v>-0.90187246782331476</v>
      </c>
      <c r="AK43" s="28" t="str">
        <f>IF('Расчет субсидий'!BG43="+",'Расчет субсидий'!BG43,"-")</f>
        <v>-</v>
      </c>
    </row>
    <row r="44" spans="1:37" ht="15" customHeight="1">
      <c r="A44" s="32" t="s">
        <v>43</v>
      </c>
      <c r="B44" s="61">
        <f>'Расчет субсидий'!AX44</f>
        <v>-421.91818181817871</v>
      </c>
      <c r="C44" s="64">
        <f>'Расчет субсидий'!D44-1</f>
        <v>5.664358637420408E-2</v>
      </c>
      <c r="D44" s="64">
        <f>C44*'Расчет субсидий'!E44</f>
        <v>0.5664358637420408</v>
      </c>
      <c r="E44" s="65">
        <f t="shared" si="4"/>
        <v>120.54927987711733</v>
      </c>
      <c r="F44" s="92" t="s">
        <v>435</v>
      </c>
      <c r="G44" s="92" t="s">
        <v>435</v>
      </c>
      <c r="H44" s="93" t="s">
        <v>435</v>
      </c>
      <c r="I44" s="64">
        <f>'Расчет субсидий'!L44-1</f>
        <v>6.6666666666666652E-2</v>
      </c>
      <c r="J44" s="64">
        <f>I44*'Расчет субсидий'!M44</f>
        <v>0.66666666666666652</v>
      </c>
      <c r="K44" s="65">
        <f t="shared" si="5"/>
        <v>141.88047002148198</v>
      </c>
      <c r="L44" s="64">
        <f>'Расчет субсидий'!P44-1</f>
        <v>-0.25655529990563342</v>
      </c>
      <c r="M44" s="64">
        <f>L44*'Расчет субсидий'!Q44</f>
        <v>-5.1311059981126679</v>
      </c>
      <c r="N44" s="65">
        <f t="shared" si="6"/>
        <v>-1092.0055961134062</v>
      </c>
      <c r="O44" s="64">
        <f>'Расчет субсидий'!T44-1</f>
        <v>7.7981651376146877E-2</v>
      </c>
      <c r="P44" s="64">
        <f>O44*'Расчет субсидий'!U44</f>
        <v>0.38990825688073438</v>
      </c>
      <c r="Q44" s="65">
        <f t="shared" si="7"/>
        <v>82.980550127243021</v>
      </c>
      <c r="R44" s="64">
        <f>'Расчет субсидий'!X44-1</f>
        <v>0.29741935483870963</v>
      </c>
      <c r="S44" s="64">
        <f>R44*'Расчет субсидий'!Y44</f>
        <v>1.4870967741935481</v>
      </c>
      <c r="T44" s="65">
        <f t="shared" si="8"/>
        <v>316.48498393501546</v>
      </c>
      <c r="U44" s="92" t="s">
        <v>435</v>
      </c>
      <c r="V44" s="92" t="s">
        <v>435</v>
      </c>
      <c r="W44" s="93" t="s">
        <v>435</v>
      </c>
      <c r="X44" s="92" t="s">
        <v>435</v>
      </c>
      <c r="Y44" s="92" t="s">
        <v>435</v>
      </c>
      <c r="Z44" s="93" t="s">
        <v>435</v>
      </c>
      <c r="AA44" s="64">
        <f>'Расчет субсидий'!AJ44-1</f>
        <v>3.0153508771929793E-2</v>
      </c>
      <c r="AB44" s="64">
        <f>AA44*'Расчет субсидий'!AK44</f>
        <v>0.4523026315789469</v>
      </c>
      <c r="AC44" s="65">
        <f t="shared" si="9"/>
        <v>96.259364940561298</v>
      </c>
      <c r="AD44" s="64">
        <f>'Расчет субсидий'!AN44-1</f>
        <v>8.4285714285714297E-2</v>
      </c>
      <c r="AE44" s="64">
        <f>AD44*'Расчет субсидий'!AO44</f>
        <v>0.84285714285714297</v>
      </c>
      <c r="AF44" s="65">
        <f t="shared" si="10"/>
        <v>179.37745138430228</v>
      </c>
      <c r="AG44" s="64">
        <f>'Расчет субсидий'!AR44-1</f>
        <v>-0.1256666666666667</v>
      </c>
      <c r="AH44" s="64">
        <f>AG44*'Расчет субсидий'!AS44</f>
        <v>-1.256666666666667</v>
      </c>
      <c r="AI44" s="65">
        <f t="shared" si="11"/>
        <v>-267.44468599049372</v>
      </c>
      <c r="AJ44" s="64">
        <f t="shared" si="12"/>
        <v>-1.9825053288602554</v>
      </c>
      <c r="AK44" s="28" t="str">
        <f>IF('Расчет субсидий'!BG44="+",'Расчет субсидий'!BG44,"-")</f>
        <v>-</v>
      </c>
    </row>
    <row r="45" spans="1:37" ht="15" customHeight="1">
      <c r="A45" s="33" t="s">
        <v>44</v>
      </c>
      <c r="B45" s="60">
        <f>'Расчет субсидий'!AX45</f>
        <v>11500.890909090896</v>
      </c>
      <c r="C45" s="60"/>
      <c r="D45" s="60"/>
      <c r="E45" s="60">
        <f>SUM(E47:E376)</f>
        <v>465.00029175818889</v>
      </c>
      <c r="F45" s="60"/>
      <c r="G45" s="60"/>
      <c r="H45" s="60"/>
      <c r="I45" s="60"/>
      <c r="J45" s="60"/>
      <c r="K45" s="60"/>
      <c r="L45" s="60"/>
      <c r="M45" s="60"/>
      <c r="N45" s="60">
        <f>SUM(N47:N376)</f>
        <v>-5426.9761070224258</v>
      </c>
      <c r="O45" s="60"/>
      <c r="P45" s="60"/>
      <c r="Q45" s="60">
        <f>SUM(Q47:Q376)</f>
        <v>5851.0521368756017</v>
      </c>
      <c r="R45" s="60"/>
      <c r="S45" s="60"/>
      <c r="T45" s="60">
        <f>SUM(T47:T376)</f>
        <v>8964.245070290106</v>
      </c>
      <c r="U45" s="60"/>
      <c r="V45" s="60"/>
      <c r="W45" s="60">
        <f>SUM(W47:W376)</f>
        <v>0</v>
      </c>
      <c r="X45" s="60"/>
      <c r="Y45" s="60"/>
      <c r="Z45" s="60"/>
      <c r="AA45" s="60"/>
      <c r="AB45" s="60"/>
      <c r="AC45" s="60">
        <f>SUM(AC47:AC376)</f>
        <v>1647.5695171894361</v>
      </c>
      <c r="AD45" s="60"/>
      <c r="AE45" s="60"/>
      <c r="AF45" s="60">
        <f>SUM(AF47:AF376)</f>
        <v>0</v>
      </c>
      <c r="AG45" s="60"/>
      <c r="AH45" s="60"/>
      <c r="AI45" s="60">
        <f>SUM(AI47:AI376)</f>
        <v>0</v>
      </c>
      <c r="AJ45" s="60"/>
      <c r="AK45" s="60"/>
    </row>
    <row r="46" spans="1:37" ht="15" customHeight="1">
      <c r="A46" s="34" t="s">
        <v>45</v>
      </c>
      <c r="B46" s="66"/>
      <c r="C46" s="67"/>
      <c r="D46" s="67"/>
      <c r="E46" s="68"/>
      <c r="F46" s="67"/>
      <c r="G46" s="67"/>
      <c r="H46" s="68"/>
      <c r="I46" s="68"/>
      <c r="J46" s="68"/>
      <c r="K46" s="68"/>
      <c r="L46" s="67"/>
      <c r="M46" s="67"/>
      <c r="N46" s="68"/>
      <c r="O46" s="67"/>
      <c r="P46" s="67"/>
      <c r="Q46" s="68"/>
      <c r="R46" s="67"/>
      <c r="S46" s="67"/>
      <c r="T46" s="68"/>
      <c r="U46" s="68"/>
      <c r="V46" s="68"/>
      <c r="W46" s="68"/>
      <c r="X46" s="68"/>
      <c r="Y46" s="68"/>
      <c r="Z46" s="68"/>
      <c r="AA46" s="67"/>
      <c r="AB46" s="67"/>
      <c r="AC46" s="68"/>
      <c r="AD46" s="67"/>
      <c r="AE46" s="67"/>
      <c r="AF46" s="68"/>
      <c r="AG46" s="67"/>
      <c r="AH46" s="67"/>
      <c r="AI46" s="68"/>
      <c r="AJ46" s="68"/>
      <c r="AK46" s="69"/>
    </row>
    <row r="47" spans="1:37" ht="15" customHeight="1">
      <c r="A47" s="35" t="s">
        <v>46</v>
      </c>
      <c r="B47" s="61">
        <f>'Расчет субсидий'!AX47</f>
        <v>172.4818181818182</v>
      </c>
      <c r="C47" s="64">
        <f>'Расчет субсидий'!D47-1</f>
        <v>6.8989547038327492E-2</v>
      </c>
      <c r="D47" s="64">
        <f>C47*'Расчет субсидий'!E47</f>
        <v>0.68989547038327492</v>
      </c>
      <c r="E47" s="65">
        <f>$B47*D47/$AJ47</f>
        <v>10.044086265446008</v>
      </c>
      <c r="F47" s="29" t="s">
        <v>375</v>
      </c>
      <c r="G47" s="29" t="s">
        <v>375</v>
      </c>
      <c r="H47" s="29" t="s">
        <v>375</v>
      </c>
      <c r="I47" s="29" t="s">
        <v>375</v>
      </c>
      <c r="J47" s="29" t="s">
        <v>375</v>
      </c>
      <c r="K47" s="29" t="s">
        <v>375</v>
      </c>
      <c r="L47" s="64">
        <f>'Расчет субсидий'!P47-1</f>
        <v>0.20277298000709809</v>
      </c>
      <c r="M47" s="64">
        <f>L47*'Расчет субсидий'!Q47</f>
        <v>4.0554596001419618</v>
      </c>
      <c r="N47" s="65">
        <f>$B47*M47/$AJ47</f>
        <v>59.042837384085736</v>
      </c>
      <c r="O47" s="64">
        <f>'Расчет субсидий'!T47-1</f>
        <v>9.548872180451129E-2</v>
      </c>
      <c r="P47" s="64">
        <f>O47*'Расчет субсидий'!U47</f>
        <v>2.8646616541353387</v>
      </c>
      <c r="Q47" s="65">
        <f>$B47*P47/$AJ47</f>
        <v>41.706185952294575</v>
      </c>
      <c r="R47" s="64">
        <f>'Расчет субсидий'!X47-1</f>
        <v>0.18888888888888888</v>
      </c>
      <c r="S47" s="64">
        <f>R47*'Расчет субсидий'!Y47</f>
        <v>3.7777777777777777</v>
      </c>
      <c r="T47" s="65">
        <f>$B47*S47/$AJ47</f>
        <v>55.000108741987766</v>
      </c>
      <c r="U47" s="92" t="s">
        <v>435</v>
      </c>
      <c r="V47" s="92" t="s">
        <v>435</v>
      </c>
      <c r="W47" s="93" t="s">
        <v>435</v>
      </c>
      <c r="X47" s="29" t="s">
        <v>375</v>
      </c>
      <c r="Y47" s="29" t="s">
        <v>375</v>
      </c>
      <c r="Z47" s="29" t="s">
        <v>375</v>
      </c>
      <c r="AA47" s="64">
        <f>'Расчет субсидий'!AJ47-1</f>
        <v>2.297090352220521E-2</v>
      </c>
      <c r="AB47" s="64">
        <f>AA47*'Расчет субсидий'!AK47</f>
        <v>0.45941807044410421</v>
      </c>
      <c r="AC47" s="65">
        <f>$B47*AB47/$AJ47</f>
        <v>6.6885998380040981</v>
      </c>
      <c r="AD47" s="29" t="s">
        <v>375</v>
      </c>
      <c r="AE47" s="29" t="s">
        <v>375</v>
      </c>
      <c r="AF47" s="29" t="s">
        <v>375</v>
      </c>
      <c r="AG47" s="29" t="s">
        <v>375</v>
      </c>
      <c r="AH47" s="29" t="s">
        <v>375</v>
      </c>
      <c r="AI47" s="29" t="s">
        <v>375</v>
      </c>
      <c r="AJ47" s="64">
        <f>D47+M47+P47+S47+AB47</f>
        <v>11.847212572882459</v>
      </c>
      <c r="AK47" s="28" t="str">
        <f>IF('Расчет субсидий'!BG47="+",'Расчет субсидий'!BG47,"-")</f>
        <v>-</v>
      </c>
    </row>
    <row r="48" spans="1:37" ht="15" customHeight="1">
      <c r="A48" s="35" t="s">
        <v>47</v>
      </c>
      <c r="B48" s="61">
        <f>'Расчет субсидий'!AX48</f>
        <v>37.654545454545314</v>
      </c>
      <c r="C48" s="64">
        <f>'Расчет субсидий'!D48-1</f>
        <v>1.5364975450081975E-2</v>
      </c>
      <c r="D48" s="64">
        <f>C48*'Расчет субсидий'!E48</f>
        <v>0.15364975450081975</v>
      </c>
      <c r="E48" s="65">
        <f>$B48*D48/$AJ48</f>
        <v>3.8562238260749533</v>
      </c>
      <c r="F48" s="29" t="s">
        <v>375</v>
      </c>
      <c r="G48" s="29" t="s">
        <v>375</v>
      </c>
      <c r="H48" s="29" t="s">
        <v>375</v>
      </c>
      <c r="I48" s="29" t="s">
        <v>375</v>
      </c>
      <c r="J48" s="29" t="s">
        <v>375</v>
      </c>
      <c r="K48" s="29" t="s">
        <v>375</v>
      </c>
      <c r="L48" s="64">
        <f>'Расчет субсидий'!P48-1</f>
        <v>7.1614322864572921E-2</v>
      </c>
      <c r="M48" s="64">
        <f>L48*'Расчет субсидий'!Q48</f>
        <v>1.4322864572914584</v>
      </c>
      <c r="N48" s="65">
        <f>$B48*M48/$AJ48</f>
        <v>35.946801088721173</v>
      </c>
      <c r="O48" s="64">
        <f>'Расчет субсидий'!T48-1</f>
        <v>0.14690265486725651</v>
      </c>
      <c r="P48" s="64">
        <f>O48*'Расчет субсидий'!U48</f>
        <v>3.6725663716814125</v>
      </c>
      <c r="Q48" s="65">
        <f>$B48*P48/$AJ48</f>
        <v>92.172213299852345</v>
      </c>
      <c r="R48" s="64">
        <f>'Расчет субсидий'!X48-1</f>
        <v>-0.20731707317073167</v>
      </c>
      <c r="S48" s="64">
        <f>R48*'Расчет субсидий'!Y48</f>
        <v>-5.1829268292682915</v>
      </c>
      <c r="T48" s="65">
        <f>$B48*S48/$AJ48</f>
        <v>-130.07847616001797</v>
      </c>
      <c r="U48" s="92" t="s">
        <v>435</v>
      </c>
      <c r="V48" s="92" t="s">
        <v>435</v>
      </c>
      <c r="W48" s="93" t="s">
        <v>435</v>
      </c>
      <c r="X48" s="29" t="s">
        <v>375</v>
      </c>
      <c r="Y48" s="29" t="s">
        <v>375</v>
      </c>
      <c r="Z48" s="29" t="s">
        <v>375</v>
      </c>
      <c r="AA48" s="64">
        <f>'Расчет субсидий'!AJ48-1</f>
        <v>7.1237756010685604E-2</v>
      </c>
      <c r="AB48" s="64">
        <f>AA48*'Расчет субсидий'!AK48</f>
        <v>1.4247551202137121</v>
      </c>
      <c r="AC48" s="65">
        <f>$B48*AB48/$AJ48</f>
        <v>35.757783399914828</v>
      </c>
      <c r="AD48" s="29" t="s">
        <v>375</v>
      </c>
      <c r="AE48" s="29" t="s">
        <v>375</v>
      </c>
      <c r="AF48" s="29" t="s">
        <v>375</v>
      </c>
      <c r="AG48" s="29" t="s">
        <v>375</v>
      </c>
      <c r="AH48" s="29" t="s">
        <v>375</v>
      </c>
      <c r="AI48" s="29" t="s">
        <v>375</v>
      </c>
      <c r="AJ48" s="64">
        <f t="shared" ref="AJ48:AJ111" si="13">D48+M48+P48+S48+AB48</f>
        <v>1.5003308744191113</v>
      </c>
      <c r="AK48" s="28" t="str">
        <f>IF('Расчет субсидий'!BG48="+",'Расчет субсидий'!BG48,"-")</f>
        <v>-</v>
      </c>
    </row>
    <row r="49" spans="1:37" ht="15" customHeight="1">
      <c r="A49" s="35" t="s">
        <v>48</v>
      </c>
      <c r="B49" s="61">
        <f>'Расчет субсидий'!AX49</f>
        <v>14.945454545454595</v>
      </c>
      <c r="C49" s="64">
        <f>'Расчет субсидий'!D49-1</f>
        <v>-8.8892021426557721E-2</v>
      </c>
      <c r="D49" s="64">
        <f>C49*'Расчет субсидий'!E49</f>
        <v>-0.88892021426557721</v>
      </c>
      <c r="E49" s="65">
        <f>$B49*D49/$AJ49</f>
        <v>-11.85072208028706</v>
      </c>
      <c r="F49" s="29" t="s">
        <v>375</v>
      </c>
      <c r="G49" s="29" t="s">
        <v>375</v>
      </c>
      <c r="H49" s="29" t="s">
        <v>375</v>
      </c>
      <c r="I49" s="29" t="s">
        <v>375</v>
      </c>
      <c r="J49" s="29" t="s">
        <v>375</v>
      </c>
      <c r="K49" s="29" t="s">
        <v>375</v>
      </c>
      <c r="L49" s="64">
        <f>'Расчет субсидий'!P49-1</f>
        <v>-0.14040343519073295</v>
      </c>
      <c r="M49" s="64">
        <f>L49*'Расчет субсидий'!Q49</f>
        <v>-2.808068703814659</v>
      </c>
      <c r="N49" s="65">
        <f>$B49*M49/$AJ49</f>
        <v>-37.436027730287712</v>
      </c>
      <c r="O49" s="64">
        <f>'Расчет субсидий'!T49-1</f>
        <v>0.10431034482758617</v>
      </c>
      <c r="P49" s="64">
        <f>O49*'Расчет субсидий'!U49</f>
        <v>3.129310344827585</v>
      </c>
      <c r="Q49" s="65">
        <f>$B49*P49/$AJ49</f>
        <v>41.718690389056043</v>
      </c>
      <c r="R49" s="64">
        <f>'Расчет субсидий'!X49-1</f>
        <v>8.0952380952380887E-2</v>
      </c>
      <c r="S49" s="64">
        <f>R49*'Расчет субсидий'!Y49</f>
        <v>1.6190476190476177</v>
      </c>
      <c r="T49" s="65">
        <f>$B49*S49/$AJ49</f>
        <v>21.58448312927154</v>
      </c>
      <c r="U49" s="92" t="s">
        <v>435</v>
      </c>
      <c r="V49" s="92" t="s">
        <v>435</v>
      </c>
      <c r="W49" s="93" t="s">
        <v>435</v>
      </c>
      <c r="X49" s="29" t="s">
        <v>375</v>
      </c>
      <c r="Y49" s="29" t="s">
        <v>375</v>
      </c>
      <c r="Z49" s="29" t="s">
        <v>375</v>
      </c>
      <c r="AA49" s="64">
        <f>'Расчет субсидий'!AJ49-1</f>
        <v>3.4843205574912606E-3</v>
      </c>
      <c r="AB49" s="64">
        <f>AA49*'Расчет субсидий'!AK49</f>
        <v>6.9686411149825211E-2</v>
      </c>
      <c r="AC49" s="65">
        <f>$B49*AB49/$AJ49</f>
        <v>0.92903083770178119</v>
      </c>
      <c r="AD49" s="29" t="s">
        <v>375</v>
      </c>
      <c r="AE49" s="29" t="s">
        <v>375</v>
      </c>
      <c r="AF49" s="29" t="s">
        <v>375</v>
      </c>
      <c r="AG49" s="29" t="s">
        <v>375</v>
      </c>
      <c r="AH49" s="29" t="s">
        <v>375</v>
      </c>
      <c r="AI49" s="29" t="s">
        <v>375</v>
      </c>
      <c r="AJ49" s="64">
        <f t="shared" si="13"/>
        <v>1.1210554569447919</v>
      </c>
      <c r="AK49" s="28" t="str">
        <f>IF('Расчет субсидий'!BG49="+",'Расчет субсидий'!BG49,"-")</f>
        <v>-</v>
      </c>
    </row>
    <row r="50" spans="1:37" ht="15" customHeight="1">
      <c r="A50" s="35" t="s">
        <v>49</v>
      </c>
      <c r="B50" s="61">
        <f>'Расчет субсидий'!AX50</f>
        <v>-55.036363636363717</v>
      </c>
      <c r="C50" s="64">
        <f>'Расчет субсидий'!D50-1</f>
        <v>-1</v>
      </c>
      <c r="D50" s="64">
        <f>C50*'Расчет субсидий'!E50</f>
        <v>0</v>
      </c>
      <c r="E50" s="65">
        <f>$B50*D50/$AJ50</f>
        <v>0</v>
      </c>
      <c r="F50" s="29" t="s">
        <v>375</v>
      </c>
      <c r="G50" s="29" t="s">
        <v>375</v>
      </c>
      <c r="H50" s="29" t="s">
        <v>375</v>
      </c>
      <c r="I50" s="29" t="s">
        <v>375</v>
      </c>
      <c r="J50" s="29" t="s">
        <v>375</v>
      </c>
      <c r="K50" s="29" t="s">
        <v>375</v>
      </c>
      <c r="L50" s="64">
        <f>'Расчет субсидий'!P50-1</f>
        <v>-0.58827785817655576</v>
      </c>
      <c r="M50" s="64">
        <f>L50*'Расчет субсидий'!Q50</f>
        <v>-11.765557163531115</v>
      </c>
      <c r="N50" s="65">
        <f>$B50*M50/$AJ50</f>
        <v>-106.02952072709131</v>
      </c>
      <c r="O50" s="64">
        <f>'Расчет субсидий'!T50-1</f>
        <v>8.2568807339449268E-3</v>
      </c>
      <c r="P50" s="64">
        <f>O50*'Расчет субсидий'!U50</f>
        <v>0.20642201834862317</v>
      </c>
      <c r="Q50" s="65">
        <f>$B50*P50/$AJ50</f>
        <v>1.8602457468707434</v>
      </c>
      <c r="R50" s="64">
        <f>'Расчет субсидий'!X50-1</f>
        <v>0.10000000000000009</v>
      </c>
      <c r="S50" s="64">
        <f>R50*'Расчет субсидий'!Y50</f>
        <v>2.5000000000000022</v>
      </c>
      <c r="T50" s="65">
        <f>$B50*S50/$AJ50</f>
        <v>22.52964293432354</v>
      </c>
      <c r="U50" s="92" t="s">
        <v>435</v>
      </c>
      <c r="V50" s="92" t="s">
        <v>435</v>
      </c>
      <c r="W50" s="93" t="s">
        <v>435</v>
      </c>
      <c r="X50" s="29" t="s">
        <v>375</v>
      </c>
      <c r="Y50" s="29" t="s">
        <v>375</v>
      </c>
      <c r="Z50" s="29" t="s">
        <v>375</v>
      </c>
      <c r="AA50" s="64">
        <f>'Расчет субсидий'!AJ50-1</f>
        <v>0.14760147601476015</v>
      </c>
      <c r="AB50" s="64">
        <f>AA50*'Расчет субсидий'!AK50</f>
        <v>2.9520295202952029</v>
      </c>
      <c r="AC50" s="65">
        <f>$B50*AB50/$AJ50</f>
        <v>26.603268409533307</v>
      </c>
      <c r="AD50" s="29" t="s">
        <v>375</v>
      </c>
      <c r="AE50" s="29" t="s">
        <v>375</v>
      </c>
      <c r="AF50" s="29" t="s">
        <v>375</v>
      </c>
      <c r="AG50" s="29" t="s">
        <v>375</v>
      </c>
      <c r="AH50" s="29" t="s">
        <v>375</v>
      </c>
      <c r="AI50" s="29" t="s">
        <v>375</v>
      </c>
      <c r="AJ50" s="64">
        <f t="shared" si="13"/>
        <v>-6.1071056248872866</v>
      </c>
      <c r="AK50" s="28" t="str">
        <f>IF('Расчет субсидий'!BG50="+",'Расчет субсидий'!BG50,"-")</f>
        <v>-</v>
      </c>
    </row>
    <row r="51" spans="1:37" ht="15" customHeight="1">
      <c r="A51" s="35" t="s">
        <v>50</v>
      </c>
      <c r="B51" s="61">
        <f>'Расчет субсидий'!AX51</f>
        <v>-58.945454545454595</v>
      </c>
      <c r="C51" s="64">
        <f>'Расчет субсидий'!D51-1</f>
        <v>-3.529411764705559E-4</v>
      </c>
      <c r="D51" s="64">
        <f>C51*'Расчет субсидий'!E51</f>
        <v>-3.529411764705559E-3</v>
      </c>
      <c r="E51" s="65">
        <f>$B51*D51/$AJ51</f>
        <v>-6.2243127009075937E-2</v>
      </c>
      <c r="F51" s="29" t="s">
        <v>375</v>
      </c>
      <c r="G51" s="29" t="s">
        <v>375</v>
      </c>
      <c r="H51" s="29" t="s">
        <v>375</v>
      </c>
      <c r="I51" s="29" t="s">
        <v>375</v>
      </c>
      <c r="J51" s="29" t="s">
        <v>375</v>
      </c>
      <c r="K51" s="29" t="s">
        <v>375</v>
      </c>
      <c r="L51" s="64">
        <f>'Расчет субсидий'!P51-1</f>
        <v>-0.30268199233716464</v>
      </c>
      <c r="M51" s="64">
        <f>L51*'Расчет субсидий'!Q51</f>
        <v>-6.0536398467432928</v>
      </c>
      <c r="N51" s="65">
        <f>$B51*M51/$AJ51</f>
        <v>-106.75928425695609</v>
      </c>
      <c r="O51" s="64">
        <f>'Расчет субсидий'!T51-1</f>
        <v>3.2941176470588251E-2</v>
      </c>
      <c r="P51" s="64">
        <f>O51*'Расчет субсидий'!U51</f>
        <v>0.98823529411764754</v>
      </c>
      <c r="Q51" s="65">
        <f>$B51*P51/$AJ51</f>
        <v>17.428075562542869</v>
      </c>
      <c r="R51" s="64">
        <f>'Расчет субсидий'!X51-1</f>
        <v>7.6190476190476364E-2</v>
      </c>
      <c r="S51" s="64">
        <f>R51*'Расчет субсидий'!Y51</f>
        <v>1.5238095238095273</v>
      </c>
      <c r="T51" s="65">
        <f>$B51*S51/$AJ51</f>
        <v>26.873223089635307</v>
      </c>
      <c r="U51" s="92" t="s">
        <v>435</v>
      </c>
      <c r="V51" s="92" t="s">
        <v>435</v>
      </c>
      <c r="W51" s="93" t="s">
        <v>435</v>
      </c>
      <c r="X51" s="29" t="s">
        <v>375</v>
      </c>
      <c r="Y51" s="29" t="s">
        <v>375</v>
      </c>
      <c r="Z51" s="29" t="s">
        <v>375</v>
      </c>
      <c r="AA51" s="64">
        <f>'Расчет субсидий'!AJ51-1</f>
        <v>1.0135135135135087E-2</v>
      </c>
      <c r="AB51" s="64">
        <f>AA51*'Расчет субсидий'!AK51</f>
        <v>0.20270270270270174</v>
      </c>
      <c r="AC51" s="65">
        <f>$B51*AB51/$AJ51</f>
        <v>3.574774186332375</v>
      </c>
      <c r="AD51" s="29" t="s">
        <v>375</v>
      </c>
      <c r="AE51" s="29" t="s">
        <v>375</v>
      </c>
      <c r="AF51" s="29" t="s">
        <v>375</v>
      </c>
      <c r="AG51" s="29" t="s">
        <v>375</v>
      </c>
      <c r="AH51" s="29" t="s">
        <v>375</v>
      </c>
      <c r="AI51" s="29" t="s">
        <v>375</v>
      </c>
      <c r="AJ51" s="64">
        <f t="shared" si="13"/>
        <v>-3.3424217378781211</v>
      </c>
      <c r="AK51" s="28" t="str">
        <f>IF('Расчет субсидий'!BG51="+",'Расчет субсидий'!BG51,"-")</f>
        <v>-</v>
      </c>
    </row>
    <row r="52" spans="1:37" ht="15" customHeight="1">
      <c r="A52" s="34" t="s">
        <v>51</v>
      </c>
      <c r="B52" s="66"/>
      <c r="C52" s="67"/>
      <c r="D52" s="67"/>
      <c r="E52" s="68"/>
      <c r="F52" s="67"/>
      <c r="G52" s="67"/>
      <c r="H52" s="68"/>
      <c r="I52" s="68"/>
      <c r="J52" s="68"/>
      <c r="K52" s="68"/>
      <c r="L52" s="67"/>
      <c r="M52" s="67"/>
      <c r="N52" s="68"/>
      <c r="O52" s="67"/>
      <c r="P52" s="67"/>
      <c r="Q52" s="68"/>
      <c r="R52" s="67"/>
      <c r="S52" s="67"/>
      <c r="T52" s="68"/>
      <c r="U52" s="68"/>
      <c r="V52" s="68"/>
      <c r="W52" s="68"/>
      <c r="X52" s="68"/>
      <c r="Y52" s="68"/>
      <c r="Z52" s="68"/>
      <c r="AA52" s="67"/>
      <c r="AB52" s="67"/>
      <c r="AC52" s="68"/>
      <c r="AD52" s="67"/>
      <c r="AE52" s="67"/>
      <c r="AF52" s="68"/>
      <c r="AG52" s="67"/>
      <c r="AH52" s="67"/>
      <c r="AI52" s="68"/>
      <c r="AJ52" s="68"/>
      <c r="AK52" s="69"/>
    </row>
    <row r="53" spans="1:37" ht="15" customHeight="1">
      <c r="A53" s="35" t="s">
        <v>52</v>
      </c>
      <c r="B53" s="61">
        <f>'Расчет субсидий'!AX53</f>
        <v>92.736363636363649</v>
      </c>
      <c r="C53" s="64">
        <f>'Расчет субсидий'!D53-1</f>
        <v>6.9380524232500296E-2</v>
      </c>
      <c r="D53" s="64">
        <f>C53*'Расчет субсидий'!E53</f>
        <v>0.69380524232500296</v>
      </c>
      <c r="E53" s="65">
        <f t="shared" ref="E53:E65" si="14">$B53*D53/$AJ53</f>
        <v>10.646114188909927</v>
      </c>
      <c r="F53" s="29" t="s">
        <v>375</v>
      </c>
      <c r="G53" s="29" t="s">
        <v>375</v>
      </c>
      <c r="H53" s="29" t="s">
        <v>375</v>
      </c>
      <c r="I53" s="29" t="s">
        <v>375</v>
      </c>
      <c r="J53" s="29" t="s">
        <v>375</v>
      </c>
      <c r="K53" s="29" t="s">
        <v>375</v>
      </c>
      <c r="L53" s="64">
        <f>'Расчет субсидий'!P53-1</f>
        <v>0.22312092990686927</v>
      </c>
      <c r="M53" s="64">
        <f>L53*'Расчет субсидий'!Q53</f>
        <v>4.4624185981373854</v>
      </c>
      <c r="N53" s="65">
        <f t="shared" ref="N53:N65" si="15">$B53*M53/$AJ53</f>
        <v>68.473708551530095</v>
      </c>
      <c r="O53" s="64">
        <f>'Расчет субсидий'!T53-1</f>
        <v>-0.26666666666666661</v>
      </c>
      <c r="P53" s="64">
        <f>O53*'Расчет субсидий'!U53</f>
        <v>-6.6666666666666652</v>
      </c>
      <c r="Q53" s="65">
        <f t="shared" ref="Q53:Q65" si="16">$B53*P53/$AJ53</f>
        <v>-102.2968554617609</v>
      </c>
      <c r="R53" s="64">
        <f>'Расчет субсидий'!X53-1</f>
        <v>6.2162162162162193E-2</v>
      </c>
      <c r="S53" s="64">
        <f>R53*'Расчет субсидий'!Y53</f>
        <v>1.5540540540540548</v>
      </c>
      <c r="T53" s="65">
        <f t="shared" ref="T53:T65" si="17">$B53*S53/$AJ53</f>
        <v>23.846226442099688</v>
      </c>
      <c r="U53" s="92" t="s">
        <v>435</v>
      </c>
      <c r="V53" s="92" t="s">
        <v>435</v>
      </c>
      <c r="W53" s="93" t="s">
        <v>435</v>
      </c>
      <c r="X53" s="29" t="s">
        <v>375</v>
      </c>
      <c r="Y53" s="29" t="s">
        <v>375</v>
      </c>
      <c r="Z53" s="29" t="s">
        <v>375</v>
      </c>
      <c r="AA53" s="64">
        <f>'Расчет субсидий'!AJ53-1</f>
        <v>0.30000000000000004</v>
      </c>
      <c r="AB53" s="64">
        <f>AA53*'Расчет субсидий'!AK53</f>
        <v>6.0000000000000009</v>
      </c>
      <c r="AC53" s="65">
        <f t="shared" ref="AC53:AC65" si="18">$B53*AB53/$AJ53</f>
        <v>92.067169915584856</v>
      </c>
      <c r="AD53" s="29" t="s">
        <v>375</v>
      </c>
      <c r="AE53" s="29" t="s">
        <v>375</v>
      </c>
      <c r="AF53" s="29" t="s">
        <v>375</v>
      </c>
      <c r="AG53" s="29" t="s">
        <v>375</v>
      </c>
      <c r="AH53" s="29" t="s">
        <v>375</v>
      </c>
      <c r="AI53" s="29" t="s">
        <v>375</v>
      </c>
      <c r="AJ53" s="64">
        <f t="shared" si="13"/>
        <v>6.0436112278497784</v>
      </c>
      <c r="AK53" s="28" t="str">
        <f>IF('Расчет субсидий'!BG53="+",'Расчет субсидий'!BG53,"-")</f>
        <v>-</v>
      </c>
    </row>
    <row r="54" spans="1:37" ht="15" customHeight="1">
      <c r="A54" s="35" t="s">
        <v>53</v>
      </c>
      <c r="B54" s="61">
        <f>'Расчет субсидий'!AX54</f>
        <v>-45.390909090909076</v>
      </c>
      <c r="C54" s="64">
        <f>'Расчет субсидий'!D54-1</f>
        <v>0</v>
      </c>
      <c r="D54" s="64">
        <f>C54*'Расчет субсидий'!E54</f>
        <v>0</v>
      </c>
      <c r="E54" s="65">
        <f t="shared" si="14"/>
        <v>0</v>
      </c>
      <c r="F54" s="29" t="s">
        <v>375</v>
      </c>
      <c r="G54" s="29" t="s">
        <v>375</v>
      </c>
      <c r="H54" s="29" t="s">
        <v>375</v>
      </c>
      <c r="I54" s="29" t="s">
        <v>375</v>
      </c>
      <c r="J54" s="29" t="s">
        <v>375</v>
      </c>
      <c r="K54" s="29" t="s">
        <v>375</v>
      </c>
      <c r="L54" s="64">
        <f>'Расчет субсидий'!P54-1</f>
        <v>-0.46305555555555555</v>
      </c>
      <c r="M54" s="64">
        <f>L54*'Расчет субсидий'!Q54</f>
        <v>-9.2611111111111111</v>
      </c>
      <c r="N54" s="65">
        <f t="shared" si="15"/>
        <v>-62.335914068936091</v>
      </c>
      <c r="O54" s="64">
        <f>'Расчет субсидий'!T54-1</f>
        <v>0</v>
      </c>
      <c r="P54" s="64">
        <f>O54*'Расчет субсидий'!U54</f>
        <v>0</v>
      </c>
      <c r="Q54" s="65">
        <f t="shared" si="16"/>
        <v>0</v>
      </c>
      <c r="R54" s="64">
        <f>'Расчет субсидий'!X54-1</f>
        <v>2.564102564102555E-2</v>
      </c>
      <c r="S54" s="64">
        <f>R54*'Расчет субсидий'!Y54</f>
        <v>0.7692307692307665</v>
      </c>
      <c r="T54" s="65">
        <f t="shared" si="17"/>
        <v>5.1776404099526809</v>
      </c>
      <c r="U54" s="92" t="s">
        <v>435</v>
      </c>
      <c r="V54" s="92" t="s">
        <v>435</v>
      </c>
      <c r="W54" s="93" t="s">
        <v>435</v>
      </c>
      <c r="X54" s="29" t="s">
        <v>375</v>
      </c>
      <c r="Y54" s="29" t="s">
        <v>375</v>
      </c>
      <c r="Z54" s="29" t="s">
        <v>375</v>
      </c>
      <c r="AA54" s="64">
        <f>'Расчет субсидий'!AJ54-1</f>
        <v>8.7412587412587506E-2</v>
      </c>
      <c r="AB54" s="64">
        <f>AA54*'Расчет субсидий'!AK54</f>
        <v>1.7482517482517501</v>
      </c>
      <c r="AC54" s="65">
        <f t="shared" si="18"/>
        <v>11.767364568074331</v>
      </c>
      <c r="AD54" s="29" t="s">
        <v>375</v>
      </c>
      <c r="AE54" s="29" t="s">
        <v>375</v>
      </c>
      <c r="AF54" s="29" t="s">
        <v>375</v>
      </c>
      <c r="AG54" s="29" t="s">
        <v>375</v>
      </c>
      <c r="AH54" s="29" t="s">
        <v>375</v>
      </c>
      <c r="AI54" s="29" t="s">
        <v>375</v>
      </c>
      <c r="AJ54" s="64">
        <f t="shared" si="13"/>
        <v>-6.7436285936285945</v>
      </c>
      <c r="AK54" s="28" t="str">
        <f>IF('Расчет субсидий'!BG54="+",'Расчет субсидий'!BG54,"-")</f>
        <v>-</v>
      </c>
    </row>
    <row r="55" spans="1:37" ht="15" customHeight="1">
      <c r="A55" s="35" t="s">
        <v>54</v>
      </c>
      <c r="B55" s="61">
        <f>'Расчет субсидий'!AX55</f>
        <v>66.872727272727161</v>
      </c>
      <c r="C55" s="64">
        <f>'Расчет субсидий'!D55-1</f>
        <v>-1</v>
      </c>
      <c r="D55" s="64">
        <f>C55*'Расчет субсидий'!E55</f>
        <v>0</v>
      </c>
      <c r="E55" s="65">
        <f t="shared" si="14"/>
        <v>0</v>
      </c>
      <c r="F55" s="29" t="s">
        <v>375</v>
      </c>
      <c r="G55" s="29" t="s">
        <v>375</v>
      </c>
      <c r="H55" s="29" t="s">
        <v>375</v>
      </c>
      <c r="I55" s="29" t="s">
        <v>375</v>
      </c>
      <c r="J55" s="29" t="s">
        <v>375</v>
      </c>
      <c r="K55" s="29" t="s">
        <v>375</v>
      </c>
      <c r="L55" s="64">
        <f>'Расчет субсидий'!P55-1</f>
        <v>0.30000000000000004</v>
      </c>
      <c r="M55" s="64">
        <f>L55*'Расчет субсидий'!Q55</f>
        <v>6.0000000000000009</v>
      </c>
      <c r="N55" s="65">
        <f t="shared" si="15"/>
        <v>93.832752363456947</v>
      </c>
      <c r="O55" s="64">
        <f>'Расчет субсидий'!T55-1</f>
        <v>0</v>
      </c>
      <c r="P55" s="64">
        <f>O55*'Расчет субсидий'!U55</f>
        <v>0</v>
      </c>
      <c r="Q55" s="65">
        <f t="shared" si="16"/>
        <v>0</v>
      </c>
      <c r="R55" s="64">
        <f>'Расчет субсидий'!X55-1</f>
        <v>7.5342465753424737E-2</v>
      </c>
      <c r="S55" s="64">
        <f>R55*'Расчет субсидий'!Y55</f>
        <v>1.5068493150684947</v>
      </c>
      <c r="T55" s="65">
        <f t="shared" si="17"/>
        <v>23.565303104977794</v>
      </c>
      <c r="U55" s="92" t="s">
        <v>435</v>
      </c>
      <c r="V55" s="92" t="s">
        <v>435</v>
      </c>
      <c r="W55" s="93" t="s">
        <v>435</v>
      </c>
      <c r="X55" s="29" t="s">
        <v>375</v>
      </c>
      <c r="Y55" s="29" t="s">
        <v>375</v>
      </c>
      <c r="Z55" s="29" t="s">
        <v>375</v>
      </c>
      <c r="AA55" s="64">
        <f>'Расчет субсидий'!AJ55-1</f>
        <v>-0.16153846153846152</v>
      </c>
      <c r="AB55" s="64">
        <f>AA55*'Расчет субсидий'!AK55</f>
        <v>-3.2307692307692304</v>
      </c>
      <c r="AC55" s="65">
        <f t="shared" si="18"/>
        <v>-50.525328195707573</v>
      </c>
      <c r="AD55" s="29" t="s">
        <v>375</v>
      </c>
      <c r="AE55" s="29" t="s">
        <v>375</v>
      </c>
      <c r="AF55" s="29" t="s">
        <v>375</v>
      </c>
      <c r="AG55" s="29" t="s">
        <v>375</v>
      </c>
      <c r="AH55" s="29" t="s">
        <v>375</v>
      </c>
      <c r="AI55" s="29" t="s">
        <v>375</v>
      </c>
      <c r="AJ55" s="64">
        <f t="shared" si="13"/>
        <v>4.2760800842992648</v>
      </c>
      <c r="AK55" s="28" t="str">
        <f>IF('Расчет субсидий'!BG55="+",'Расчет субсидий'!BG55,"-")</f>
        <v>-</v>
      </c>
    </row>
    <row r="56" spans="1:37" ht="15" customHeight="1">
      <c r="A56" s="35" t="s">
        <v>55</v>
      </c>
      <c r="B56" s="61">
        <f>'Расчет субсидий'!AX56</f>
        <v>-10.654545454545541</v>
      </c>
      <c r="C56" s="64">
        <f>'Расчет субсидий'!D56-1</f>
        <v>-1</v>
      </c>
      <c r="D56" s="64">
        <f>C56*'Расчет субсидий'!E56</f>
        <v>0</v>
      </c>
      <c r="E56" s="65">
        <f t="shared" si="14"/>
        <v>0</v>
      </c>
      <c r="F56" s="29" t="s">
        <v>375</v>
      </c>
      <c r="G56" s="29" t="s">
        <v>375</v>
      </c>
      <c r="H56" s="29" t="s">
        <v>375</v>
      </c>
      <c r="I56" s="29" t="s">
        <v>375</v>
      </c>
      <c r="J56" s="29" t="s">
        <v>375</v>
      </c>
      <c r="K56" s="29" t="s">
        <v>375</v>
      </c>
      <c r="L56" s="64">
        <f>'Расчет субсидий'!P56-1</f>
        <v>0.2317323459402274</v>
      </c>
      <c r="M56" s="64">
        <f>L56*'Расчет субсидий'!Q56</f>
        <v>4.634646918804548</v>
      </c>
      <c r="N56" s="65">
        <f t="shared" si="15"/>
        <v>63.679982057604107</v>
      </c>
      <c r="O56" s="64">
        <f>'Расчет субсидий'!T56-1</f>
        <v>-0.21499999999999997</v>
      </c>
      <c r="P56" s="64">
        <f>O56*'Расчет субсидий'!U56</f>
        <v>-5.3749999999999991</v>
      </c>
      <c r="Q56" s="65">
        <f t="shared" si="16"/>
        <v>-73.852422753254544</v>
      </c>
      <c r="R56" s="64">
        <f>'Расчет субсидий'!X56-1</f>
        <v>2.6666666666666838E-2</v>
      </c>
      <c r="S56" s="64">
        <f>R56*'Расчет субсидий'!Y56</f>
        <v>0.66666666666667096</v>
      </c>
      <c r="T56" s="65">
        <f t="shared" si="17"/>
        <v>9.1599904190083752</v>
      </c>
      <c r="U56" s="92" t="s">
        <v>435</v>
      </c>
      <c r="V56" s="92" t="s">
        <v>435</v>
      </c>
      <c r="W56" s="93" t="s">
        <v>435</v>
      </c>
      <c r="X56" s="29" t="s">
        <v>375</v>
      </c>
      <c r="Y56" s="29" t="s">
        <v>375</v>
      </c>
      <c r="Z56" s="29" t="s">
        <v>375</v>
      </c>
      <c r="AA56" s="64">
        <f>'Расчет субсидий'!AJ56-1</f>
        <v>-3.5087719298245612E-2</v>
      </c>
      <c r="AB56" s="64">
        <f>AA56*'Расчет субсидий'!AK56</f>
        <v>-0.70175438596491224</v>
      </c>
      <c r="AC56" s="65">
        <f t="shared" si="18"/>
        <v>-9.6420951779034905</v>
      </c>
      <c r="AD56" s="29" t="s">
        <v>375</v>
      </c>
      <c r="AE56" s="29" t="s">
        <v>375</v>
      </c>
      <c r="AF56" s="29" t="s">
        <v>375</v>
      </c>
      <c r="AG56" s="29" t="s">
        <v>375</v>
      </c>
      <c r="AH56" s="29" t="s">
        <v>375</v>
      </c>
      <c r="AI56" s="29" t="s">
        <v>375</v>
      </c>
      <c r="AJ56" s="64">
        <f t="shared" si="13"/>
        <v>-0.77544080049369235</v>
      </c>
      <c r="AK56" s="28" t="str">
        <f>IF('Расчет субсидий'!BG56="+",'Расчет субсидий'!BG56,"-")</f>
        <v>-</v>
      </c>
    </row>
    <row r="57" spans="1:37" ht="15" customHeight="1">
      <c r="A57" s="35" t="s">
        <v>56</v>
      </c>
      <c r="B57" s="61">
        <f>'Расчет субсидий'!AX57</f>
        <v>108.39090909090896</v>
      </c>
      <c r="C57" s="64">
        <f>'Расчет субсидий'!D57-1</f>
        <v>-1</v>
      </c>
      <c r="D57" s="64">
        <f>C57*'Расчет субсидий'!E57</f>
        <v>0</v>
      </c>
      <c r="E57" s="65">
        <f t="shared" si="14"/>
        <v>0</v>
      </c>
      <c r="F57" s="29" t="s">
        <v>375</v>
      </c>
      <c r="G57" s="29" t="s">
        <v>375</v>
      </c>
      <c r="H57" s="29" t="s">
        <v>375</v>
      </c>
      <c r="I57" s="29" t="s">
        <v>375</v>
      </c>
      <c r="J57" s="29" t="s">
        <v>375</v>
      </c>
      <c r="K57" s="29" t="s">
        <v>375</v>
      </c>
      <c r="L57" s="64">
        <f>'Расчет субсидий'!P57-1</f>
        <v>9.5724313975749764E-2</v>
      </c>
      <c r="M57" s="64">
        <f>L57*'Расчет субсидий'!Q57</f>
        <v>1.9144862795149953</v>
      </c>
      <c r="N57" s="65">
        <f t="shared" si="15"/>
        <v>21.925815921313976</v>
      </c>
      <c r="O57" s="64">
        <f>'Расчет субсидий'!T57-1</f>
        <v>6.7607162235485463E-2</v>
      </c>
      <c r="P57" s="64">
        <f>O57*'Расчет субсидий'!U57</f>
        <v>2.0282148670645639</v>
      </c>
      <c r="Q57" s="65">
        <f t="shared" si="16"/>
        <v>23.228302182137213</v>
      </c>
      <c r="R57" s="64">
        <f>'Расчет субсидий'!X57-1</f>
        <v>6.9981583793738533E-2</v>
      </c>
      <c r="S57" s="64">
        <f>R57*'Расчет субсидий'!Y57</f>
        <v>1.3996316758747707</v>
      </c>
      <c r="T57" s="65">
        <f t="shared" si="17"/>
        <v>16.029400059552653</v>
      </c>
      <c r="U57" s="92" t="s">
        <v>435</v>
      </c>
      <c r="V57" s="92" t="s">
        <v>435</v>
      </c>
      <c r="W57" s="93" t="s">
        <v>435</v>
      </c>
      <c r="X57" s="29" t="s">
        <v>375</v>
      </c>
      <c r="Y57" s="29" t="s">
        <v>375</v>
      </c>
      <c r="Z57" s="29" t="s">
        <v>375</v>
      </c>
      <c r="AA57" s="64">
        <f>'Расчет субсидий'!AJ57-1</f>
        <v>0.20609929078014178</v>
      </c>
      <c r="AB57" s="64">
        <f>AA57*'Расчет субсидий'!AK57</f>
        <v>4.1219858156028355</v>
      </c>
      <c r="AC57" s="65">
        <f t="shared" si="18"/>
        <v>47.207390927905124</v>
      </c>
      <c r="AD57" s="29" t="s">
        <v>375</v>
      </c>
      <c r="AE57" s="29" t="s">
        <v>375</v>
      </c>
      <c r="AF57" s="29" t="s">
        <v>375</v>
      </c>
      <c r="AG57" s="29" t="s">
        <v>375</v>
      </c>
      <c r="AH57" s="29" t="s">
        <v>375</v>
      </c>
      <c r="AI57" s="29" t="s">
        <v>375</v>
      </c>
      <c r="AJ57" s="64">
        <f t="shared" si="13"/>
        <v>9.4643186380571649</v>
      </c>
      <c r="AK57" s="28" t="str">
        <f>IF('Расчет субсидий'!BG57="+",'Расчет субсидий'!BG57,"-")</f>
        <v>-</v>
      </c>
    </row>
    <row r="58" spans="1:37" ht="15" customHeight="1">
      <c r="A58" s="35" t="s">
        <v>57</v>
      </c>
      <c r="B58" s="61">
        <f>'Расчет субсидий'!AX58</f>
        <v>-19.363636363636374</v>
      </c>
      <c r="C58" s="64">
        <f>'Расчет субсидий'!D58-1</f>
        <v>-1</v>
      </c>
      <c r="D58" s="64">
        <f>C58*'Расчет субсидий'!E58</f>
        <v>0</v>
      </c>
      <c r="E58" s="65">
        <f t="shared" si="14"/>
        <v>0</v>
      </c>
      <c r="F58" s="29" t="s">
        <v>375</v>
      </c>
      <c r="G58" s="29" t="s">
        <v>375</v>
      </c>
      <c r="H58" s="29" t="s">
        <v>375</v>
      </c>
      <c r="I58" s="29" t="s">
        <v>375</v>
      </c>
      <c r="J58" s="29" t="s">
        <v>375</v>
      </c>
      <c r="K58" s="29" t="s">
        <v>375</v>
      </c>
      <c r="L58" s="64">
        <f>'Расчет субсидий'!P58-1</f>
        <v>-0.54186893203883502</v>
      </c>
      <c r="M58" s="64">
        <f>L58*'Расчет субсидий'!Q58</f>
        <v>-10.8373786407767</v>
      </c>
      <c r="N58" s="65">
        <f t="shared" si="15"/>
        <v>-26.587204950036817</v>
      </c>
      <c r="O58" s="64">
        <f>'Расчет субсидий'!T58-1</f>
        <v>0</v>
      </c>
      <c r="P58" s="64">
        <f>O58*'Расчет субсидий'!U58</f>
        <v>0</v>
      </c>
      <c r="Q58" s="65">
        <f t="shared" si="16"/>
        <v>0</v>
      </c>
      <c r="R58" s="64">
        <f>'Расчет субсидий'!X58-1</f>
        <v>2.2222222222222143E-2</v>
      </c>
      <c r="S58" s="64">
        <f>R58*'Расчет субсидий'!Y58</f>
        <v>0.44444444444444287</v>
      </c>
      <c r="T58" s="65">
        <f t="shared" si="17"/>
        <v>1.090349975305724</v>
      </c>
      <c r="U58" s="92" t="s">
        <v>435</v>
      </c>
      <c r="V58" s="92" t="s">
        <v>435</v>
      </c>
      <c r="W58" s="93" t="s">
        <v>435</v>
      </c>
      <c r="X58" s="29" t="s">
        <v>375</v>
      </c>
      <c r="Y58" s="29" t="s">
        <v>375</v>
      </c>
      <c r="Z58" s="29" t="s">
        <v>375</v>
      </c>
      <c r="AA58" s="64">
        <f>'Расчет субсидий'!AJ58-1</f>
        <v>0.125</v>
      </c>
      <c r="AB58" s="64">
        <f>AA58*'Расчет субсидий'!AK58</f>
        <v>2.5</v>
      </c>
      <c r="AC58" s="65">
        <f t="shared" si="18"/>
        <v>6.1332186110947182</v>
      </c>
      <c r="AD58" s="29" t="s">
        <v>375</v>
      </c>
      <c r="AE58" s="29" t="s">
        <v>375</v>
      </c>
      <c r="AF58" s="29" t="s">
        <v>375</v>
      </c>
      <c r="AG58" s="29" t="s">
        <v>375</v>
      </c>
      <c r="AH58" s="29" t="s">
        <v>375</v>
      </c>
      <c r="AI58" s="29" t="s">
        <v>375</v>
      </c>
      <c r="AJ58" s="64">
        <f t="shared" si="13"/>
        <v>-7.8929341963322575</v>
      </c>
      <c r="AK58" s="28" t="str">
        <f>IF('Расчет субсидий'!BG58="+",'Расчет субсидий'!BG58,"-")</f>
        <v>-</v>
      </c>
    </row>
    <row r="59" spans="1:37" ht="15" customHeight="1">
      <c r="A59" s="35" t="s">
        <v>58</v>
      </c>
      <c r="B59" s="61">
        <f>'Расчет субсидий'!AX59</f>
        <v>77.990909090909099</v>
      </c>
      <c r="C59" s="64">
        <f>'Расчет субсидий'!D59-1</f>
        <v>-1</v>
      </c>
      <c r="D59" s="64">
        <f>C59*'Расчет субсидий'!E59</f>
        <v>0</v>
      </c>
      <c r="E59" s="65">
        <f t="shared" si="14"/>
        <v>0</v>
      </c>
      <c r="F59" s="29" t="s">
        <v>375</v>
      </c>
      <c r="G59" s="29" t="s">
        <v>375</v>
      </c>
      <c r="H59" s="29" t="s">
        <v>375</v>
      </c>
      <c r="I59" s="29" t="s">
        <v>375</v>
      </c>
      <c r="J59" s="29" t="s">
        <v>375</v>
      </c>
      <c r="K59" s="29" t="s">
        <v>375</v>
      </c>
      <c r="L59" s="64">
        <f>'Расчет субсидий'!P59-1</f>
        <v>0.30000000000000004</v>
      </c>
      <c r="M59" s="64">
        <f>L59*'Расчет субсидий'!Q59</f>
        <v>6.0000000000000009</v>
      </c>
      <c r="N59" s="65">
        <f t="shared" si="15"/>
        <v>48.756273496246372</v>
      </c>
      <c r="O59" s="64">
        <f>'Расчет субсидий'!T59-1</f>
        <v>3.125E-2</v>
      </c>
      <c r="P59" s="64">
        <f>O59*'Расчет субсидий'!U59</f>
        <v>0.9375</v>
      </c>
      <c r="Q59" s="65">
        <f t="shared" si="16"/>
        <v>7.6181677337884945</v>
      </c>
      <c r="R59" s="64">
        <f>'Расчет субсидий'!X59-1</f>
        <v>7.5630252100840289E-2</v>
      </c>
      <c r="S59" s="64">
        <f>R59*'Расчет субсидий'!Y59</f>
        <v>1.5126050420168058</v>
      </c>
      <c r="T59" s="65">
        <f t="shared" si="17"/>
        <v>12.291497520062102</v>
      </c>
      <c r="U59" s="92" t="s">
        <v>435</v>
      </c>
      <c r="V59" s="92" t="s">
        <v>435</v>
      </c>
      <c r="W59" s="93" t="s">
        <v>435</v>
      </c>
      <c r="X59" s="29" t="s">
        <v>375</v>
      </c>
      <c r="Y59" s="29" t="s">
        <v>375</v>
      </c>
      <c r="Z59" s="29" t="s">
        <v>375</v>
      </c>
      <c r="AA59" s="64">
        <f>'Расчет субсидий'!AJ59-1</f>
        <v>5.7377049180327822E-2</v>
      </c>
      <c r="AB59" s="64">
        <f>AA59*'Расчет субсидий'!AK59</f>
        <v>1.1475409836065564</v>
      </c>
      <c r="AC59" s="65">
        <f t="shared" si="18"/>
        <v>9.324970340812138</v>
      </c>
      <c r="AD59" s="29" t="s">
        <v>375</v>
      </c>
      <c r="AE59" s="29" t="s">
        <v>375</v>
      </c>
      <c r="AF59" s="29" t="s">
        <v>375</v>
      </c>
      <c r="AG59" s="29" t="s">
        <v>375</v>
      </c>
      <c r="AH59" s="29" t="s">
        <v>375</v>
      </c>
      <c r="AI59" s="29" t="s">
        <v>375</v>
      </c>
      <c r="AJ59" s="64">
        <f t="shared" si="13"/>
        <v>9.5976460256233622</v>
      </c>
      <c r="AK59" s="28" t="str">
        <f>IF('Расчет субсидий'!BG59="+",'Расчет субсидий'!BG59,"-")</f>
        <v>-</v>
      </c>
    </row>
    <row r="60" spans="1:37" ht="15" customHeight="1">
      <c r="A60" s="35" t="s">
        <v>59</v>
      </c>
      <c r="B60" s="61">
        <f>'Расчет субсидий'!AX60</f>
        <v>-67.054545454545405</v>
      </c>
      <c r="C60" s="64">
        <f>'Расчет субсидий'!D60-1</f>
        <v>-1</v>
      </c>
      <c r="D60" s="64">
        <f>C60*'Расчет субсидий'!E60</f>
        <v>0</v>
      </c>
      <c r="E60" s="65">
        <f t="shared" si="14"/>
        <v>0</v>
      </c>
      <c r="F60" s="29" t="s">
        <v>375</v>
      </c>
      <c r="G60" s="29" t="s">
        <v>375</v>
      </c>
      <c r="H60" s="29" t="s">
        <v>375</v>
      </c>
      <c r="I60" s="29" t="s">
        <v>375</v>
      </c>
      <c r="J60" s="29" t="s">
        <v>375</v>
      </c>
      <c r="K60" s="29" t="s">
        <v>375</v>
      </c>
      <c r="L60" s="64">
        <f>'Расчет субсидий'!P60-1</f>
        <v>-0.23245451169699227</v>
      </c>
      <c r="M60" s="64">
        <f>L60*'Расчет субсидий'!Q60</f>
        <v>-4.6490902339398454</v>
      </c>
      <c r="N60" s="65">
        <f t="shared" si="15"/>
        <v>-57.940771136311618</v>
      </c>
      <c r="O60" s="64">
        <f>'Расчет субсидий'!T60-1</f>
        <v>-0.25309734513274329</v>
      </c>
      <c r="P60" s="64">
        <f>O60*'Расчет субсидий'!U60</f>
        <v>-7.5929203539822989</v>
      </c>
      <c r="Q60" s="65">
        <f t="shared" si="16"/>
        <v>-94.629193745182718</v>
      </c>
      <c r="R60" s="64">
        <f>'Расчет субсидий'!X60-1</f>
        <v>0.19135802469135821</v>
      </c>
      <c r="S60" s="64">
        <f>R60*'Расчет субсидий'!Y60</f>
        <v>3.8271604938271642</v>
      </c>
      <c r="T60" s="65">
        <f t="shared" si="17"/>
        <v>47.697209371402849</v>
      </c>
      <c r="U60" s="92" t="s">
        <v>435</v>
      </c>
      <c r="V60" s="92" t="s">
        <v>435</v>
      </c>
      <c r="W60" s="93" t="s">
        <v>435</v>
      </c>
      <c r="X60" s="29" t="s">
        <v>375</v>
      </c>
      <c r="Y60" s="29" t="s">
        <v>375</v>
      </c>
      <c r="Z60" s="29" t="s">
        <v>375</v>
      </c>
      <c r="AA60" s="64">
        <f>'Расчет субсидий'!AJ60-1</f>
        <v>0.15172413793103456</v>
      </c>
      <c r="AB60" s="64">
        <f>AA60*'Расчет субсидий'!AK60</f>
        <v>3.0344827586206913</v>
      </c>
      <c r="AC60" s="65">
        <f t="shared" si="18"/>
        <v>37.818210055546089</v>
      </c>
      <c r="AD60" s="29" t="s">
        <v>375</v>
      </c>
      <c r="AE60" s="29" t="s">
        <v>375</v>
      </c>
      <c r="AF60" s="29" t="s">
        <v>375</v>
      </c>
      <c r="AG60" s="29" t="s">
        <v>375</v>
      </c>
      <c r="AH60" s="29" t="s">
        <v>375</v>
      </c>
      <c r="AI60" s="29" t="s">
        <v>375</v>
      </c>
      <c r="AJ60" s="64">
        <f t="shared" si="13"/>
        <v>-5.3803673354742889</v>
      </c>
      <c r="AK60" s="28" t="str">
        <f>IF('Расчет субсидий'!BG60="+",'Расчет субсидий'!BG60,"-")</f>
        <v>-</v>
      </c>
    </row>
    <row r="61" spans="1:37" ht="15" customHeight="1">
      <c r="A61" s="35" t="s">
        <v>60</v>
      </c>
      <c r="B61" s="61">
        <f>'Расчет субсидий'!AX61</f>
        <v>70.945454545454481</v>
      </c>
      <c r="C61" s="64">
        <f>'Расчет субсидий'!D61-1</f>
        <v>0.20278583264291639</v>
      </c>
      <c r="D61" s="64">
        <f>C61*'Расчет субсидий'!E61</f>
        <v>2.0278583264291639</v>
      </c>
      <c r="E61" s="65">
        <f t="shared" si="14"/>
        <v>15.936391375703819</v>
      </c>
      <c r="F61" s="29" t="s">
        <v>375</v>
      </c>
      <c r="G61" s="29" t="s">
        <v>375</v>
      </c>
      <c r="H61" s="29" t="s">
        <v>375</v>
      </c>
      <c r="I61" s="29" t="s">
        <v>375</v>
      </c>
      <c r="J61" s="29" t="s">
        <v>375</v>
      </c>
      <c r="K61" s="29" t="s">
        <v>375</v>
      </c>
      <c r="L61" s="64">
        <f>'Расчет субсидий'!P61-1</f>
        <v>0.13386730543703362</v>
      </c>
      <c r="M61" s="64">
        <f>L61*'Расчет субсидий'!Q61</f>
        <v>2.6773461087406725</v>
      </c>
      <c r="N61" s="65">
        <f t="shared" si="15"/>
        <v>21.040540594490817</v>
      </c>
      <c r="O61" s="64">
        <f>'Расчет субсидий'!T61-1</f>
        <v>9.3220338983050821E-2</v>
      </c>
      <c r="P61" s="64">
        <f>O61*'Расчет субсидий'!U61</f>
        <v>2.7966101694915246</v>
      </c>
      <c r="Q61" s="65">
        <f t="shared" si="16"/>
        <v>21.977804664869993</v>
      </c>
      <c r="R61" s="64">
        <f>'Расчет субсидий'!X61-1</f>
        <v>7.2289156626506035E-2</v>
      </c>
      <c r="S61" s="64">
        <f>R61*'Расчет субсидий'!Y61</f>
        <v>1.4457831325301207</v>
      </c>
      <c r="T61" s="65">
        <f t="shared" si="17"/>
        <v>11.362019498158423</v>
      </c>
      <c r="U61" s="92" t="s">
        <v>435</v>
      </c>
      <c r="V61" s="92" t="s">
        <v>435</v>
      </c>
      <c r="W61" s="93" t="s">
        <v>435</v>
      </c>
      <c r="X61" s="29" t="s">
        <v>375</v>
      </c>
      <c r="Y61" s="29" t="s">
        <v>375</v>
      </c>
      <c r="Z61" s="29" t="s">
        <v>375</v>
      </c>
      <c r="AA61" s="64">
        <f>'Расчет субсидий'!AJ61-1</f>
        <v>4.0000000000000036E-3</v>
      </c>
      <c r="AB61" s="64">
        <f>AA61*'Расчет субсидий'!AK61</f>
        <v>8.0000000000000071E-2</v>
      </c>
      <c r="AC61" s="65">
        <f t="shared" si="18"/>
        <v>0.62869841223143319</v>
      </c>
      <c r="AD61" s="29" t="s">
        <v>375</v>
      </c>
      <c r="AE61" s="29" t="s">
        <v>375</v>
      </c>
      <c r="AF61" s="29" t="s">
        <v>375</v>
      </c>
      <c r="AG61" s="29" t="s">
        <v>375</v>
      </c>
      <c r="AH61" s="29" t="s">
        <v>375</v>
      </c>
      <c r="AI61" s="29" t="s">
        <v>375</v>
      </c>
      <c r="AJ61" s="64">
        <f t="shared" si="13"/>
        <v>9.0275977371914813</v>
      </c>
      <c r="AK61" s="28" t="str">
        <f>IF('Расчет субсидий'!BG61="+",'Расчет субсидий'!BG61,"-")</f>
        <v>-</v>
      </c>
    </row>
    <row r="62" spans="1:37" ht="15" customHeight="1">
      <c r="A62" s="35" t="s">
        <v>61</v>
      </c>
      <c r="B62" s="61">
        <f>'Расчет субсидий'!AX62</f>
        <v>-12.354545454545416</v>
      </c>
      <c r="C62" s="64">
        <f>'Расчет субсидий'!D62-1</f>
        <v>-1</v>
      </c>
      <c r="D62" s="64">
        <f>C62*'Расчет субсидий'!E62</f>
        <v>0</v>
      </c>
      <c r="E62" s="65">
        <f t="shared" si="14"/>
        <v>0</v>
      </c>
      <c r="F62" s="29" t="s">
        <v>375</v>
      </c>
      <c r="G62" s="29" t="s">
        <v>375</v>
      </c>
      <c r="H62" s="29" t="s">
        <v>375</v>
      </c>
      <c r="I62" s="29" t="s">
        <v>375</v>
      </c>
      <c r="J62" s="29" t="s">
        <v>375</v>
      </c>
      <c r="K62" s="29" t="s">
        <v>375</v>
      </c>
      <c r="L62" s="64">
        <f>'Расчет субсидий'!P62-1</f>
        <v>0.21327801747980968</v>
      </c>
      <c r="M62" s="64">
        <f>L62*'Расчет субсидий'!Q62</f>
        <v>4.2655603495961936</v>
      </c>
      <c r="N62" s="65">
        <f t="shared" si="15"/>
        <v>23.363210964536091</v>
      </c>
      <c r="O62" s="64">
        <f>'Расчет субсидий'!T62-1</f>
        <v>-0.23204301075268807</v>
      </c>
      <c r="P62" s="64">
        <f>O62*'Расчет субсидий'!U62</f>
        <v>-6.9612903225806422</v>
      </c>
      <c r="Q62" s="65">
        <f t="shared" si="16"/>
        <v>-38.128189748207753</v>
      </c>
      <c r="R62" s="64">
        <f>'Расчет субсидий'!X62-1</f>
        <v>4.8148148148148273E-2</v>
      </c>
      <c r="S62" s="64">
        <f>R62*'Расчет субсидий'!Y62</f>
        <v>0.96296296296296546</v>
      </c>
      <c r="T62" s="65">
        <f t="shared" si="17"/>
        <v>5.274314512246514</v>
      </c>
      <c r="U62" s="92" t="s">
        <v>435</v>
      </c>
      <c r="V62" s="92" t="s">
        <v>435</v>
      </c>
      <c r="W62" s="93" t="s">
        <v>435</v>
      </c>
      <c r="X62" s="29" t="s">
        <v>375</v>
      </c>
      <c r="Y62" s="29" t="s">
        <v>375</v>
      </c>
      <c r="Z62" s="29" t="s">
        <v>375</v>
      </c>
      <c r="AA62" s="64">
        <f>'Расчет субсидий'!AJ62-1</f>
        <v>-2.6143790849673221E-2</v>
      </c>
      <c r="AB62" s="64">
        <f>AA62*'Расчет субсидий'!AK62</f>
        <v>-0.52287581699346442</v>
      </c>
      <c r="AC62" s="65">
        <f t="shared" si="18"/>
        <v>-2.8638811831202733</v>
      </c>
      <c r="AD62" s="29" t="s">
        <v>375</v>
      </c>
      <c r="AE62" s="29" t="s">
        <v>375</v>
      </c>
      <c r="AF62" s="29" t="s">
        <v>375</v>
      </c>
      <c r="AG62" s="29" t="s">
        <v>375</v>
      </c>
      <c r="AH62" s="29" t="s">
        <v>375</v>
      </c>
      <c r="AI62" s="29" t="s">
        <v>375</v>
      </c>
      <c r="AJ62" s="64">
        <f t="shared" si="13"/>
        <v>-2.2556428270149476</v>
      </c>
      <c r="AK62" s="28" t="str">
        <f>IF('Расчет субсидий'!BG62="+",'Расчет субсидий'!BG62,"-")</f>
        <v>-</v>
      </c>
    </row>
    <row r="63" spans="1:37" ht="15" customHeight="1">
      <c r="A63" s="35" t="s">
        <v>62</v>
      </c>
      <c r="B63" s="61">
        <f>'Расчет субсидий'!AX63</f>
        <v>38.272727272727252</v>
      </c>
      <c r="C63" s="64">
        <f>'Расчет субсидий'!D63-1</f>
        <v>-0.91115360101975784</v>
      </c>
      <c r="D63" s="64">
        <f>C63*'Расчет субсидий'!E63</f>
        <v>-9.1115360101975789</v>
      </c>
      <c r="E63" s="65">
        <f t="shared" si="14"/>
        <v>-62.056599637827532</v>
      </c>
      <c r="F63" s="29" t="s">
        <v>375</v>
      </c>
      <c r="G63" s="29" t="s">
        <v>375</v>
      </c>
      <c r="H63" s="29" t="s">
        <v>375</v>
      </c>
      <c r="I63" s="29" t="s">
        <v>375</v>
      </c>
      <c r="J63" s="29" t="s">
        <v>375</v>
      </c>
      <c r="K63" s="29" t="s">
        <v>375</v>
      </c>
      <c r="L63" s="64">
        <f>'Расчет субсидий'!P63-1</f>
        <v>0.30000000000000004</v>
      </c>
      <c r="M63" s="64">
        <f>L63*'Расчет субсидий'!Q63</f>
        <v>6.0000000000000009</v>
      </c>
      <c r="N63" s="65">
        <f t="shared" si="15"/>
        <v>40.864635491781506</v>
      </c>
      <c r="O63" s="64">
        <f>'Расчет субсидий'!T63-1</f>
        <v>0.15781249999999991</v>
      </c>
      <c r="P63" s="64">
        <f>O63*'Расчет субсидий'!U63</f>
        <v>4.7343749999999973</v>
      </c>
      <c r="Q63" s="65">
        <f t="shared" si="16"/>
        <v>32.244751442733822</v>
      </c>
      <c r="R63" s="64">
        <f>'Расчет субсидий'!X63-1</f>
        <v>3.8910505836575959E-2</v>
      </c>
      <c r="S63" s="64">
        <f>R63*'Расчет субсидий'!Y63</f>
        <v>0.77821011673151919</v>
      </c>
      <c r="T63" s="65">
        <f t="shared" si="17"/>
        <v>5.3002121260417105</v>
      </c>
      <c r="U63" s="92" t="s">
        <v>435</v>
      </c>
      <c r="V63" s="92" t="s">
        <v>435</v>
      </c>
      <c r="W63" s="93" t="s">
        <v>435</v>
      </c>
      <c r="X63" s="29" t="s">
        <v>375</v>
      </c>
      <c r="Y63" s="29" t="s">
        <v>375</v>
      </c>
      <c r="Z63" s="29" t="s">
        <v>375</v>
      </c>
      <c r="AA63" s="64">
        <f>'Расчет субсидий'!AJ63-1</f>
        <v>0.16091954022988508</v>
      </c>
      <c r="AB63" s="64">
        <f>AA63*'Расчет субсидий'!AK63</f>
        <v>3.2183908045977017</v>
      </c>
      <c r="AC63" s="65">
        <f t="shared" si="18"/>
        <v>21.919727849997741</v>
      </c>
      <c r="AD63" s="29" t="s">
        <v>375</v>
      </c>
      <c r="AE63" s="29" t="s">
        <v>375</v>
      </c>
      <c r="AF63" s="29" t="s">
        <v>375</v>
      </c>
      <c r="AG63" s="29" t="s">
        <v>375</v>
      </c>
      <c r="AH63" s="29" t="s">
        <v>375</v>
      </c>
      <c r="AI63" s="29" t="s">
        <v>375</v>
      </c>
      <c r="AJ63" s="64">
        <f t="shared" si="13"/>
        <v>5.6194399111316402</v>
      </c>
      <c r="AK63" s="28" t="str">
        <f>IF('Расчет субсидий'!BG63="+",'Расчет субсидий'!BG63,"-")</f>
        <v>-</v>
      </c>
    </row>
    <row r="64" spans="1:37" ht="15" customHeight="1">
      <c r="A64" s="35" t="s">
        <v>63</v>
      </c>
      <c r="B64" s="61">
        <f>'Расчет субсидий'!AX64</f>
        <v>-59.572727272727207</v>
      </c>
      <c r="C64" s="64">
        <f>'Расчет субсидий'!D64-1</f>
        <v>-1</v>
      </c>
      <c r="D64" s="64">
        <f>C64*'Расчет субсидий'!E64</f>
        <v>0</v>
      </c>
      <c r="E64" s="65">
        <f t="shared" si="14"/>
        <v>0</v>
      </c>
      <c r="F64" s="29" t="s">
        <v>375</v>
      </c>
      <c r="G64" s="29" t="s">
        <v>375</v>
      </c>
      <c r="H64" s="29" t="s">
        <v>375</v>
      </c>
      <c r="I64" s="29" t="s">
        <v>375</v>
      </c>
      <c r="J64" s="29" t="s">
        <v>375</v>
      </c>
      <c r="K64" s="29" t="s">
        <v>375</v>
      </c>
      <c r="L64" s="64">
        <f>'Расчет субсидий'!P64-1</f>
        <v>-0.36008856905618603</v>
      </c>
      <c r="M64" s="64">
        <f>L64*'Расчет субсидий'!Q64</f>
        <v>-7.2017713811237201</v>
      </c>
      <c r="N64" s="65">
        <f t="shared" si="15"/>
        <v>-51.601336189623453</v>
      </c>
      <c r="O64" s="64">
        <f>'Расчет субсидий'!T64-1</f>
        <v>0</v>
      </c>
      <c r="P64" s="64">
        <f>O64*'Расчет субсидий'!U64</f>
        <v>0</v>
      </c>
      <c r="Q64" s="65">
        <f t="shared" si="16"/>
        <v>0</v>
      </c>
      <c r="R64" s="64">
        <f>'Расчет субсидий'!X64-1</f>
        <v>4.3478260869565188E-2</v>
      </c>
      <c r="S64" s="64">
        <f>R64*'Расчет субсидий'!Y64</f>
        <v>0.65217391304347783</v>
      </c>
      <c r="T64" s="65">
        <f t="shared" si="17"/>
        <v>4.672884428026336</v>
      </c>
      <c r="U64" s="92" t="s">
        <v>435</v>
      </c>
      <c r="V64" s="92" t="s">
        <v>435</v>
      </c>
      <c r="W64" s="93" t="s">
        <v>435</v>
      </c>
      <c r="X64" s="29" t="s">
        <v>375</v>
      </c>
      <c r="Y64" s="29" t="s">
        <v>375</v>
      </c>
      <c r="Z64" s="29" t="s">
        <v>375</v>
      </c>
      <c r="AA64" s="64">
        <f>'Расчет субсидий'!AJ64-1</f>
        <v>-8.8235294117647078E-2</v>
      </c>
      <c r="AB64" s="64">
        <f>AA64*'Расчет субсидий'!AK64</f>
        <v>-1.7647058823529416</v>
      </c>
      <c r="AC64" s="65">
        <f t="shared" si="18"/>
        <v>-12.644275511130097</v>
      </c>
      <c r="AD64" s="29" t="s">
        <v>375</v>
      </c>
      <c r="AE64" s="29" t="s">
        <v>375</v>
      </c>
      <c r="AF64" s="29" t="s">
        <v>375</v>
      </c>
      <c r="AG64" s="29" t="s">
        <v>375</v>
      </c>
      <c r="AH64" s="29" t="s">
        <v>375</v>
      </c>
      <c r="AI64" s="29" t="s">
        <v>375</v>
      </c>
      <c r="AJ64" s="64">
        <f t="shared" si="13"/>
        <v>-8.3143033504331836</v>
      </c>
      <c r="AK64" s="28" t="str">
        <f>IF('Расчет субсидий'!BG64="+",'Расчет субсидий'!BG64,"-")</f>
        <v>-</v>
      </c>
    </row>
    <row r="65" spans="1:37" ht="15" customHeight="1">
      <c r="A65" s="35" t="s">
        <v>64</v>
      </c>
      <c r="B65" s="61">
        <f>'Расчет субсидий'!AX65</f>
        <v>137.0454545454545</v>
      </c>
      <c r="C65" s="64">
        <f>'Расчет субсидий'!D65-1</f>
        <v>-1</v>
      </c>
      <c r="D65" s="64">
        <f>C65*'Расчет субсидий'!E65</f>
        <v>0</v>
      </c>
      <c r="E65" s="65">
        <f t="shared" si="14"/>
        <v>0</v>
      </c>
      <c r="F65" s="29" t="s">
        <v>375</v>
      </c>
      <c r="G65" s="29" t="s">
        <v>375</v>
      </c>
      <c r="H65" s="29" t="s">
        <v>375</v>
      </c>
      <c r="I65" s="29" t="s">
        <v>375</v>
      </c>
      <c r="J65" s="29" t="s">
        <v>375</v>
      </c>
      <c r="K65" s="29" t="s">
        <v>375</v>
      </c>
      <c r="L65" s="64">
        <f>'Расчет субсидий'!P65-1</f>
        <v>0.2681135225375626</v>
      </c>
      <c r="M65" s="64">
        <f>L65*'Расчет субсидий'!Q65</f>
        <v>5.362270450751252</v>
      </c>
      <c r="N65" s="65">
        <f t="shared" si="15"/>
        <v>46.437987014792292</v>
      </c>
      <c r="O65" s="64">
        <f>'Расчет субсидий'!T65-1</f>
        <v>0.21966666666666668</v>
      </c>
      <c r="P65" s="64">
        <f>O65*'Расчет субсидий'!U65</f>
        <v>5.4916666666666671</v>
      </c>
      <c r="Q65" s="65">
        <f t="shared" si="16"/>
        <v>47.558575737355042</v>
      </c>
      <c r="R65" s="64">
        <f>'Расчет субсидий'!X65-1</f>
        <v>0.1097804391217565</v>
      </c>
      <c r="S65" s="64">
        <f>R65*'Расчет субсидий'!Y65</f>
        <v>2.7445109780439125</v>
      </c>
      <c r="T65" s="65">
        <f t="shared" si="17"/>
        <v>23.767836093105387</v>
      </c>
      <c r="U65" s="92" t="s">
        <v>435</v>
      </c>
      <c r="V65" s="92" t="s">
        <v>435</v>
      </c>
      <c r="W65" s="93" t="s">
        <v>435</v>
      </c>
      <c r="X65" s="29" t="s">
        <v>375</v>
      </c>
      <c r="Y65" s="29" t="s">
        <v>375</v>
      </c>
      <c r="Z65" s="29" t="s">
        <v>375</v>
      </c>
      <c r="AA65" s="64">
        <f>'Расчет субсидий'!AJ65-1</f>
        <v>0.11132075471698122</v>
      </c>
      <c r="AB65" s="64">
        <f>AA65*'Расчет субсидий'!AK65</f>
        <v>2.2264150943396244</v>
      </c>
      <c r="AC65" s="65">
        <f t="shared" si="18"/>
        <v>19.28105570020179</v>
      </c>
      <c r="AD65" s="29" t="s">
        <v>375</v>
      </c>
      <c r="AE65" s="29" t="s">
        <v>375</v>
      </c>
      <c r="AF65" s="29" t="s">
        <v>375</v>
      </c>
      <c r="AG65" s="29" t="s">
        <v>375</v>
      </c>
      <c r="AH65" s="29" t="s">
        <v>375</v>
      </c>
      <c r="AI65" s="29" t="s">
        <v>375</v>
      </c>
      <c r="AJ65" s="64">
        <f t="shared" si="13"/>
        <v>15.824863189801455</v>
      </c>
      <c r="AK65" s="28" t="str">
        <f>IF('Расчет субсидий'!BG65="+",'Расчет субсидий'!BG65,"-")</f>
        <v>-</v>
      </c>
    </row>
    <row r="66" spans="1:37" ht="15" customHeight="1">
      <c r="A66" s="34" t="s">
        <v>65</v>
      </c>
      <c r="B66" s="66"/>
      <c r="C66" s="67"/>
      <c r="D66" s="67"/>
      <c r="E66" s="68"/>
      <c r="F66" s="67"/>
      <c r="G66" s="67"/>
      <c r="H66" s="68"/>
      <c r="I66" s="68"/>
      <c r="J66" s="68"/>
      <c r="K66" s="68"/>
      <c r="L66" s="67"/>
      <c r="M66" s="67"/>
      <c r="N66" s="68"/>
      <c r="O66" s="67"/>
      <c r="P66" s="67"/>
      <c r="Q66" s="68"/>
      <c r="R66" s="67"/>
      <c r="S66" s="67"/>
      <c r="T66" s="68"/>
      <c r="U66" s="68"/>
      <c r="V66" s="68"/>
      <c r="W66" s="68"/>
      <c r="X66" s="68"/>
      <c r="Y66" s="68"/>
      <c r="Z66" s="68"/>
      <c r="AA66" s="67"/>
      <c r="AB66" s="67"/>
      <c r="AC66" s="68"/>
      <c r="AD66" s="67"/>
      <c r="AE66" s="67"/>
      <c r="AF66" s="68"/>
      <c r="AG66" s="67"/>
      <c r="AH66" s="67"/>
      <c r="AI66" s="68"/>
      <c r="AJ66" s="68"/>
      <c r="AK66" s="69"/>
    </row>
    <row r="67" spans="1:37" ht="15" customHeight="1">
      <c r="A67" s="35" t="s">
        <v>66</v>
      </c>
      <c r="B67" s="61">
        <f>'Расчет субсидий'!AX67</f>
        <v>226.4454545454546</v>
      </c>
      <c r="C67" s="64">
        <f>'Расчет субсидий'!D67-1</f>
        <v>0.30000000000000004</v>
      </c>
      <c r="D67" s="64">
        <f>C67*'Расчет субсидий'!E67</f>
        <v>3.0000000000000004</v>
      </c>
      <c r="E67" s="65">
        <f>$B67*D67/$AJ67</f>
        <v>61.362896514388325</v>
      </c>
      <c r="F67" s="29" t="s">
        <v>375</v>
      </c>
      <c r="G67" s="29" t="s">
        <v>375</v>
      </c>
      <c r="H67" s="29" t="s">
        <v>375</v>
      </c>
      <c r="I67" s="29" t="s">
        <v>375</v>
      </c>
      <c r="J67" s="29" t="s">
        <v>375</v>
      </c>
      <c r="K67" s="29" t="s">
        <v>375</v>
      </c>
      <c r="L67" s="64">
        <f>'Расчет субсидий'!P67-1</f>
        <v>-8.5868877801981491E-2</v>
      </c>
      <c r="M67" s="64">
        <f>L67*'Расчет субсидий'!Q67</f>
        <v>-1.7173775560396298</v>
      </c>
      <c r="N67" s="65">
        <f>$B67*M67/$AJ67</f>
        <v>-35.127753749130974</v>
      </c>
      <c r="O67" s="64">
        <f>'Расчет субсидий'!T67-1</f>
        <v>0.20535062439961571</v>
      </c>
      <c r="P67" s="64">
        <f>O67*'Расчет субсидий'!U67</f>
        <v>6.1605187319884713</v>
      </c>
      <c r="Q67" s="65">
        <f>$B67*P67/$AJ67</f>
        <v>126.00909114198642</v>
      </c>
      <c r="R67" s="64">
        <f>'Расчет субсидий'!X67-1</f>
        <v>0.14492753623188404</v>
      </c>
      <c r="S67" s="64">
        <f>R67*'Расчет субсидий'!Y67</f>
        <v>2.8985507246376807</v>
      </c>
      <c r="T67" s="65">
        <f>$B67*S67/$AJ67</f>
        <v>59.287822719215747</v>
      </c>
      <c r="U67" s="92" t="s">
        <v>435</v>
      </c>
      <c r="V67" s="92" t="s">
        <v>435</v>
      </c>
      <c r="W67" s="93" t="s">
        <v>435</v>
      </c>
      <c r="X67" s="29" t="s">
        <v>375</v>
      </c>
      <c r="Y67" s="29" t="s">
        <v>375</v>
      </c>
      <c r="Z67" s="29" t="s">
        <v>375</v>
      </c>
      <c r="AA67" s="64">
        <f>'Расчет субсидий'!AJ67-1</f>
        <v>3.6455412226584327E-2</v>
      </c>
      <c r="AB67" s="64">
        <f>AA67*'Расчет субсидий'!AK67</f>
        <v>0.72910824453168654</v>
      </c>
      <c r="AC67" s="65">
        <f>$B67*AB67/$AJ67</f>
        <v>14.91339791899507</v>
      </c>
      <c r="AD67" s="29" t="s">
        <v>375</v>
      </c>
      <c r="AE67" s="29" t="s">
        <v>375</v>
      </c>
      <c r="AF67" s="29" t="s">
        <v>375</v>
      </c>
      <c r="AG67" s="29" t="s">
        <v>375</v>
      </c>
      <c r="AH67" s="29" t="s">
        <v>375</v>
      </c>
      <c r="AI67" s="29" t="s">
        <v>375</v>
      </c>
      <c r="AJ67" s="64">
        <f t="shared" si="13"/>
        <v>11.070800145118209</v>
      </c>
      <c r="AK67" s="28" t="str">
        <f>IF('Расчет субсидий'!BG67="+",'Расчет субсидий'!BG67,"-")</f>
        <v>-</v>
      </c>
    </row>
    <row r="68" spans="1:37" ht="15" customHeight="1">
      <c r="A68" s="35" t="s">
        <v>67</v>
      </c>
      <c r="B68" s="61">
        <f>'Расчет субсидий'!AX68</f>
        <v>201.27272727272702</v>
      </c>
      <c r="C68" s="64">
        <f>'Расчет субсидий'!D68-1</f>
        <v>-0.30246044173753561</v>
      </c>
      <c r="D68" s="64">
        <f>C68*'Расчет субсидий'!E68</f>
        <v>-3.0246044173753561</v>
      </c>
      <c r="E68" s="65">
        <f>$B68*D68/$AJ68</f>
        <v>-99.17998162665782</v>
      </c>
      <c r="F68" s="29" t="s">
        <v>375</v>
      </c>
      <c r="G68" s="29" t="s">
        <v>375</v>
      </c>
      <c r="H68" s="29" t="s">
        <v>375</v>
      </c>
      <c r="I68" s="29" t="s">
        <v>375</v>
      </c>
      <c r="J68" s="29" t="s">
        <v>375</v>
      </c>
      <c r="K68" s="29" t="s">
        <v>375</v>
      </c>
      <c r="L68" s="64">
        <f>'Расчет субсидий'!P68-1</f>
        <v>-8.9155787641427287E-2</v>
      </c>
      <c r="M68" s="64">
        <f>L68*'Расчет субсидий'!Q68</f>
        <v>-1.7831157528285457</v>
      </c>
      <c r="N68" s="65">
        <f>$B68*M68/$AJ68</f>
        <v>-58.470253692614413</v>
      </c>
      <c r="O68" s="64">
        <f>'Расчет субсидий'!T68-1</f>
        <v>0.15492957746478875</v>
      </c>
      <c r="P68" s="64">
        <f>O68*'Расчет субсидий'!U68</f>
        <v>0.77464788732394374</v>
      </c>
      <c r="Q68" s="65">
        <f>$B68*P68/$AJ68</f>
        <v>25.401524506992551</v>
      </c>
      <c r="R68" s="64">
        <f>'Расчет субсидий'!X68-1</f>
        <v>0.24854316546762578</v>
      </c>
      <c r="S68" s="64">
        <f>R68*'Расчет субсидий'!Y68</f>
        <v>11.18444244604316</v>
      </c>
      <c r="T68" s="65">
        <f>$B68*S68/$AJ68</f>
        <v>366.74971111282042</v>
      </c>
      <c r="U68" s="92" t="s">
        <v>435</v>
      </c>
      <c r="V68" s="92" t="s">
        <v>435</v>
      </c>
      <c r="W68" s="93" t="s">
        <v>435</v>
      </c>
      <c r="X68" s="29" t="s">
        <v>375</v>
      </c>
      <c r="Y68" s="29" t="s">
        <v>375</v>
      </c>
      <c r="Z68" s="29" t="s">
        <v>375</v>
      </c>
      <c r="AA68" s="64">
        <f>'Расчет субсидий'!AJ68-1</f>
        <v>-5.0666666666666638E-2</v>
      </c>
      <c r="AB68" s="64">
        <f>AA68*'Расчет субсидий'!AK68</f>
        <v>-1.0133333333333328</v>
      </c>
      <c r="AC68" s="65">
        <f>$B68*AB68/$AJ68</f>
        <v>-33.228273027813749</v>
      </c>
      <c r="AD68" s="29" t="s">
        <v>375</v>
      </c>
      <c r="AE68" s="29" t="s">
        <v>375</v>
      </c>
      <c r="AF68" s="29" t="s">
        <v>375</v>
      </c>
      <c r="AG68" s="29" t="s">
        <v>375</v>
      </c>
      <c r="AH68" s="29" t="s">
        <v>375</v>
      </c>
      <c r="AI68" s="29" t="s">
        <v>375</v>
      </c>
      <c r="AJ68" s="64">
        <f t="shared" si="13"/>
        <v>6.1380368298298693</v>
      </c>
      <c r="AK68" s="28" t="str">
        <f>IF('Расчет субсидий'!BG68="+",'Расчет субсидий'!BG68,"-")</f>
        <v>-</v>
      </c>
    </row>
    <row r="69" spans="1:37" ht="15" customHeight="1">
      <c r="A69" s="35" t="s">
        <v>68</v>
      </c>
      <c r="B69" s="61">
        <f>'Расчет субсидий'!AX69</f>
        <v>24.127272727272725</v>
      </c>
      <c r="C69" s="64">
        <f>'Расчет субсидий'!D69-1</f>
        <v>-0.30549747048903886</v>
      </c>
      <c r="D69" s="64">
        <f>C69*'Расчет субсидий'!E69</f>
        <v>-3.0549747048903884</v>
      </c>
      <c r="E69" s="65">
        <f>$B69*D69/$AJ69</f>
        <v>-29.283799422397774</v>
      </c>
      <c r="F69" s="29" t="s">
        <v>375</v>
      </c>
      <c r="G69" s="29" t="s">
        <v>375</v>
      </c>
      <c r="H69" s="29" t="s">
        <v>375</v>
      </c>
      <c r="I69" s="29" t="s">
        <v>375</v>
      </c>
      <c r="J69" s="29" t="s">
        <v>375</v>
      </c>
      <c r="K69" s="29" t="s">
        <v>375</v>
      </c>
      <c r="L69" s="64">
        <f>'Расчет субсидий'!P69-1</f>
        <v>-0.23358068446118063</v>
      </c>
      <c r="M69" s="64">
        <f>L69*'Расчет субсидий'!Q69</f>
        <v>-4.6716136892236122</v>
      </c>
      <c r="N69" s="65">
        <f>$B69*M69/$AJ69</f>
        <v>-44.780272005250659</v>
      </c>
      <c r="O69" s="64">
        <f>'Расчет субсидий'!T69-1</f>
        <v>9.1404358353511128E-2</v>
      </c>
      <c r="P69" s="64">
        <f>O69*'Расчет субсидий'!U69</f>
        <v>1.8280871670702226</v>
      </c>
      <c r="Q69" s="65">
        <f>$B69*P69/$AJ69</f>
        <v>17.523332629055115</v>
      </c>
      <c r="R69" s="64">
        <f>'Расчет субсидий'!X69-1</f>
        <v>0.2215607985480943</v>
      </c>
      <c r="S69" s="64">
        <f>R69*'Расчет субсидий'!Y69</f>
        <v>6.6468239564428284</v>
      </c>
      <c r="T69" s="65">
        <f>$B69*S69/$AJ69</f>
        <v>63.713869455244463</v>
      </c>
      <c r="U69" s="92" t="s">
        <v>435</v>
      </c>
      <c r="V69" s="92" t="s">
        <v>435</v>
      </c>
      <c r="W69" s="93" t="s">
        <v>435</v>
      </c>
      <c r="X69" s="29" t="s">
        <v>375</v>
      </c>
      <c r="Y69" s="29" t="s">
        <v>375</v>
      </c>
      <c r="Z69" s="29" t="s">
        <v>375</v>
      </c>
      <c r="AA69" s="64">
        <f>'Расчет субсидий'!AJ69-1</f>
        <v>8.8435374149659962E-2</v>
      </c>
      <c r="AB69" s="64">
        <f>AA69*'Расчет субсидий'!AK69</f>
        <v>1.7687074829931992</v>
      </c>
      <c r="AC69" s="65">
        <f>$B69*AB69/$AJ69</f>
        <v>16.954142070621579</v>
      </c>
      <c r="AD69" s="29" t="s">
        <v>375</v>
      </c>
      <c r="AE69" s="29" t="s">
        <v>375</v>
      </c>
      <c r="AF69" s="29" t="s">
        <v>375</v>
      </c>
      <c r="AG69" s="29" t="s">
        <v>375</v>
      </c>
      <c r="AH69" s="29" t="s">
        <v>375</v>
      </c>
      <c r="AI69" s="29" t="s">
        <v>375</v>
      </c>
      <c r="AJ69" s="64">
        <f t="shared" si="13"/>
        <v>2.5170302123922497</v>
      </c>
      <c r="AK69" s="28" t="str">
        <f>IF('Расчет субсидий'!BG69="+",'Расчет субсидий'!BG69,"-")</f>
        <v>-</v>
      </c>
    </row>
    <row r="70" spans="1:37" ht="15" customHeight="1">
      <c r="A70" s="35" t="s">
        <v>69</v>
      </c>
      <c r="B70" s="61">
        <f>'Расчет субсидий'!AX70</f>
        <v>94.545454545454504</v>
      </c>
      <c r="C70" s="64">
        <f>'Расчет субсидий'!D70-1</f>
        <v>-5.7865042384775189E-2</v>
      </c>
      <c r="D70" s="64">
        <f>C70*'Расчет субсидий'!E70</f>
        <v>-0.57865042384775189</v>
      </c>
      <c r="E70" s="65">
        <f>$B70*D70/$AJ70</f>
        <v>-4.6484168825698289</v>
      </c>
      <c r="F70" s="29" t="s">
        <v>375</v>
      </c>
      <c r="G70" s="29" t="s">
        <v>375</v>
      </c>
      <c r="H70" s="29" t="s">
        <v>375</v>
      </c>
      <c r="I70" s="29" t="s">
        <v>375</v>
      </c>
      <c r="J70" s="29" t="s">
        <v>375</v>
      </c>
      <c r="K70" s="29" t="s">
        <v>375</v>
      </c>
      <c r="L70" s="64">
        <f>'Расчет субсидий'!P70-1</f>
        <v>0.13464056267697821</v>
      </c>
      <c r="M70" s="64">
        <f>L70*'Расчет субсидий'!Q70</f>
        <v>2.6928112535395643</v>
      </c>
      <c r="N70" s="65">
        <f>$B70*M70/$AJ70</f>
        <v>21.63190205459998</v>
      </c>
      <c r="O70" s="64">
        <f>'Расчет субсидий'!T70-1</f>
        <v>0</v>
      </c>
      <c r="P70" s="64">
        <f>O70*'Расчет субсидий'!U70</f>
        <v>0</v>
      </c>
      <c r="Q70" s="65">
        <f>$B70*P70/$AJ70</f>
        <v>0</v>
      </c>
      <c r="R70" s="64">
        <f>'Расчет субсидий'!X70-1</f>
        <v>0.30000000000000004</v>
      </c>
      <c r="S70" s="64">
        <f>R70*'Расчет субсидий'!Y70</f>
        <v>12.000000000000002</v>
      </c>
      <c r="T70" s="65">
        <f>$B70*S70/$AJ70</f>
        <v>96.398447649827418</v>
      </c>
      <c r="U70" s="92" t="s">
        <v>435</v>
      </c>
      <c r="V70" s="92" t="s">
        <v>435</v>
      </c>
      <c r="W70" s="93" t="s">
        <v>435</v>
      </c>
      <c r="X70" s="29" t="s">
        <v>375</v>
      </c>
      <c r="Y70" s="29" t="s">
        <v>375</v>
      </c>
      <c r="Z70" s="29" t="s">
        <v>375</v>
      </c>
      <c r="AA70" s="64">
        <f>'Расчет субсидий'!AJ70-1</f>
        <v>-0.11724137931034484</v>
      </c>
      <c r="AB70" s="64">
        <f>AA70*'Расчет субсидий'!AK70</f>
        <v>-2.3448275862068968</v>
      </c>
      <c r="AC70" s="65">
        <f>$B70*AB70/$AJ70</f>
        <v>-18.836478276403056</v>
      </c>
      <c r="AD70" s="29" t="s">
        <v>375</v>
      </c>
      <c r="AE70" s="29" t="s">
        <v>375</v>
      </c>
      <c r="AF70" s="29" t="s">
        <v>375</v>
      </c>
      <c r="AG70" s="29" t="s">
        <v>375</v>
      </c>
      <c r="AH70" s="29" t="s">
        <v>375</v>
      </c>
      <c r="AI70" s="29" t="s">
        <v>375</v>
      </c>
      <c r="AJ70" s="64">
        <f t="shared" si="13"/>
        <v>11.769333243484917</v>
      </c>
      <c r="AK70" s="28" t="str">
        <f>IF('Расчет субсидий'!BG70="+",'Расчет субсидий'!BG70,"-")</f>
        <v>-</v>
      </c>
    </row>
    <row r="71" spans="1:37" ht="15" customHeight="1">
      <c r="A71" s="35" t="s">
        <v>70</v>
      </c>
      <c r="B71" s="61">
        <f>'Расчет субсидий'!AX71</f>
        <v>235.67272727272757</v>
      </c>
      <c r="C71" s="64">
        <f>'Расчет субсидий'!D71-1</f>
        <v>-1</v>
      </c>
      <c r="D71" s="64">
        <f>C71*'Расчет субсидий'!E71</f>
        <v>0</v>
      </c>
      <c r="E71" s="65">
        <f>$B71*D71/$AJ71</f>
        <v>0</v>
      </c>
      <c r="F71" s="29" t="s">
        <v>375</v>
      </c>
      <c r="G71" s="29" t="s">
        <v>375</v>
      </c>
      <c r="H71" s="29" t="s">
        <v>375</v>
      </c>
      <c r="I71" s="29" t="s">
        <v>375</v>
      </c>
      <c r="J71" s="29" t="s">
        <v>375</v>
      </c>
      <c r="K71" s="29" t="s">
        <v>375</v>
      </c>
      <c r="L71" s="64">
        <f>'Расчет субсидий'!P71-1</f>
        <v>-0.22176360225140712</v>
      </c>
      <c r="M71" s="64">
        <f>L71*'Расчет субсидий'!Q71</f>
        <v>-4.4352720450281424</v>
      </c>
      <c r="N71" s="65">
        <f>$B71*M71/$AJ71</f>
        <v>-80.872808890163398</v>
      </c>
      <c r="O71" s="64">
        <f>'Расчет субсидий'!T71-1</f>
        <v>0.20575841147269713</v>
      </c>
      <c r="P71" s="64">
        <f>O71*'Расчет субсидий'!U71</f>
        <v>4.1151682294539427</v>
      </c>
      <c r="Q71" s="65">
        <f>$B71*P71/$AJ71</f>
        <v>75.036031700596411</v>
      </c>
      <c r="R71" s="64">
        <f>'Расчет субсидий'!X71-1</f>
        <v>0.30000000000000004</v>
      </c>
      <c r="S71" s="64">
        <f>R71*'Расчет субсидий'!Y71</f>
        <v>9.0000000000000018</v>
      </c>
      <c r="T71" s="65">
        <f>$B71*S71/$AJ71</f>
        <v>164.10611854742552</v>
      </c>
      <c r="U71" s="92" t="s">
        <v>435</v>
      </c>
      <c r="V71" s="92" t="s">
        <v>435</v>
      </c>
      <c r="W71" s="93" t="s">
        <v>435</v>
      </c>
      <c r="X71" s="29" t="s">
        <v>375</v>
      </c>
      <c r="Y71" s="29" t="s">
        <v>375</v>
      </c>
      <c r="Z71" s="29" t="s">
        <v>375</v>
      </c>
      <c r="AA71" s="64">
        <f>'Расчет субсидий'!AJ71-1</f>
        <v>0.21225000000000005</v>
      </c>
      <c r="AB71" s="64">
        <f>AA71*'Расчет субсидий'!AK71</f>
        <v>4.245000000000001</v>
      </c>
      <c r="AC71" s="65">
        <f>$B71*AB71/$AJ71</f>
        <v>77.403385914869034</v>
      </c>
      <c r="AD71" s="29" t="s">
        <v>375</v>
      </c>
      <c r="AE71" s="29" t="s">
        <v>375</v>
      </c>
      <c r="AF71" s="29" t="s">
        <v>375</v>
      </c>
      <c r="AG71" s="29" t="s">
        <v>375</v>
      </c>
      <c r="AH71" s="29" t="s">
        <v>375</v>
      </c>
      <c r="AI71" s="29" t="s">
        <v>375</v>
      </c>
      <c r="AJ71" s="64">
        <f t="shared" si="13"/>
        <v>12.924896184425803</v>
      </c>
      <c r="AK71" s="28" t="str">
        <f>IF('Расчет субсидий'!BG71="+",'Расчет субсидий'!BG71,"-")</f>
        <v>-</v>
      </c>
    </row>
    <row r="72" spans="1:37" ht="15" customHeight="1">
      <c r="A72" s="34" t="s">
        <v>71</v>
      </c>
      <c r="B72" s="66"/>
      <c r="C72" s="67"/>
      <c r="D72" s="67"/>
      <c r="E72" s="68"/>
      <c r="F72" s="67"/>
      <c r="G72" s="67"/>
      <c r="H72" s="68"/>
      <c r="I72" s="68"/>
      <c r="J72" s="68"/>
      <c r="K72" s="68"/>
      <c r="L72" s="67"/>
      <c r="M72" s="67"/>
      <c r="N72" s="68"/>
      <c r="O72" s="67"/>
      <c r="P72" s="67"/>
      <c r="Q72" s="68"/>
      <c r="R72" s="67"/>
      <c r="S72" s="67"/>
      <c r="T72" s="68"/>
      <c r="U72" s="68"/>
      <c r="V72" s="68"/>
      <c r="W72" s="68"/>
      <c r="X72" s="68"/>
      <c r="Y72" s="68"/>
      <c r="Z72" s="68"/>
      <c r="AA72" s="67"/>
      <c r="AB72" s="67"/>
      <c r="AC72" s="68"/>
      <c r="AD72" s="67"/>
      <c r="AE72" s="67"/>
      <c r="AF72" s="68"/>
      <c r="AG72" s="67"/>
      <c r="AH72" s="67"/>
      <c r="AI72" s="68"/>
      <c r="AJ72" s="68"/>
      <c r="AK72" s="69"/>
    </row>
    <row r="73" spans="1:37" ht="15" customHeight="1">
      <c r="A73" s="35" t="s">
        <v>72</v>
      </c>
      <c r="B73" s="61">
        <f>'Расчет субсидий'!AX73</f>
        <v>-63.972727272727298</v>
      </c>
      <c r="C73" s="64">
        <f>'Расчет субсидий'!D73-1</f>
        <v>-7.5414534288638646E-2</v>
      </c>
      <c r="D73" s="64">
        <f>C73*'Расчет субсидий'!E73</f>
        <v>-0.75414534288638646</v>
      </c>
      <c r="E73" s="65">
        <f t="shared" ref="E73:E80" si="19">$B73*D73/$AJ73</f>
        <v>-4.636446797657201</v>
      </c>
      <c r="F73" s="29" t="s">
        <v>375</v>
      </c>
      <c r="G73" s="29" t="s">
        <v>375</v>
      </c>
      <c r="H73" s="29" t="s">
        <v>375</v>
      </c>
      <c r="I73" s="29" t="s">
        <v>375</v>
      </c>
      <c r="J73" s="29" t="s">
        <v>375</v>
      </c>
      <c r="K73" s="29" t="s">
        <v>375</v>
      </c>
      <c r="L73" s="64">
        <f>'Расчет субсидий'!P73-1</f>
        <v>-0.75858330321647993</v>
      </c>
      <c r="M73" s="64">
        <f>L73*'Расчет субсидий'!Q73</f>
        <v>-15.1716660643296</v>
      </c>
      <c r="N73" s="65">
        <f t="shared" ref="N73:N80" si="20">$B73*M73/$AJ73</f>
        <v>-93.274622992245483</v>
      </c>
      <c r="O73" s="64">
        <f>'Расчет субсидий'!T73-1</f>
        <v>4.0372670807453437E-2</v>
      </c>
      <c r="P73" s="64">
        <f>O73*'Расчет субсидий'!U73</f>
        <v>1.2111801242236031</v>
      </c>
      <c r="Q73" s="65">
        <f t="shared" ref="Q73:Q80" si="21">$B73*P73/$AJ73</f>
        <v>7.4462731372837938</v>
      </c>
      <c r="R73" s="64">
        <f>'Расчет субсидий'!X73-1</f>
        <v>0.21545454545454534</v>
      </c>
      <c r="S73" s="64">
        <f>R73*'Расчет субсидий'!Y73</f>
        <v>4.3090909090909069</v>
      </c>
      <c r="T73" s="65">
        <f t="shared" ref="T73:T80" si="22">$B73*S73/$AJ73</f>
        <v>26.492069379891603</v>
      </c>
      <c r="U73" s="92" t="s">
        <v>435</v>
      </c>
      <c r="V73" s="92" t="s">
        <v>435</v>
      </c>
      <c r="W73" s="93" t="s">
        <v>435</v>
      </c>
      <c r="X73" s="29" t="s">
        <v>375</v>
      </c>
      <c r="Y73" s="29" t="s">
        <v>375</v>
      </c>
      <c r="Z73" s="29" t="s">
        <v>375</v>
      </c>
      <c r="AA73" s="64">
        <f>'Расчет субсидий'!AJ73-1</f>
        <v>0</v>
      </c>
      <c r="AB73" s="64">
        <f>AA73*'Расчет субсидий'!AK73</f>
        <v>0</v>
      </c>
      <c r="AC73" s="65">
        <f t="shared" ref="AC73:AC80" si="23">$B73*AB73/$AJ73</f>
        <v>0</v>
      </c>
      <c r="AD73" s="29" t="s">
        <v>375</v>
      </c>
      <c r="AE73" s="29" t="s">
        <v>375</v>
      </c>
      <c r="AF73" s="29" t="s">
        <v>375</v>
      </c>
      <c r="AG73" s="29" t="s">
        <v>375</v>
      </c>
      <c r="AH73" s="29" t="s">
        <v>375</v>
      </c>
      <c r="AI73" s="29" t="s">
        <v>375</v>
      </c>
      <c r="AJ73" s="64">
        <f t="shared" si="13"/>
        <v>-10.405540373901477</v>
      </c>
      <c r="AK73" s="28" t="str">
        <f>IF('Расчет субсидий'!BG73="+",'Расчет субсидий'!BG73,"-")</f>
        <v>-</v>
      </c>
    </row>
    <row r="74" spans="1:37" ht="15" customHeight="1">
      <c r="A74" s="35" t="s">
        <v>73</v>
      </c>
      <c r="B74" s="61">
        <f>'Расчет субсидий'!AX74</f>
        <v>343.87272727272739</v>
      </c>
      <c r="C74" s="64">
        <f>'Расчет субсидий'!D74-1</f>
        <v>2.0815645473952982E-2</v>
      </c>
      <c r="D74" s="64">
        <f>C74*'Расчет субсидий'!E74</f>
        <v>0.20815645473952982</v>
      </c>
      <c r="E74" s="65">
        <f t="shared" si="19"/>
        <v>5.8264982891543786</v>
      </c>
      <c r="F74" s="29" t="s">
        <v>375</v>
      </c>
      <c r="G74" s="29" t="s">
        <v>375</v>
      </c>
      <c r="H74" s="29" t="s">
        <v>375</v>
      </c>
      <c r="I74" s="29" t="s">
        <v>375</v>
      </c>
      <c r="J74" s="29" t="s">
        <v>375</v>
      </c>
      <c r="K74" s="29" t="s">
        <v>375</v>
      </c>
      <c r="L74" s="64">
        <f>'Расчет субсидий'!P74-1</f>
        <v>0.22643468655067656</v>
      </c>
      <c r="M74" s="64">
        <f>L74*'Расчет субсидий'!Q74</f>
        <v>4.5286937310135311</v>
      </c>
      <c r="N74" s="65">
        <f t="shared" si="20"/>
        <v>126.76246964751751</v>
      </c>
      <c r="O74" s="64">
        <f>'Расчет субсидий'!T74-1</f>
        <v>2.7976190476190377E-2</v>
      </c>
      <c r="P74" s="64">
        <f>O74*'Расчет субсидий'!U74</f>
        <v>0.55952380952380754</v>
      </c>
      <c r="Q74" s="65">
        <f t="shared" si="21"/>
        <v>15.661606665097111</v>
      </c>
      <c r="R74" s="64">
        <f>'Расчет субсидий'!X74-1</f>
        <v>0.21028301886792455</v>
      </c>
      <c r="S74" s="64">
        <f>R74*'Расчет субсидий'!Y74</f>
        <v>6.3084905660377366</v>
      </c>
      <c r="T74" s="65">
        <f t="shared" si="22"/>
        <v>176.58068560093136</v>
      </c>
      <c r="U74" s="92" t="s">
        <v>435</v>
      </c>
      <c r="V74" s="92" t="s">
        <v>435</v>
      </c>
      <c r="W74" s="93" t="s">
        <v>435</v>
      </c>
      <c r="X74" s="29" t="s">
        <v>375</v>
      </c>
      <c r="Y74" s="29" t="s">
        <v>375</v>
      </c>
      <c r="Z74" s="29" t="s">
        <v>375</v>
      </c>
      <c r="AA74" s="64">
        <f>'Расчет субсидий'!AJ74-1</f>
        <v>3.4013605442176909E-2</v>
      </c>
      <c r="AB74" s="64">
        <f>AA74*'Расчет субсидий'!AK74</f>
        <v>0.68027210884353817</v>
      </c>
      <c r="AC74" s="65">
        <f t="shared" si="23"/>
        <v>19.041467070026972</v>
      </c>
      <c r="AD74" s="29" t="s">
        <v>375</v>
      </c>
      <c r="AE74" s="29" t="s">
        <v>375</v>
      </c>
      <c r="AF74" s="29" t="s">
        <v>375</v>
      </c>
      <c r="AG74" s="29" t="s">
        <v>375</v>
      </c>
      <c r="AH74" s="29" t="s">
        <v>375</v>
      </c>
      <c r="AI74" s="29" t="s">
        <v>375</v>
      </c>
      <c r="AJ74" s="64">
        <f t="shared" si="13"/>
        <v>12.285136670158145</v>
      </c>
      <c r="AK74" s="28" t="str">
        <f>IF('Расчет субсидий'!BG74="+",'Расчет субсидий'!BG74,"-")</f>
        <v>-</v>
      </c>
    </row>
    <row r="75" spans="1:37" ht="15" customHeight="1">
      <c r="A75" s="35" t="s">
        <v>74</v>
      </c>
      <c r="B75" s="61">
        <f>'Расчет субсидий'!AX75</f>
        <v>30.75454545454545</v>
      </c>
      <c r="C75" s="64">
        <f>'Расчет субсидий'!D75-1</f>
        <v>-0.22715328467153284</v>
      </c>
      <c r="D75" s="64">
        <f>C75*'Расчет субсидий'!E75</f>
        <v>-2.2715328467153286</v>
      </c>
      <c r="E75" s="65">
        <f t="shared" si="19"/>
        <v>-9.8149409126581482</v>
      </c>
      <c r="F75" s="29" t="s">
        <v>375</v>
      </c>
      <c r="G75" s="29" t="s">
        <v>375</v>
      </c>
      <c r="H75" s="29" t="s">
        <v>375</v>
      </c>
      <c r="I75" s="29" t="s">
        <v>375</v>
      </c>
      <c r="J75" s="29" t="s">
        <v>375</v>
      </c>
      <c r="K75" s="29" t="s">
        <v>375</v>
      </c>
      <c r="L75" s="64">
        <f>'Расчет субсидий'!P75-1</f>
        <v>0.16278337531486131</v>
      </c>
      <c r="M75" s="64">
        <f>L75*'Расчет субсидий'!Q75</f>
        <v>3.2556675062972262</v>
      </c>
      <c r="N75" s="65">
        <f t="shared" si="20"/>
        <v>14.067234049366538</v>
      </c>
      <c r="O75" s="64">
        <f>'Расчет субсидий'!T75-1</f>
        <v>0.13986928104575158</v>
      </c>
      <c r="P75" s="64">
        <f>O75*'Расчет субсидий'!U75</f>
        <v>3.4967320261437895</v>
      </c>
      <c r="Q75" s="65">
        <f t="shared" si="21"/>
        <v>15.108836428946322</v>
      </c>
      <c r="R75" s="64">
        <f>'Расчет субсидий'!X75-1</f>
        <v>0.14285714285714279</v>
      </c>
      <c r="S75" s="64">
        <f>R75*'Расчет субсидий'!Y75</f>
        <v>3.5714285714285698</v>
      </c>
      <c r="T75" s="65">
        <f t="shared" si="22"/>
        <v>15.431588609003921</v>
      </c>
      <c r="U75" s="92" t="s">
        <v>435</v>
      </c>
      <c r="V75" s="92" t="s">
        <v>435</v>
      </c>
      <c r="W75" s="93" t="s">
        <v>435</v>
      </c>
      <c r="X75" s="29" t="s">
        <v>375</v>
      </c>
      <c r="Y75" s="29" t="s">
        <v>375</v>
      </c>
      <c r="Z75" s="29" t="s">
        <v>375</v>
      </c>
      <c r="AA75" s="64">
        <f>'Расчет субсидий'!AJ75-1</f>
        <v>-4.6728971962616828E-2</v>
      </c>
      <c r="AB75" s="64">
        <f>AA75*'Расчет субсидий'!AK75</f>
        <v>-0.93457943925233655</v>
      </c>
      <c r="AC75" s="65">
        <f t="shared" si="23"/>
        <v>-4.0381727201131774</v>
      </c>
      <c r="AD75" s="29" t="s">
        <v>375</v>
      </c>
      <c r="AE75" s="29" t="s">
        <v>375</v>
      </c>
      <c r="AF75" s="29" t="s">
        <v>375</v>
      </c>
      <c r="AG75" s="29" t="s">
        <v>375</v>
      </c>
      <c r="AH75" s="29" t="s">
        <v>375</v>
      </c>
      <c r="AI75" s="29" t="s">
        <v>375</v>
      </c>
      <c r="AJ75" s="64">
        <f t="shared" si="13"/>
        <v>7.1177158179019191</v>
      </c>
      <c r="AK75" s="28" t="str">
        <f>IF('Расчет субсидий'!BG75="+",'Расчет субсидий'!BG75,"-")</f>
        <v>-</v>
      </c>
    </row>
    <row r="76" spans="1:37" ht="15" customHeight="1">
      <c r="A76" s="35" t="s">
        <v>75</v>
      </c>
      <c r="B76" s="61">
        <f>'Расчет субсидий'!AX76</f>
        <v>-35.75454545454545</v>
      </c>
      <c r="C76" s="64">
        <f>'Расчет субсидий'!D76-1</f>
        <v>-6.7527519051651108E-2</v>
      </c>
      <c r="D76" s="64">
        <f>C76*'Расчет субсидий'!E76</f>
        <v>-0.67527519051651108</v>
      </c>
      <c r="E76" s="65">
        <f t="shared" si="19"/>
        <v>-5.0226086236893712</v>
      </c>
      <c r="F76" s="29" t="s">
        <v>375</v>
      </c>
      <c r="G76" s="29" t="s">
        <v>375</v>
      </c>
      <c r="H76" s="29" t="s">
        <v>375</v>
      </c>
      <c r="I76" s="29" t="s">
        <v>375</v>
      </c>
      <c r="J76" s="29" t="s">
        <v>375</v>
      </c>
      <c r="K76" s="29" t="s">
        <v>375</v>
      </c>
      <c r="L76" s="64">
        <f>'Расчет субсидий'!P76-1</f>
        <v>-0.2806646525679759</v>
      </c>
      <c r="M76" s="64">
        <f>L76*'Расчет субсидий'!Q76</f>
        <v>-5.6132930513595181</v>
      </c>
      <c r="N76" s="65">
        <f t="shared" si="20"/>
        <v>-41.750940184088677</v>
      </c>
      <c r="O76" s="64">
        <f>'Расчет субсидий'!T76-1</f>
        <v>1.7813765182186359E-2</v>
      </c>
      <c r="P76" s="64">
        <f>O76*'Расчет субсидий'!U76</f>
        <v>0.53441295546559076</v>
      </c>
      <c r="Q76" s="65">
        <f t="shared" si="21"/>
        <v>3.9748937269259419</v>
      </c>
      <c r="R76" s="64">
        <f>'Расчет субсидий'!X76-1</f>
        <v>0.10434782608695636</v>
      </c>
      <c r="S76" s="64">
        <f>R76*'Расчет субсидий'!Y76</f>
        <v>2.0869565217391273</v>
      </c>
      <c r="T76" s="65">
        <f t="shared" si="22"/>
        <v>15.522509890129633</v>
      </c>
      <c r="U76" s="92" t="s">
        <v>435</v>
      </c>
      <c r="V76" s="92" t="s">
        <v>435</v>
      </c>
      <c r="W76" s="93" t="s">
        <v>435</v>
      </c>
      <c r="X76" s="29" t="s">
        <v>375</v>
      </c>
      <c r="Y76" s="29" t="s">
        <v>375</v>
      </c>
      <c r="Z76" s="29" t="s">
        <v>375</v>
      </c>
      <c r="AA76" s="64">
        <f>'Расчет субсидий'!AJ76-1</f>
        <v>-5.6994818652849721E-2</v>
      </c>
      <c r="AB76" s="64">
        <f>AA76*'Расчет субсидий'!AK76</f>
        <v>-1.1398963730569944</v>
      </c>
      <c r="AC76" s="65">
        <f t="shared" si="23"/>
        <v>-8.4784002638229747</v>
      </c>
      <c r="AD76" s="29" t="s">
        <v>375</v>
      </c>
      <c r="AE76" s="29" t="s">
        <v>375</v>
      </c>
      <c r="AF76" s="29" t="s">
        <v>375</v>
      </c>
      <c r="AG76" s="29" t="s">
        <v>375</v>
      </c>
      <c r="AH76" s="29" t="s">
        <v>375</v>
      </c>
      <c r="AI76" s="29" t="s">
        <v>375</v>
      </c>
      <c r="AJ76" s="64">
        <f t="shared" si="13"/>
        <v>-4.8070951377283055</v>
      </c>
      <c r="AK76" s="28" t="str">
        <f>IF('Расчет субсидий'!BG76="+",'Расчет субсидий'!BG76,"-")</f>
        <v>-</v>
      </c>
    </row>
    <row r="77" spans="1:37" ht="15" customHeight="1">
      <c r="A77" s="35" t="s">
        <v>76</v>
      </c>
      <c r="B77" s="61">
        <f>'Расчет субсидий'!AX77</f>
        <v>-30.627272727272754</v>
      </c>
      <c r="C77" s="64">
        <f>'Расчет субсидий'!D77-1</f>
        <v>-4.871086556169435E-2</v>
      </c>
      <c r="D77" s="64">
        <f>C77*'Расчет субсидий'!E77</f>
        <v>-0.4871086556169435</v>
      </c>
      <c r="E77" s="65">
        <f t="shared" si="19"/>
        <v>-1.2685043941532026</v>
      </c>
      <c r="F77" s="29" t="s">
        <v>375</v>
      </c>
      <c r="G77" s="29" t="s">
        <v>375</v>
      </c>
      <c r="H77" s="29" t="s">
        <v>375</v>
      </c>
      <c r="I77" s="29" t="s">
        <v>375</v>
      </c>
      <c r="J77" s="29" t="s">
        <v>375</v>
      </c>
      <c r="K77" s="29" t="s">
        <v>375</v>
      </c>
      <c r="L77" s="64">
        <f>'Расчет субсидий'!P77-1</f>
        <v>-0.38739126690207559</v>
      </c>
      <c r="M77" s="64">
        <f>L77*'Расчет субсидий'!Q77</f>
        <v>-7.7478253380415119</v>
      </c>
      <c r="N77" s="65">
        <f t="shared" si="20"/>
        <v>-20.176505535483489</v>
      </c>
      <c r="O77" s="64">
        <f>'Расчет субсидий'!T77-1</f>
        <v>-0.19203539823008853</v>
      </c>
      <c r="P77" s="64">
        <f>O77*'Расчет субсидий'!U77</f>
        <v>-5.7610619469026556</v>
      </c>
      <c r="Q77" s="65">
        <f t="shared" si="21"/>
        <v>-15.002674065356159</v>
      </c>
      <c r="R77" s="64">
        <f>'Расчет субсидий'!X77-1</f>
        <v>0.11999999999999988</v>
      </c>
      <c r="S77" s="64">
        <f>R77*'Расчет субсидий'!Y77</f>
        <v>2.3999999999999977</v>
      </c>
      <c r="T77" s="65">
        <f t="shared" si="22"/>
        <v>6.2499619147843104</v>
      </c>
      <c r="U77" s="92" t="s">
        <v>435</v>
      </c>
      <c r="V77" s="92" t="s">
        <v>435</v>
      </c>
      <c r="W77" s="93" t="s">
        <v>435</v>
      </c>
      <c r="X77" s="29" t="s">
        <v>375</v>
      </c>
      <c r="Y77" s="29" t="s">
        <v>375</v>
      </c>
      <c r="Z77" s="29" t="s">
        <v>375</v>
      </c>
      <c r="AA77" s="64">
        <f>'Расчет субсидий'!AJ77-1</f>
        <v>-8.2474226804123418E-3</v>
      </c>
      <c r="AB77" s="64">
        <f>AA77*'Расчет субсидий'!AK77</f>
        <v>-0.16494845360824684</v>
      </c>
      <c r="AC77" s="65">
        <f t="shared" si="23"/>
        <v>-0.42955064706421264</v>
      </c>
      <c r="AD77" s="29" t="s">
        <v>375</v>
      </c>
      <c r="AE77" s="29" t="s">
        <v>375</v>
      </c>
      <c r="AF77" s="29" t="s">
        <v>375</v>
      </c>
      <c r="AG77" s="29" t="s">
        <v>375</v>
      </c>
      <c r="AH77" s="29" t="s">
        <v>375</v>
      </c>
      <c r="AI77" s="29" t="s">
        <v>375</v>
      </c>
      <c r="AJ77" s="64">
        <f t="shared" si="13"/>
        <v>-11.760944394169361</v>
      </c>
      <c r="AK77" s="28" t="str">
        <f>IF('Расчет субсидий'!BG77="+",'Расчет субсидий'!BG77,"-")</f>
        <v>-</v>
      </c>
    </row>
    <row r="78" spans="1:37" ht="15" customHeight="1">
      <c r="A78" s="35" t="s">
        <v>77</v>
      </c>
      <c r="B78" s="61">
        <f>'Расчет субсидий'!AX78</f>
        <v>-179.14545454545453</v>
      </c>
      <c r="C78" s="64">
        <f>'Расчет субсидий'!D78-1</f>
        <v>0.13747870528109041</v>
      </c>
      <c r="D78" s="64">
        <f>C78*'Расчет субсидий'!E78</f>
        <v>1.3747870528109041</v>
      </c>
      <c r="E78" s="65">
        <f t="shared" si="19"/>
        <v>15.016988646564629</v>
      </c>
      <c r="F78" s="29" t="s">
        <v>375</v>
      </c>
      <c r="G78" s="29" t="s">
        <v>375</v>
      </c>
      <c r="H78" s="29" t="s">
        <v>375</v>
      </c>
      <c r="I78" s="29" t="s">
        <v>375</v>
      </c>
      <c r="J78" s="29" t="s">
        <v>375</v>
      </c>
      <c r="K78" s="29" t="s">
        <v>375</v>
      </c>
      <c r="L78" s="64">
        <f>'Расчет субсидий'!P78-1</f>
        <v>-0.53749698577284777</v>
      </c>
      <c r="M78" s="64">
        <f>L78*'Расчет субсидий'!Q78</f>
        <v>-10.749939715456955</v>
      </c>
      <c r="N78" s="65">
        <f t="shared" si="20"/>
        <v>-117.42307459777594</v>
      </c>
      <c r="O78" s="64">
        <f>'Расчет субсидий'!T78-1</f>
        <v>-0.27533333333333332</v>
      </c>
      <c r="P78" s="64">
        <f>O78*'Расчет субсидий'!U78</f>
        <v>-8.26</v>
      </c>
      <c r="Q78" s="65">
        <f t="shared" si="21"/>
        <v>-90.225119568161247</v>
      </c>
      <c r="R78" s="64">
        <f>'Расчет субсидий'!X78-1</f>
        <v>0.11818181818181817</v>
      </c>
      <c r="S78" s="64">
        <f>R78*'Расчет субсидий'!Y78</f>
        <v>2.3636363636363633</v>
      </c>
      <c r="T78" s="65">
        <f t="shared" si="22"/>
        <v>25.818326092584108</v>
      </c>
      <c r="U78" s="92" t="s">
        <v>435</v>
      </c>
      <c r="V78" s="92" t="s">
        <v>435</v>
      </c>
      <c r="W78" s="93" t="s">
        <v>435</v>
      </c>
      <c r="X78" s="29" t="s">
        <v>375</v>
      </c>
      <c r="Y78" s="29" t="s">
        <v>375</v>
      </c>
      <c r="Z78" s="29" t="s">
        <v>375</v>
      </c>
      <c r="AA78" s="64">
        <f>'Расчет субсидий'!AJ78-1</f>
        <v>-5.6451612903225756E-2</v>
      </c>
      <c r="AB78" s="64">
        <f>AA78*'Расчет субсидий'!AK78</f>
        <v>-1.1290322580645151</v>
      </c>
      <c r="AC78" s="65">
        <f t="shared" si="23"/>
        <v>-12.332575118666098</v>
      </c>
      <c r="AD78" s="29" t="s">
        <v>375</v>
      </c>
      <c r="AE78" s="29" t="s">
        <v>375</v>
      </c>
      <c r="AF78" s="29" t="s">
        <v>375</v>
      </c>
      <c r="AG78" s="29" t="s">
        <v>375</v>
      </c>
      <c r="AH78" s="29" t="s">
        <v>375</v>
      </c>
      <c r="AI78" s="29" t="s">
        <v>375</v>
      </c>
      <c r="AJ78" s="64">
        <f t="shared" si="13"/>
        <v>-16.400548557074202</v>
      </c>
      <c r="AK78" s="28" t="str">
        <f>IF('Расчет субсидий'!BG78="+",'Расчет субсидий'!BG78,"-")</f>
        <v>-</v>
      </c>
    </row>
    <row r="79" spans="1:37" ht="15" customHeight="1">
      <c r="A79" s="35" t="s">
        <v>78</v>
      </c>
      <c r="B79" s="61">
        <f>'Расчет субсидий'!AX79</f>
        <v>2.8909090909089628</v>
      </c>
      <c r="C79" s="64">
        <f>'Расчет субсидий'!D79-1</f>
        <v>-5.6354075372480272E-2</v>
      </c>
      <c r="D79" s="64">
        <f>C79*'Расчет субсидий'!E79</f>
        <v>-0.56354075372480272</v>
      </c>
      <c r="E79" s="65">
        <f t="shared" si="19"/>
        <v>-5.828183388572949</v>
      </c>
      <c r="F79" s="29" t="s">
        <v>375</v>
      </c>
      <c r="G79" s="29" t="s">
        <v>375</v>
      </c>
      <c r="H79" s="29" t="s">
        <v>375</v>
      </c>
      <c r="I79" s="29" t="s">
        <v>375</v>
      </c>
      <c r="J79" s="29" t="s">
        <v>375</v>
      </c>
      <c r="K79" s="29" t="s">
        <v>375</v>
      </c>
      <c r="L79" s="64">
        <f>'Расчет субсидий'!P79-1</f>
        <v>-0.17059701492537305</v>
      </c>
      <c r="M79" s="64">
        <f>L79*'Расчет субсидий'!Q79</f>
        <v>-3.4119402985074609</v>
      </c>
      <c r="N79" s="65">
        <f t="shared" si="20"/>
        <v>-35.286558494888517</v>
      </c>
      <c r="O79" s="64">
        <f>'Расчет субсидий'!T79-1</f>
        <v>8.4745762711864181E-3</v>
      </c>
      <c r="P79" s="64">
        <f>O79*'Расчет субсидий'!U79</f>
        <v>0.21186440677966045</v>
      </c>
      <c r="Q79" s="65">
        <f t="shared" si="21"/>
        <v>2.1911185802652158</v>
      </c>
      <c r="R79" s="64">
        <f>'Расчет субсидий'!X79-1</f>
        <v>0.1333333333333333</v>
      </c>
      <c r="S79" s="64">
        <f>R79*'Расчет субсидий'!Y79</f>
        <v>3.3333333333333326</v>
      </c>
      <c r="T79" s="65">
        <f t="shared" si="22"/>
        <v>34.473598996172811</v>
      </c>
      <c r="U79" s="92" t="s">
        <v>435</v>
      </c>
      <c r="V79" s="92" t="s">
        <v>435</v>
      </c>
      <c r="W79" s="93" t="s">
        <v>435</v>
      </c>
      <c r="X79" s="29" t="s">
        <v>375</v>
      </c>
      <c r="Y79" s="29" t="s">
        <v>375</v>
      </c>
      <c r="Z79" s="29" t="s">
        <v>375</v>
      </c>
      <c r="AA79" s="64">
        <f>'Расчет субсидий'!AJ79-1</f>
        <v>3.5490605427974886E-2</v>
      </c>
      <c r="AB79" s="64">
        <f>AA79*'Расчет субсидий'!AK79</f>
        <v>0.70981210855949772</v>
      </c>
      <c r="AC79" s="65">
        <f t="shared" si="23"/>
        <v>7.3409333979324041</v>
      </c>
      <c r="AD79" s="29" t="s">
        <v>375</v>
      </c>
      <c r="AE79" s="29" t="s">
        <v>375</v>
      </c>
      <c r="AF79" s="29" t="s">
        <v>375</v>
      </c>
      <c r="AG79" s="29" t="s">
        <v>375</v>
      </c>
      <c r="AH79" s="29" t="s">
        <v>375</v>
      </c>
      <c r="AI79" s="29" t="s">
        <v>375</v>
      </c>
      <c r="AJ79" s="64">
        <f t="shared" si="13"/>
        <v>0.2795287964402271</v>
      </c>
      <c r="AK79" s="28" t="str">
        <f>IF('Расчет субсидий'!BG79="+",'Расчет субсидий'!BG79,"-")</f>
        <v>-</v>
      </c>
    </row>
    <row r="80" spans="1:37" ht="15" customHeight="1">
      <c r="A80" s="35" t="s">
        <v>79</v>
      </c>
      <c r="B80" s="61">
        <f>'Расчет субсидий'!AX80</f>
        <v>-91.054545454545519</v>
      </c>
      <c r="C80" s="64">
        <f>'Расчет субсидий'!D80-1</f>
        <v>-5.2842341080929667E-2</v>
      </c>
      <c r="D80" s="64">
        <f>C80*'Расчет субсидий'!E80</f>
        <v>-0.52842341080929667</v>
      </c>
      <c r="E80" s="65">
        <f t="shared" si="19"/>
        <v>-4.3730817090622374</v>
      </c>
      <c r="F80" s="29" t="s">
        <v>375</v>
      </c>
      <c r="G80" s="29" t="s">
        <v>375</v>
      </c>
      <c r="H80" s="29" t="s">
        <v>375</v>
      </c>
      <c r="I80" s="29" t="s">
        <v>375</v>
      </c>
      <c r="J80" s="29" t="s">
        <v>375</v>
      </c>
      <c r="K80" s="29" t="s">
        <v>375</v>
      </c>
      <c r="L80" s="64">
        <f>'Расчет субсидий'!P80-1</f>
        <v>-0.59674512588061823</v>
      </c>
      <c r="M80" s="64">
        <f>L80*'Расчет субсидий'!Q80</f>
        <v>-11.934902517612365</v>
      </c>
      <c r="N80" s="65">
        <f t="shared" si="20"/>
        <v>-98.769855444665779</v>
      </c>
      <c r="O80" s="64">
        <f>'Расчет субсидий'!T80-1</f>
        <v>2.3129251700680253E-2</v>
      </c>
      <c r="P80" s="64">
        <f>O80*'Расчет субсидий'!U80</f>
        <v>0.46258503401360507</v>
      </c>
      <c r="Q80" s="65">
        <f t="shared" si="21"/>
        <v>3.8282220464696324</v>
      </c>
      <c r="R80" s="64">
        <f>'Расчет субсидий'!X80-1</f>
        <v>5.5294117647058938E-2</v>
      </c>
      <c r="S80" s="64">
        <f>R80*'Расчет субсидий'!Y80</f>
        <v>1.6588235294117681</v>
      </c>
      <c r="T80" s="65">
        <f t="shared" si="22"/>
        <v>13.727951272867873</v>
      </c>
      <c r="U80" s="92" t="s">
        <v>435</v>
      </c>
      <c r="V80" s="92" t="s">
        <v>435</v>
      </c>
      <c r="W80" s="93" t="s">
        <v>435</v>
      </c>
      <c r="X80" s="29" t="s">
        <v>375</v>
      </c>
      <c r="Y80" s="29" t="s">
        <v>375</v>
      </c>
      <c r="Z80" s="29" t="s">
        <v>375</v>
      </c>
      <c r="AA80" s="64">
        <f>'Расчет субсидий'!AJ80-1</f>
        <v>-3.3035099793530587E-2</v>
      </c>
      <c r="AB80" s="64">
        <f>AA80*'Расчет субсидий'!AK80</f>
        <v>-0.66070199587061174</v>
      </c>
      <c r="AC80" s="65">
        <f t="shared" si="23"/>
        <v>-5.467781620154998</v>
      </c>
      <c r="AD80" s="29" t="s">
        <v>375</v>
      </c>
      <c r="AE80" s="29" t="s">
        <v>375</v>
      </c>
      <c r="AF80" s="29" t="s">
        <v>375</v>
      </c>
      <c r="AG80" s="29" t="s">
        <v>375</v>
      </c>
      <c r="AH80" s="29" t="s">
        <v>375</v>
      </c>
      <c r="AI80" s="29" t="s">
        <v>375</v>
      </c>
      <c r="AJ80" s="64">
        <f t="shared" si="13"/>
        <v>-11.0026193608669</v>
      </c>
      <c r="AK80" s="28" t="str">
        <f>IF('Расчет субсидий'!BG80="+",'Расчет субсидий'!BG80,"-")</f>
        <v>-</v>
      </c>
    </row>
    <row r="81" spans="1:37" ht="15" customHeight="1">
      <c r="A81" s="34" t="s">
        <v>80</v>
      </c>
      <c r="B81" s="66"/>
      <c r="C81" s="67"/>
      <c r="D81" s="67"/>
      <c r="E81" s="68"/>
      <c r="F81" s="67"/>
      <c r="G81" s="67"/>
      <c r="H81" s="68"/>
      <c r="I81" s="68"/>
      <c r="J81" s="68"/>
      <c r="K81" s="68"/>
      <c r="L81" s="67"/>
      <c r="M81" s="67"/>
      <c r="N81" s="68"/>
      <c r="O81" s="67"/>
      <c r="P81" s="67"/>
      <c r="Q81" s="68"/>
      <c r="R81" s="67"/>
      <c r="S81" s="67"/>
      <c r="T81" s="68"/>
      <c r="U81" s="68"/>
      <c r="V81" s="68"/>
      <c r="W81" s="68"/>
      <c r="X81" s="68"/>
      <c r="Y81" s="68"/>
      <c r="Z81" s="68"/>
      <c r="AA81" s="67"/>
      <c r="AB81" s="67"/>
      <c r="AC81" s="68"/>
      <c r="AD81" s="67"/>
      <c r="AE81" s="67"/>
      <c r="AF81" s="68"/>
      <c r="AG81" s="67"/>
      <c r="AH81" s="67"/>
      <c r="AI81" s="68"/>
      <c r="AJ81" s="68"/>
      <c r="AK81" s="69"/>
    </row>
    <row r="82" spans="1:37" ht="15" customHeight="1">
      <c r="A82" s="35" t="s">
        <v>81</v>
      </c>
      <c r="B82" s="61">
        <f>'Расчет субсидий'!AX82</f>
        <v>51.24545454545455</v>
      </c>
      <c r="C82" s="64">
        <f>'Расчет субсидий'!D82-1</f>
        <v>0.20668062489933958</v>
      </c>
      <c r="D82" s="64">
        <f>C82*'Расчет субсидий'!E82</f>
        <v>2.0668062489933958</v>
      </c>
      <c r="E82" s="65">
        <f t="shared" ref="E82:E90" si="24">$B82*D82/$AJ82</f>
        <v>27.50302601263401</v>
      </c>
      <c r="F82" s="29" t="s">
        <v>375</v>
      </c>
      <c r="G82" s="29" t="s">
        <v>375</v>
      </c>
      <c r="H82" s="29" t="s">
        <v>375</v>
      </c>
      <c r="I82" s="29" t="s">
        <v>375</v>
      </c>
      <c r="J82" s="29" t="s">
        <v>375</v>
      </c>
      <c r="K82" s="29" t="s">
        <v>375</v>
      </c>
      <c r="L82" s="64">
        <f>'Расчет субсидий'!P82-1</f>
        <v>-0.38324633898796578</v>
      </c>
      <c r="M82" s="64">
        <f>L82*'Расчет субсидий'!Q82</f>
        <v>-7.6649267797593161</v>
      </c>
      <c r="N82" s="65">
        <f t="shared" ref="N82:N90" si="25">$B82*M82/$AJ82</f>
        <v>-101.99731141287502</v>
      </c>
      <c r="O82" s="64">
        <f>'Расчет субсидий'!T82-1</f>
        <v>0.17250859106529215</v>
      </c>
      <c r="P82" s="64">
        <f>O82*'Расчет субсидий'!U82</f>
        <v>2.587628865979382</v>
      </c>
      <c r="Q82" s="65">
        <f t="shared" ref="Q82:Q90" si="26">$B82*P82/$AJ82</f>
        <v>34.433621461486588</v>
      </c>
      <c r="R82" s="64">
        <f>'Расчет субсидий'!X82-1</f>
        <v>0.17996289424860867</v>
      </c>
      <c r="S82" s="64">
        <f>R82*'Расчет субсидий'!Y82</f>
        <v>6.2987012987013031</v>
      </c>
      <c r="T82" s="65">
        <f t="shared" ref="T82:T90" si="27">$B82*S82/$AJ82</f>
        <v>83.816925630239425</v>
      </c>
      <c r="U82" s="92" t="s">
        <v>435</v>
      </c>
      <c r="V82" s="92" t="s">
        <v>435</v>
      </c>
      <c r="W82" s="93" t="s">
        <v>435</v>
      </c>
      <c r="X82" s="29" t="s">
        <v>375</v>
      </c>
      <c r="Y82" s="29" t="s">
        <v>375</v>
      </c>
      <c r="Z82" s="29" t="s">
        <v>375</v>
      </c>
      <c r="AA82" s="64">
        <f>'Расчет субсидий'!AJ82-1</f>
        <v>2.8140013726835944E-2</v>
      </c>
      <c r="AB82" s="64">
        <f>AA82*'Расчет субсидий'!AK82</f>
        <v>0.56280027453671888</v>
      </c>
      <c r="AC82" s="65">
        <f t="shared" ref="AC82:AC90" si="28">$B82*AB82/$AJ82</f>
        <v>7.4891928539695458</v>
      </c>
      <c r="AD82" s="29" t="s">
        <v>375</v>
      </c>
      <c r="AE82" s="29" t="s">
        <v>375</v>
      </c>
      <c r="AF82" s="29" t="s">
        <v>375</v>
      </c>
      <c r="AG82" s="29" t="s">
        <v>375</v>
      </c>
      <c r="AH82" s="29" t="s">
        <v>375</v>
      </c>
      <c r="AI82" s="29" t="s">
        <v>375</v>
      </c>
      <c r="AJ82" s="64">
        <f t="shared" si="13"/>
        <v>3.8510099084514842</v>
      </c>
      <c r="AK82" s="28" t="str">
        <f>IF('Расчет субсидий'!BG82="+",'Расчет субсидий'!BG82,"-")</f>
        <v>-</v>
      </c>
    </row>
    <row r="83" spans="1:37" ht="15" customHeight="1">
      <c r="A83" s="35" t="s">
        <v>82</v>
      </c>
      <c r="B83" s="61">
        <f>'Расчет субсидий'!AX83</f>
        <v>200.74545454545455</v>
      </c>
      <c r="C83" s="64">
        <f>'Расчет субсидий'!D83-1</f>
        <v>4.2442726434498868E-2</v>
      </c>
      <c r="D83" s="64">
        <f>C83*'Расчет субсидий'!E83</f>
        <v>0.42442726434498868</v>
      </c>
      <c r="E83" s="65">
        <f t="shared" si="24"/>
        <v>6.8487500568778517</v>
      </c>
      <c r="F83" s="29" t="s">
        <v>375</v>
      </c>
      <c r="G83" s="29" t="s">
        <v>375</v>
      </c>
      <c r="H83" s="29" t="s">
        <v>375</v>
      </c>
      <c r="I83" s="29" t="s">
        <v>375</v>
      </c>
      <c r="J83" s="29" t="s">
        <v>375</v>
      </c>
      <c r="K83" s="29" t="s">
        <v>375</v>
      </c>
      <c r="L83" s="64">
        <f>'Расчет субсидий'!P83-1</f>
        <v>0.11582741365433735</v>
      </c>
      <c r="M83" s="64">
        <f>L83*'Расчет субсидий'!Q83</f>
        <v>2.316548273086747</v>
      </c>
      <c r="N83" s="65">
        <f t="shared" si="25"/>
        <v>37.380869350012283</v>
      </c>
      <c r="O83" s="64">
        <f>'Расчет субсидий'!T83-1</f>
        <v>0.17278617710583144</v>
      </c>
      <c r="P83" s="64">
        <f>O83*'Расчет субсидий'!U83</f>
        <v>4.3196544276457862</v>
      </c>
      <c r="Q83" s="65">
        <f t="shared" si="26"/>
        <v>69.703895089512173</v>
      </c>
      <c r="R83" s="64">
        <f>'Расчет субсидий'!X83-1</f>
        <v>0.18648648648648636</v>
      </c>
      <c r="S83" s="64">
        <f>R83*'Расчет субсидий'!Y83</f>
        <v>4.6621621621621587</v>
      </c>
      <c r="T83" s="65">
        <f t="shared" si="27"/>
        <v>75.2307546089407</v>
      </c>
      <c r="U83" s="92" t="s">
        <v>435</v>
      </c>
      <c r="V83" s="92" t="s">
        <v>435</v>
      </c>
      <c r="W83" s="93" t="s">
        <v>435</v>
      </c>
      <c r="X83" s="29" t="s">
        <v>375</v>
      </c>
      <c r="Y83" s="29" t="s">
        <v>375</v>
      </c>
      <c r="Z83" s="29" t="s">
        <v>375</v>
      </c>
      <c r="AA83" s="64">
        <f>'Расчет субсидий'!AJ83-1</f>
        <v>3.5885167464114742E-2</v>
      </c>
      <c r="AB83" s="64">
        <f>AA83*'Расчет субсидий'!AK83</f>
        <v>0.71770334928229484</v>
      </c>
      <c r="AC83" s="65">
        <f t="shared" si="28"/>
        <v>11.581185440111508</v>
      </c>
      <c r="AD83" s="29" t="s">
        <v>375</v>
      </c>
      <c r="AE83" s="29" t="s">
        <v>375</v>
      </c>
      <c r="AF83" s="29" t="s">
        <v>375</v>
      </c>
      <c r="AG83" s="29" t="s">
        <v>375</v>
      </c>
      <c r="AH83" s="29" t="s">
        <v>375</v>
      </c>
      <c r="AI83" s="29" t="s">
        <v>375</v>
      </c>
      <c r="AJ83" s="64">
        <f t="shared" si="13"/>
        <v>12.440495476521978</v>
      </c>
      <c r="AK83" s="28" t="str">
        <f>IF('Расчет субсидий'!BG83="+",'Расчет субсидий'!BG83,"-")</f>
        <v>-</v>
      </c>
    </row>
    <row r="84" spans="1:37" ht="15" customHeight="1">
      <c r="A84" s="35" t="s">
        <v>83</v>
      </c>
      <c r="B84" s="61">
        <f>'Расчет субсидий'!AX84</f>
        <v>-143.5363636363636</v>
      </c>
      <c r="C84" s="64">
        <f>'Расчет субсидий'!D84-1</f>
        <v>-7.6576576576576572E-2</v>
      </c>
      <c r="D84" s="64">
        <f>C84*'Расчет субсидий'!E84</f>
        <v>-0.76576576576576572</v>
      </c>
      <c r="E84" s="65">
        <f t="shared" si="24"/>
        <v>-15.771657332397043</v>
      </c>
      <c r="F84" s="29" t="s">
        <v>375</v>
      </c>
      <c r="G84" s="29" t="s">
        <v>375</v>
      </c>
      <c r="H84" s="29" t="s">
        <v>375</v>
      </c>
      <c r="I84" s="29" t="s">
        <v>375</v>
      </c>
      <c r="J84" s="29" t="s">
        <v>375</v>
      </c>
      <c r="K84" s="29" t="s">
        <v>375</v>
      </c>
      <c r="L84" s="64">
        <f>'Расчет субсидий'!P84-1</f>
        <v>-0.73841822370104937</v>
      </c>
      <c r="M84" s="64">
        <f>L84*'Расчет субсидий'!Q84</f>
        <v>-14.768364474020988</v>
      </c>
      <c r="N84" s="65">
        <f t="shared" si="25"/>
        <v>-304.16818596125609</v>
      </c>
      <c r="O84" s="64">
        <f>'Расчет субсидий'!T84-1</f>
        <v>0.16821192052980138</v>
      </c>
      <c r="P84" s="64">
        <f>O84*'Расчет субсидий'!U84</f>
        <v>3.3642384105960277</v>
      </c>
      <c r="Q84" s="65">
        <f t="shared" si="26"/>
        <v>69.289615400015961</v>
      </c>
      <c r="R84" s="64">
        <f>'Расчет субсидий'!X84-1</f>
        <v>0.17335766423357657</v>
      </c>
      <c r="S84" s="64">
        <f>R84*'Расчет субсидий'!Y84</f>
        <v>5.2007299270072966</v>
      </c>
      <c r="T84" s="65">
        <f t="shared" si="27"/>
        <v>107.11386425727356</v>
      </c>
      <c r="U84" s="92" t="s">
        <v>435</v>
      </c>
      <c r="V84" s="92" t="s">
        <v>435</v>
      </c>
      <c r="W84" s="93" t="s">
        <v>435</v>
      </c>
      <c r="X84" s="29" t="s">
        <v>375</v>
      </c>
      <c r="Y84" s="29" t="s">
        <v>375</v>
      </c>
      <c r="Z84" s="29" t="s">
        <v>375</v>
      </c>
      <c r="AA84" s="64">
        <f>'Расчет субсидий'!AJ84-1</f>
        <v>0</v>
      </c>
      <c r="AB84" s="64">
        <f>AA84*'Расчет субсидий'!AK84</f>
        <v>0</v>
      </c>
      <c r="AC84" s="65">
        <f t="shared" si="28"/>
        <v>0</v>
      </c>
      <c r="AD84" s="29" t="s">
        <v>375</v>
      </c>
      <c r="AE84" s="29" t="s">
        <v>375</v>
      </c>
      <c r="AF84" s="29" t="s">
        <v>375</v>
      </c>
      <c r="AG84" s="29" t="s">
        <v>375</v>
      </c>
      <c r="AH84" s="29" t="s">
        <v>375</v>
      </c>
      <c r="AI84" s="29" t="s">
        <v>375</v>
      </c>
      <c r="AJ84" s="64">
        <f t="shared" si="13"/>
        <v>-6.9691619021834281</v>
      </c>
      <c r="AK84" s="28" t="str">
        <f>IF('Расчет субсидий'!BG84="+",'Расчет субсидий'!BG84,"-")</f>
        <v>-</v>
      </c>
    </row>
    <row r="85" spans="1:37" ht="15" customHeight="1">
      <c r="A85" s="35" t="s">
        <v>84</v>
      </c>
      <c r="B85" s="61">
        <f>'Расчет субсидий'!AX85</f>
        <v>300.5</v>
      </c>
      <c r="C85" s="64">
        <f>'Расчет субсидий'!D85-1</f>
        <v>0.20591419816138923</v>
      </c>
      <c r="D85" s="64">
        <f>C85*'Расчет субсидий'!E85</f>
        <v>2.0591419816138923</v>
      </c>
      <c r="E85" s="65">
        <f t="shared" si="24"/>
        <v>51.520857759445391</v>
      </c>
      <c r="F85" s="29" t="s">
        <v>375</v>
      </c>
      <c r="G85" s="29" t="s">
        <v>375</v>
      </c>
      <c r="H85" s="29" t="s">
        <v>375</v>
      </c>
      <c r="I85" s="29" t="s">
        <v>375</v>
      </c>
      <c r="J85" s="29" t="s">
        <v>375</v>
      </c>
      <c r="K85" s="29" t="s">
        <v>375</v>
      </c>
      <c r="L85" s="64">
        <f>'Расчет субсидий'!P85-1</f>
        <v>-4.3182490387459249E-2</v>
      </c>
      <c r="M85" s="64">
        <f>L85*'Расчет субсидий'!Q85</f>
        <v>-0.86364980774918498</v>
      </c>
      <c r="N85" s="65">
        <f t="shared" si="25"/>
        <v>-21.608990198987414</v>
      </c>
      <c r="O85" s="64">
        <f>'Расчет субсидий'!T85-1</f>
        <v>0.15794392523364476</v>
      </c>
      <c r="P85" s="64">
        <f>O85*'Расчет субсидий'!U85</f>
        <v>3.9485981308411189</v>
      </c>
      <c r="Q85" s="65">
        <f t="shared" si="26"/>
        <v>98.796083254458736</v>
      </c>
      <c r="R85" s="64">
        <f>'Расчет субсидий'!X85-1</f>
        <v>0.17955112219451363</v>
      </c>
      <c r="S85" s="64">
        <f>R85*'Расчет субсидий'!Y85</f>
        <v>4.4887780548628413</v>
      </c>
      <c r="T85" s="65">
        <f t="shared" si="27"/>
        <v>112.3116801771238</v>
      </c>
      <c r="U85" s="92" t="s">
        <v>435</v>
      </c>
      <c r="V85" s="92" t="s">
        <v>435</v>
      </c>
      <c r="W85" s="93" t="s">
        <v>435</v>
      </c>
      <c r="X85" s="29" t="s">
        <v>375</v>
      </c>
      <c r="Y85" s="29" t="s">
        <v>375</v>
      </c>
      <c r="Z85" s="29" t="s">
        <v>375</v>
      </c>
      <c r="AA85" s="64">
        <f>'Расчет субсидий'!AJ85-1</f>
        <v>0.1188630490956073</v>
      </c>
      <c r="AB85" s="64">
        <f>AA85*'Расчет субсидий'!AK85</f>
        <v>2.377260981912146</v>
      </c>
      <c r="AC85" s="65">
        <f t="shared" si="28"/>
        <v>59.480369007959446</v>
      </c>
      <c r="AD85" s="29" t="s">
        <v>375</v>
      </c>
      <c r="AE85" s="29" t="s">
        <v>375</v>
      </c>
      <c r="AF85" s="29" t="s">
        <v>375</v>
      </c>
      <c r="AG85" s="29" t="s">
        <v>375</v>
      </c>
      <c r="AH85" s="29" t="s">
        <v>375</v>
      </c>
      <c r="AI85" s="29" t="s">
        <v>375</v>
      </c>
      <c r="AJ85" s="64">
        <f t="shared" si="13"/>
        <v>12.010129341480814</v>
      </c>
      <c r="AK85" s="28" t="str">
        <f>IF('Расчет субсидий'!BG85="+",'Расчет субсидий'!BG85,"-")</f>
        <v>-</v>
      </c>
    </row>
    <row r="86" spans="1:37" ht="15" customHeight="1">
      <c r="A86" s="35" t="s">
        <v>85</v>
      </c>
      <c r="B86" s="61">
        <f>'Расчет субсидий'!AX86</f>
        <v>129.35454545454559</v>
      </c>
      <c r="C86" s="64">
        <f>'Расчет субсидий'!D86-1</f>
        <v>-6.8825910931174072E-2</v>
      </c>
      <c r="D86" s="64">
        <f>C86*'Расчет субсидий'!E86</f>
        <v>-0.68825910931174072</v>
      </c>
      <c r="E86" s="65">
        <f t="shared" si="24"/>
        <v>-12.183247284788179</v>
      </c>
      <c r="F86" s="29" t="s">
        <v>375</v>
      </c>
      <c r="G86" s="29" t="s">
        <v>375</v>
      </c>
      <c r="H86" s="29" t="s">
        <v>375</v>
      </c>
      <c r="I86" s="29" t="s">
        <v>375</v>
      </c>
      <c r="J86" s="29" t="s">
        <v>375</v>
      </c>
      <c r="K86" s="29" t="s">
        <v>375</v>
      </c>
      <c r="L86" s="64">
        <f>'Расчет субсидий'!P86-1</f>
        <v>0.29039227166276338</v>
      </c>
      <c r="M86" s="64">
        <f>L86*'Расчет субсидий'!Q86</f>
        <v>5.8078454332552676</v>
      </c>
      <c r="N86" s="65">
        <f t="shared" si="25"/>
        <v>102.80781779399199</v>
      </c>
      <c r="O86" s="64">
        <f>'Расчет субсидий'!T86-1</f>
        <v>0.17958001448225924</v>
      </c>
      <c r="P86" s="64">
        <f>O86*'Расчет субсидий'!U86</f>
        <v>3.5916002896451849</v>
      </c>
      <c r="Q86" s="65">
        <f t="shared" si="26"/>
        <v>63.576862092855542</v>
      </c>
      <c r="R86" s="64">
        <f>'Расчет субсидий'!X86-1</f>
        <v>0.18715083798882692</v>
      </c>
      <c r="S86" s="64">
        <f>R86*'Расчет субсидий'!Y86</f>
        <v>5.6145251396648082</v>
      </c>
      <c r="T86" s="65">
        <f t="shared" si="27"/>
        <v>99.385750566526312</v>
      </c>
      <c r="U86" s="92" t="s">
        <v>435</v>
      </c>
      <c r="V86" s="92" t="s">
        <v>435</v>
      </c>
      <c r="W86" s="93" t="s">
        <v>435</v>
      </c>
      <c r="X86" s="29" t="s">
        <v>375</v>
      </c>
      <c r="Y86" s="29" t="s">
        <v>375</v>
      </c>
      <c r="Z86" s="29" t="s">
        <v>375</v>
      </c>
      <c r="AA86" s="64">
        <f>'Расчет субсидий'!AJ86-1</f>
        <v>-0.35090909090909095</v>
      </c>
      <c r="AB86" s="64">
        <f>AA86*'Расчет субсидий'!AK86</f>
        <v>-7.0181818181818194</v>
      </c>
      <c r="AC86" s="65">
        <f t="shared" si="28"/>
        <v>-124.2326377140401</v>
      </c>
      <c r="AD86" s="29" t="s">
        <v>375</v>
      </c>
      <c r="AE86" s="29" t="s">
        <v>375</v>
      </c>
      <c r="AF86" s="29" t="s">
        <v>375</v>
      </c>
      <c r="AG86" s="29" t="s">
        <v>375</v>
      </c>
      <c r="AH86" s="29" t="s">
        <v>375</v>
      </c>
      <c r="AI86" s="29" t="s">
        <v>375</v>
      </c>
      <c r="AJ86" s="64">
        <f t="shared" si="13"/>
        <v>7.3075299350717007</v>
      </c>
      <c r="AK86" s="28" t="str">
        <f>IF('Расчет субсидий'!BG86="+",'Расчет субсидий'!BG86,"-")</f>
        <v>-</v>
      </c>
    </row>
    <row r="87" spans="1:37" ht="15" customHeight="1">
      <c r="A87" s="35" t="s">
        <v>86</v>
      </c>
      <c r="B87" s="61">
        <f>'Расчет субсидий'!AX87</f>
        <v>166.73636363636365</v>
      </c>
      <c r="C87" s="64">
        <f>'Расчет субсидий'!D87-1</f>
        <v>-2.6666666666666616E-2</v>
      </c>
      <c r="D87" s="64">
        <f>C87*'Расчет субсидий'!E87</f>
        <v>-0.26666666666666616</v>
      </c>
      <c r="E87" s="65">
        <f t="shared" si="24"/>
        <v>-3.6429390971380817</v>
      </c>
      <c r="F87" s="29" t="s">
        <v>375</v>
      </c>
      <c r="G87" s="29" t="s">
        <v>375</v>
      </c>
      <c r="H87" s="29" t="s">
        <v>375</v>
      </c>
      <c r="I87" s="29" t="s">
        <v>375</v>
      </c>
      <c r="J87" s="29" t="s">
        <v>375</v>
      </c>
      <c r="K87" s="29" t="s">
        <v>375</v>
      </c>
      <c r="L87" s="64">
        <f>'Расчет субсидий'!P87-1</f>
        <v>0.20762417421091262</v>
      </c>
      <c r="M87" s="64">
        <f>L87*'Расчет субсидий'!Q87</f>
        <v>4.1524834842182523</v>
      </c>
      <c r="N87" s="65">
        <f t="shared" si="25"/>
        <v>56.727166630795736</v>
      </c>
      <c r="O87" s="64">
        <f>'Расчет субсидий'!T87-1</f>
        <v>0.17373582983059488</v>
      </c>
      <c r="P87" s="64">
        <f>O87*'Расчет субсидий'!U87</f>
        <v>5.2120748949178459</v>
      </c>
      <c r="Q87" s="65">
        <f t="shared" si="26"/>
        <v>71.202267794655441</v>
      </c>
      <c r="R87" s="64">
        <f>'Расчет субсидий'!X87-1</f>
        <v>0.18684210526315792</v>
      </c>
      <c r="S87" s="64">
        <f>R87*'Расчет субсидий'!Y87</f>
        <v>3.7368421052631584</v>
      </c>
      <c r="T87" s="65">
        <f t="shared" si="27"/>
        <v>51.049080769106119</v>
      </c>
      <c r="U87" s="92" t="s">
        <v>435</v>
      </c>
      <c r="V87" s="92" t="s">
        <v>435</v>
      </c>
      <c r="W87" s="93" t="s">
        <v>435</v>
      </c>
      <c r="X87" s="29" t="s">
        <v>375</v>
      </c>
      <c r="Y87" s="29" t="s">
        <v>375</v>
      </c>
      <c r="Z87" s="29" t="s">
        <v>375</v>
      </c>
      <c r="AA87" s="64">
        <f>'Расчет субсидий'!AJ87-1</f>
        <v>-3.1473533619456373E-2</v>
      </c>
      <c r="AB87" s="64">
        <f>AA87*'Расчет субсидий'!AK87</f>
        <v>-0.62947067238912746</v>
      </c>
      <c r="AC87" s="65">
        <f t="shared" si="28"/>
        <v>-8.5992124610555756</v>
      </c>
      <c r="AD87" s="29" t="s">
        <v>375</v>
      </c>
      <c r="AE87" s="29" t="s">
        <v>375</v>
      </c>
      <c r="AF87" s="29" t="s">
        <v>375</v>
      </c>
      <c r="AG87" s="29" t="s">
        <v>375</v>
      </c>
      <c r="AH87" s="29" t="s">
        <v>375</v>
      </c>
      <c r="AI87" s="29" t="s">
        <v>375</v>
      </c>
      <c r="AJ87" s="64">
        <f t="shared" si="13"/>
        <v>12.205263145343464</v>
      </c>
      <c r="AK87" s="28" t="str">
        <f>IF('Расчет субсидий'!BG87="+",'Расчет субсидий'!BG87,"-")</f>
        <v>-</v>
      </c>
    </row>
    <row r="88" spans="1:37" ht="15" customHeight="1">
      <c r="A88" s="35" t="s">
        <v>87</v>
      </c>
      <c r="B88" s="61">
        <f>'Расчет субсидий'!AX88</f>
        <v>-35.74545454545455</v>
      </c>
      <c r="C88" s="64">
        <f>'Расчет субсидий'!D88-1</f>
        <v>1.8348623853210899E-2</v>
      </c>
      <c r="D88" s="64">
        <f>C88*'Расчет субсидий'!E88</f>
        <v>0.18348623853210899</v>
      </c>
      <c r="E88" s="65">
        <f t="shared" si="24"/>
        <v>2.4528024626755887</v>
      </c>
      <c r="F88" s="29" t="s">
        <v>375</v>
      </c>
      <c r="G88" s="29" t="s">
        <v>375</v>
      </c>
      <c r="H88" s="29" t="s">
        <v>375</v>
      </c>
      <c r="I88" s="29" t="s">
        <v>375</v>
      </c>
      <c r="J88" s="29" t="s">
        <v>375</v>
      </c>
      <c r="K88" s="29" t="s">
        <v>375</v>
      </c>
      <c r="L88" s="64">
        <f>'Расчет субсидий'!P88-1</f>
        <v>-0.61851919228670194</v>
      </c>
      <c r="M88" s="64">
        <f>L88*'Расчет субсидий'!Q88</f>
        <v>-12.37038384573404</v>
      </c>
      <c r="N88" s="65">
        <f t="shared" si="25"/>
        <v>-165.3644883877713</v>
      </c>
      <c r="O88" s="64">
        <f>'Расчет субсидий'!T88-1</f>
        <v>0.18961038961038956</v>
      </c>
      <c r="P88" s="64">
        <f>O88*'Расчет субсидий'!U88</f>
        <v>4.7402597402597388</v>
      </c>
      <c r="Q88" s="65">
        <f t="shared" si="26"/>
        <v>63.366718167239519</v>
      </c>
      <c r="R88" s="64">
        <f>'Расчет субсидий'!X88-1</f>
        <v>0.18881118881118875</v>
      </c>
      <c r="S88" s="64">
        <f>R88*'Расчет субсидий'!Y88</f>
        <v>4.7202797202797182</v>
      </c>
      <c r="T88" s="65">
        <f t="shared" si="27"/>
        <v>63.099629787187915</v>
      </c>
      <c r="U88" s="92" t="s">
        <v>435</v>
      </c>
      <c r="V88" s="92" t="s">
        <v>435</v>
      </c>
      <c r="W88" s="93" t="s">
        <v>435</v>
      </c>
      <c r="X88" s="29" t="s">
        <v>375</v>
      </c>
      <c r="Y88" s="29" t="s">
        <v>375</v>
      </c>
      <c r="Z88" s="29" t="s">
        <v>375</v>
      </c>
      <c r="AA88" s="64">
        <f>'Расчет субсидий'!AJ88-1</f>
        <v>2.6178010471205049E-3</v>
      </c>
      <c r="AB88" s="64">
        <f>AA88*'Расчет субсидий'!AK88</f>
        <v>5.2356020942410098E-2</v>
      </c>
      <c r="AC88" s="65">
        <f t="shared" si="28"/>
        <v>0.69988342521374225</v>
      </c>
      <c r="AD88" s="29" t="s">
        <v>375</v>
      </c>
      <c r="AE88" s="29" t="s">
        <v>375</v>
      </c>
      <c r="AF88" s="29" t="s">
        <v>375</v>
      </c>
      <c r="AG88" s="29" t="s">
        <v>375</v>
      </c>
      <c r="AH88" s="29" t="s">
        <v>375</v>
      </c>
      <c r="AI88" s="29" t="s">
        <v>375</v>
      </c>
      <c r="AJ88" s="64">
        <f t="shared" si="13"/>
        <v>-2.6740021257200643</v>
      </c>
      <c r="AK88" s="28" t="str">
        <f>IF('Расчет субсидий'!BG88="+",'Расчет субсидий'!BG88,"-")</f>
        <v>-</v>
      </c>
    </row>
    <row r="89" spans="1:37" ht="15" customHeight="1">
      <c r="A89" s="35" t="s">
        <v>88</v>
      </c>
      <c r="B89" s="61">
        <f>'Расчет субсидий'!AX89</f>
        <v>136.67272727272734</v>
      </c>
      <c r="C89" s="64">
        <f>'Расчет субсидий'!D89-1</f>
        <v>-2.9850746268656692E-2</v>
      </c>
      <c r="D89" s="64">
        <f>C89*'Расчет субсидий'!E89</f>
        <v>-0.29850746268656692</v>
      </c>
      <c r="E89" s="65">
        <f t="shared" si="24"/>
        <v>-3.3931070887157575</v>
      </c>
      <c r="F89" s="29" t="s">
        <v>375</v>
      </c>
      <c r="G89" s="29" t="s">
        <v>375</v>
      </c>
      <c r="H89" s="29" t="s">
        <v>375</v>
      </c>
      <c r="I89" s="29" t="s">
        <v>375</v>
      </c>
      <c r="J89" s="29" t="s">
        <v>375</v>
      </c>
      <c r="K89" s="29" t="s">
        <v>375</v>
      </c>
      <c r="L89" s="64">
        <f>'Расчет субсидий'!P89-1</f>
        <v>0.20679336188436825</v>
      </c>
      <c r="M89" s="64">
        <f>L89*'Расчет субсидий'!Q89</f>
        <v>4.1358672376873651</v>
      </c>
      <c r="N89" s="65">
        <f t="shared" si="25"/>
        <v>47.012025481317302</v>
      </c>
      <c r="O89" s="64">
        <f>'Расчет субсидий'!T89-1</f>
        <v>0.17024221453287192</v>
      </c>
      <c r="P89" s="64">
        <f>O89*'Расчет субсидий'!U89</f>
        <v>4.2560553633217975</v>
      </c>
      <c r="Q89" s="65">
        <f t="shared" si="26"/>
        <v>48.378192937900643</v>
      </c>
      <c r="R89" s="64">
        <f>'Расчет субсидий'!X89-1</f>
        <v>0.16981132075471694</v>
      </c>
      <c r="S89" s="64">
        <f>R89*'Расчет субсидий'!Y89</f>
        <v>4.2452830188679238</v>
      </c>
      <c r="T89" s="65">
        <f t="shared" si="27"/>
        <v>48.255744681500076</v>
      </c>
      <c r="U89" s="92" t="s">
        <v>435</v>
      </c>
      <c r="V89" s="92" t="s">
        <v>435</v>
      </c>
      <c r="W89" s="93" t="s">
        <v>435</v>
      </c>
      <c r="X89" s="29" t="s">
        <v>375</v>
      </c>
      <c r="Y89" s="29" t="s">
        <v>375</v>
      </c>
      <c r="Z89" s="29" t="s">
        <v>375</v>
      </c>
      <c r="AA89" s="64">
        <f>'Расчет субсидий'!AJ89-1</f>
        <v>-1.5748031496062964E-2</v>
      </c>
      <c r="AB89" s="64">
        <f>AA89*'Расчет субсидий'!AK89</f>
        <v>-0.31496062992125928</v>
      </c>
      <c r="AC89" s="65">
        <f t="shared" si="28"/>
        <v>-3.5801287392748899</v>
      </c>
      <c r="AD89" s="29" t="s">
        <v>375</v>
      </c>
      <c r="AE89" s="29" t="s">
        <v>375</v>
      </c>
      <c r="AF89" s="29" t="s">
        <v>375</v>
      </c>
      <c r="AG89" s="29" t="s">
        <v>375</v>
      </c>
      <c r="AH89" s="29" t="s">
        <v>375</v>
      </c>
      <c r="AI89" s="29" t="s">
        <v>375</v>
      </c>
      <c r="AJ89" s="64">
        <f t="shared" si="13"/>
        <v>12.023737527269258</v>
      </c>
      <c r="AK89" s="28" t="str">
        <f>IF('Расчет субсидий'!BG89="+",'Расчет субсидий'!BG89,"-")</f>
        <v>-</v>
      </c>
    </row>
    <row r="90" spans="1:37" ht="15" customHeight="1">
      <c r="A90" s="35" t="s">
        <v>89</v>
      </c>
      <c r="B90" s="61">
        <f>'Расчет субсидий'!AX90</f>
        <v>295.29090909090883</v>
      </c>
      <c r="C90" s="64">
        <f>'Расчет субсидий'!D90-1</f>
        <v>-1.2673753066230531E-2</v>
      </c>
      <c r="D90" s="64">
        <f>C90*'Расчет субсидий'!E90</f>
        <v>-0.12673753066230531</v>
      </c>
      <c r="E90" s="65">
        <f t="shared" si="24"/>
        <v>-2.2341735032708994</v>
      </c>
      <c r="F90" s="29" t="s">
        <v>375</v>
      </c>
      <c r="G90" s="29" t="s">
        <v>375</v>
      </c>
      <c r="H90" s="29" t="s">
        <v>375</v>
      </c>
      <c r="I90" s="29" t="s">
        <v>375</v>
      </c>
      <c r="J90" s="29" t="s">
        <v>375</v>
      </c>
      <c r="K90" s="29" t="s">
        <v>375</v>
      </c>
      <c r="L90" s="64">
        <f>'Расчет субсидий'!P90-1</f>
        <v>0.24657503436211425</v>
      </c>
      <c r="M90" s="64">
        <f>L90*'Расчет субсидий'!Q90</f>
        <v>4.9315006872422851</v>
      </c>
      <c r="N90" s="65">
        <f t="shared" si="25"/>
        <v>86.934218374162313</v>
      </c>
      <c r="O90" s="64">
        <f>'Расчет субсидий'!T90-1</f>
        <v>0.18013856812933038</v>
      </c>
      <c r="P90" s="64">
        <f>O90*'Расчет субсидий'!U90</f>
        <v>5.4041570438799109</v>
      </c>
      <c r="Q90" s="65">
        <f t="shared" si="26"/>
        <v>95.266369889454722</v>
      </c>
      <c r="R90" s="64">
        <f>'Расчет субсидий'!X90-1</f>
        <v>0.19021739130434789</v>
      </c>
      <c r="S90" s="64">
        <f>R90*'Расчет субсидий'!Y90</f>
        <v>3.8043478260869579</v>
      </c>
      <c r="T90" s="65">
        <f t="shared" si="27"/>
        <v>67.064373637805929</v>
      </c>
      <c r="U90" s="92" t="s">
        <v>435</v>
      </c>
      <c r="V90" s="92" t="s">
        <v>435</v>
      </c>
      <c r="W90" s="93" t="s">
        <v>435</v>
      </c>
      <c r="X90" s="29" t="s">
        <v>375</v>
      </c>
      <c r="Y90" s="29" t="s">
        <v>375</v>
      </c>
      <c r="Z90" s="29" t="s">
        <v>375</v>
      </c>
      <c r="AA90" s="64">
        <f>'Расчет субсидий'!AJ90-1</f>
        <v>0.1368821292775666</v>
      </c>
      <c r="AB90" s="64">
        <f>AA90*'Расчет субсидий'!AK90</f>
        <v>2.737642585551332</v>
      </c>
      <c r="AC90" s="65">
        <f t="shared" si="28"/>
        <v>48.260120692756814</v>
      </c>
      <c r="AD90" s="29" t="s">
        <v>375</v>
      </c>
      <c r="AE90" s="29" t="s">
        <v>375</v>
      </c>
      <c r="AF90" s="29" t="s">
        <v>375</v>
      </c>
      <c r="AG90" s="29" t="s">
        <v>375</v>
      </c>
      <c r="AH90" s="29" t="s">
        <v>375</v>
      </c>
      <c r="AI90" s="29" t="s">
        <v>375</v>
      </c>
      <c r="AJ90" s="64">
        <f t="shared" si="13"/>
        <v>16.750910612098178</v>
      </c>
      <c r="AK90" s="28" t="str">
        <f>IF('Расчет субсидий'!BG90="+",'Расчет субсидий'!BG90,"-")</f>
        <v>-</v>
      </c>
    </row>
    <row r="91" spans="1:37" ht="15" customHeight="1">
      <c r="A91" s="34" t="s">
        <v>90</v>
      </c>
      <c r="B91" s="66"/>
      <c r="C91" s="67"/>
      <c r="D91" s="67"/>
      <c r="E91" s="68"/>
      <c r="F91" s="67"/>
      <c r="G91" s="67"/>
      <c r="H91" s="68"/>
      <c r="I91" s="68"/>
      <c r="J91" s="68"/>
      <c r="K91" s="68"/>
      <c r="L91" s="67"/>
      <c r="M91" s="67"/>
      <c r="N91" s="68"/>
      <c r="O91" s="67"/>
      <c r="P91" s="67"/>
      <c r="Q91" s="68"/>
      <c r="R91" s="67"/>
      <c r="S91" s="67"/>
      <c r="T91" s="68"/>
      <c r="U91" s="68"/>
      <c r="V91" s="68"/>
      <c r="W91" s="68"/>
      <c r="X91" s="68"/>
      <c r="Y91" s="68"/>
      <c r="Z91" s="68"/>
      <c r="AA91" s="67"/>
      <c r="AB91" s="67"/>
      <c r="AC91" s="68"/>
      <c r="AD91" s="67"/>
      <c r="AE91" s="67"/>
      <c r="AF91" s="68"/>
      <c r="AG91" s="67"/>
      <c r="AH91" s="67"/>
      <c r="AI91" s="68"/>
      <c r="AJ91" s="68"/>
      <c r="AK91" s="69"/>
    </row>
    <row r="92" spans="1:37" ht="15" customHeight="1">
      <c r="A92" s="35" t="s">
        <v>91</v>
      </c>
      <c r="B92" s="61">
        <f>'Расчет субсидий'!AX92</f>
        <v>-7.2181818181818471</v>
      </c>
      <c r="C92" s="64">
        <f>'Расчет субсидий'!D92-1</f>
        <v>-1</v>
      </c>
      <c r="D92" s="64">
        <f>C92*'Расчет субсидий'!E92</f>
        <v>0</v>
      </c>
      <c r="E92" s="65">
        <f t="shared" ref="E92:E104" si="29">$B92*D92/$AJ92</f>
        <v>0</v>
      </c>
      <c r="F92" s="29" t="s">
        <v>375</v>
      </c>
      <c r="G92" s="29" t="s">
        <v>375</v>
      </c>
      <c r="H92" s="29" t="s">
        <v>375</v>
      </c>
      <c r="I92" s="29" t="s">
        <v>375</v>
      </c>
      <c r="J92" s="29" t="s">
        <v>375</v>
      </c>
      <c r="K92" s="29" t="s">
        <v>375</v>
      </c>
      <c r="L92" s="64">
        <f>'Расчет субсидий'!P92-1</f>
        <v>-0.47588978185993114</v>
      </c>
      <c r="M92" s="64">
        <f>L92*'Расчет субсидий'!Q92</f>
        <v>-9.5177956371986223</v>
      </c>
      <c r="N92" s="65">
        <f t="shared" ref="N92:N104" si="30">$B92*M92/$AJ92</f>
        <v>-55.845594127946434</v>
      </c>
      <c r="O92" s="64">
        <f>'Расчет субсидий'!T92-1</f>
        <v>8.6046511627906996E-2</v>
      </c>
      <c r="P92" s="64">
        <f>O92*'Расчет субсидий'!U92</f>
        <v>1.7209302325581399</v>
      </c>
      <c r="Q92" s="65">
        <f t="shared" ref="Q92:Q104" si="31">$B92*P92/$AJ92</f>
        <v>10.097545162068787</v>
      </c>
      <c r="R92" s="64">
        <f>'Расчет субсидий'!X92-1</f>
        <v>0.21888888888888891</v>
      </c>
      <c r="S92" s="64">
        <f>R92*'Расчет субсидий'!Y92</f>
        <v>6.5666666666666673</v>
      </c>
      <c r="T92" s="65">
        <f t="shared" ref="T92:T104" si="32">$B92*S92/$AJ92</f>
        <v>38.529867147695803</v>
      </c>
      <c r="U92" s="92" t="s">
        <v>435</v>
      </c>
      <c r="V92" s="92" t="s">
        <v>435</v>
      </c>
      <c r="W92" s="93" t="s">
        <v>435</v>
      </c>
      <c r="X92" s="29" t="s">
        <v>375</v>
      </c>
      <c r="Y92" s="29" t="s">
        <v>375</v>
      </c>
      <c r="Z92" s="29" t="s">
        <v>375</v>
      </c>
      <c r="AA92" s="64">
        <f>'Расчет субсидий'!AJ92-1</f>
        <v>0</v>
      </c>
      <c r="AB92" s="64">
        <f>AA92*'Расчет субсидий'!AK92</f>
        <v>0</v>
      </c>
      <c r="AC92" s="65">
        <f t="shared" ref="AC92:AC104" si="33">$B92*AB92/$AJ92</f>
        <v>0</v>
      </c>
      <c r="AD92" s="29" t="s">
        <v>375</v>
      </c>
      <c r="AE92" s="29" t="s">
        <v>375</v>
      </c>
      <c r="AF92" s="29" t="s">
        <v>375</v>
      </c>
      <c r="AG92" s="29" t="s">
        <v>375</v>
      </c>
      <c r="AH92" s="29" t="s">
        <v>375</v>
      </c>
      <c r="AI92" s="29" t="s">
        <v>375</v>
      </c>
      <c r="AJ92" s="64">
        <f t="shared" si="13"/>
        <v>-1.2301987379738151</v>
      </c>
      <c r="AK92" s="28" t="str">
        <f>IF('Расчет субсидий'!BG92="+",'Расчет субсидий'!BG92,"-")</f>
        <v>-</v>
      </c>
    </row>
    <row r="93" spans="1:37" ht="15" customHeight="1">
      <c r="A93" s="35" t="s">
        <v>92</v>
      </c>
      <c r="B93" s="61">
        <f>'Расчет субсидий'!AX93</f>
        <v>397.73636363636342</v>
      </c>
      <c r="C93" s="64">
        <f>'Расчет субсидий'!D93-1</f>
        <v>0.2094985976939856</v>
      </c>
      <c r="D93" s="64">
        <f>C93*'Расчет субсидий'!E93</f>
        <v>2.094985976939856</v>
      </c>
      <c r="E93" s="65">
        <f t="shared" si="29"/>
        <v>67.584197351543125</v>
      </c>
      <c r="F93" s="29" t="s">
        <v>375</v>
      </c>
      <c r="G93" s="29" t="s">
        <v>375</v>
      </c>
      <c r="H93" s="29" t="s">
        <v>375</v>
      </c>
      <c r="I93" s="29" t="s">
        <v>375</v>
      </c>
      <c r="J93" s="29" t="s">
        <v>375</v>
      </c>
      <c r="K93" s="29" t="s">
        <v>375</v>
      </c>
      <c r="L93" s="64">
        <f>'Расчет субсидий'!P93-1</f>
        <v>2.9884614561257017E-2</v>
      </c>
      <c r="M93" s="64">
        <f>L93*'Расчет субсидий'!Q93</f>
        <v>0.59769229122514034</v>
      </c>
      <c r="N93" s="65">
        <f t="shared" si="30"/>
        <v>19.281538974623672</v>
      </c>
      <c r="O93" s="64">
        <f>'Расчет субсидий'!T93-1</f>
        <v>0.20297476759628141</v>
      </c>
      <c r="P93" s="64">
        <f>O93*'Расчет субсидий'!U93</f>
        <v>4.0594953519256283</v>
      </c>
      <c r="Q93" s="65">
        <f t="shared" si="31"/>
        <v>130.95922265454385</v>
      </c>
      <c r="R93" s="64">
        <f>'Расчет субсидий'!X93-1</f>
        <v>0.1858974358974359</v>
      </c>
      <c r="S93" s="64">
        <f>R93*'Расчет субсидий'!Y93</f>
        <v>5.5769230769230766</v>
      </c>
      <c r="T93" s="65">
        <f t="shared" si="32"/>
        <v>179.91140465565272</v>
      </c>
      <c r="U93" s="92" t="s">
        <v>435</v>
      </c>
      <c r="V93" s="92" t="s">
        <v>435</v>
      </c>
      <c r="W93" s="93" t="s">
        <v>435</v>
      </c>
      <c r="X93" s="29" t="s">
        <v>375</v>
      </c>
      <c r="Y93" s="29" t="s">
        <v>375</v>
      </c>
      <c r="Z93" s="29" t="s">
        <v>375</v>
      </c>
      <c r="AA93" s="64">
        <f>'Расчет субсидий'!AJ93-1</f>
        <v>0</v>
      </c>
      <c r="AB93" s="64">
        <f>AA93*'Расчет субсидий'!AK93</f>
        <v>0</v>
      </c>
      <c r="AC93" s="65">
        <f t="shared" si="33"/>
        <v>0</v>
      </c>
      <c r="AD93" s="29" t="s">
        <v>375</v>
      </c>
      <c r="AE93" s="29" t="s">
        <v>375</v>
      </c>
      <c r="AF93" s="29" t="s">
        <v>375</v>
      </c>
      <c r="AG93" s="29" t="s">
        <v>375</v>
      </c>
      <c r="AH93" s="29" t="s">
        <v>375</v>
      </c>
      <c r="AI93" s="29" t="s">
        <v>375</v>
      </c>
      <c r="AJ93" s="64">
        <f t="shared" si="13"/>
        <v>12.329096697013702</v>
      </c>
      <c r="AK93" s="28" t="str">
        <f>IF('Расчет субсидий'!BG93="+",'Расчет субсидий'!BG93,"-")</f>
        <v>-</v>
      </c>
    </row>
    <row r="94" spans="1:37" ht="15" customHeight="1">
      <c r="A94" s="35" t="s">
        <v>93</v>
      </c>
      <c r="B94" s="61">
        <f>'Расчет субсидий'!AX94</f>
        <v>-82.572727272727207</v>
      </c>
      <c r="C94" s="64">
        <f>'Расчет субсидий'!D94-1</f>
        <v>-1</v>
      </c>
      <c r="D94" s="64">
        <f>C94*'Расчет субсидий'!E94</f>
        <v>0</v>
      </c>
      <c r="E94" s="65">
        <f t="shared" si="29"/>
        <v>0</v>
      </c>
      <c r="F94" s="29" t="s">
        <v>375</v>
      </c>
      <c r="G94" s="29" t="s">
        <v>375</v>
      </c>
      <c r="H94" s="29" t="s">
        <v>375</v>
      </c>
      <c r="I94" s="29" t="s">
        <v>375</v>
      </c>
      <c r="J94" s="29" t="s">
        <v>375</v>
      </c>
      <c r="K94" s="29" t="s">
        <v>375</v>
      </c>
      <c r="L94" s="64">
        <f>'Расчет субсидий'!P94-1</f>
        <v>-0.64549578742709013</v>
      </c>
      <c r="M94" s="64">
        <f>L94*'Расчет субсидий'!Q94</f>
        <v>-12.909915748541803</v>
      </c>
      <c r="N94" s="65">
        <f t="shared" si="30"/>
        <v>-149.45368102377878</v>
      </c>
      <c r="O94" s="64">
        <f>'Расчет субсидий'!T94-1</f>
        <v>9.3209054593874852E-2</v>
      </c>
      <c r="P94" s="64">
        <f>O94*'Расчет субсидий'!U94</f>
        <v>1.864181091877497</v>
      </c>
      <c r="Q94" s="65">
        <f t="shared" si="31"/>
        <v>21.580987180918548</v>
      </c>
      <c r="R94" s="64">
        <f>'Расчет субсидий'!X94-1</f>
        <v>0.13043478260869557</v>
      </c>
      <c r="S94" s="64">
        <f>R94*'Расчет субсидий'!Y94</f>
        <v>3.913043478260867</v>
      </c>
      <c r="T94" s="65">
        <f t="shared" si="32"/>
        <v>45.299966570133023</v>
      </c>
      <c r="U94" s="92" t="s">
        <v>435</v>
      </c>
      <c r="V94" s="92" t="s">
        <v>435</v>
      </c>
      <c r="W94" s="93" t="s">
        <v>435</v>
      </c>
      <c r="X94" s="29" t="s">
        <v>375</v>
      </c>
      <c r="Y94" s="29" t="s">
        <v>375</v>
      </c>
      <c r="Z94" s="29" t="s">
        <v>375</v>
      </c>
      <c r="AA94" s="64">
        <f>'Расчет субсидий'!AJ94-1</f>
        <v>0</v>
      </c>
      <c r="AB94" s="64">
        <f>AA94*'Расчет субсидий'!AK94</f>
        <v>0</v>
      </c>
      <c r="AC94" s="65">
        <f t="shared" si="33"/>
        <v>0</v>
      </c>
      <c r="AD94" s="29" t="s">
        <v>375</v>
      </c>
      <c r="AE94" s="29" t="s">
        <v>375</v>
      </c>
      <c r="AF94" s="29" t="s">
        <v>375</v>
      </c>
      <c r="AG94" s="29" t="s">
        <v>375</v>
      </c>
      <c r="AH94" s="29" t="s">
        <v>375</v>
      </c>
      <c r="AI94" s="29" t="s">
        <v>375</v>
      </c>
      <c r="AJ94" s="64">
        <f t="shared" si="13"/>
        <v>-7.1326911784034372</v>
      </c>
      <c r="AK94" s="28" t="str">
        <f>IF('Расчет субсидий'!BG94="+",'Расчет субсидий'!BG94,"-")</f>
        <v>-</v>
      </c>
    </row>
    <row r="95" spans="1:37" ht="15" customHeight="1">
      <c r="A95" s="35" t="s">
        <v>94</v>
      </c>
      <c r="B95" s="61">
        <f>'Расчет субсидий'!AX95</f>
        <v>77.863636363636374</v>
      </c>
      <c r="C95" s="64">
        <f>'Расчет субсидий'!D95-1</f>
        <v>-1</v>
      </c>
      <c r="D95" s="64">
        <f>C95*'Расчет субсидий'!E95</f>
        <v>0</v>
      </c>
      <c r="E95" s="65">
        <f t="shared" si="29"/>
        <v>0</v>
      </c>
      <c r="F95" s="29" t="s">
        <v>375</v>
      </c>
      <c r="G95" s="29" t="s">
        <v>375</v>
      </c>
      <c r="H95" s="29" t="s">
        <v>375</v>
      </c>
      <c r="I95" s="29" t="s">
        <v>375</v>
      </c>
      <c r="J95" s="29" t="s">
        <v>375</v>
      </c>
      <c r="K95" s="29" t="s">
        <v>375</v>
      </c>
      <c r="L95" s="64">
        <f>'Расчет субсидий'!P95-1</f>
        <v>0.24092552865461236</v>
      </c>
      <c r="M95" s="64">
        <f>L95*'Расчет субсидий'!Q95</f>
        <v>4.8185105730922473</v>
      </c>
      <c r="N95" s="65">
        <f t="shared" si="30"/>
        <v>35.74845929124411</v>
      </c>
      <c r="O95" s="64">
        <f>'Расчет субсидий'!T95-1</f>
        <v>8.2341269841269771E-2</v>
      </c>
      <c r="P95" s="64">
        <f>O95*'Расчет субсидий'!U95</f>
        <v>1.6468253968253954</v>
      </c>
      <c r="Q95" s="65">
        <f t="shared" si="31"/>
        <v>12.217773472772356</v>
      </c>
      <c r="R95" s="64">
        <f>'Расчет субсидий'!X95-1</f>
        <v>0.13432835820895517</v>
      </c>
      <c r="S95" s="64">
        <f>R95*'Расчет субсидий'!Y95</f>
        <v>4.0298507462686555</v>
      </c>
      <c r="T95" s="65">
        <f t="shared" si="32"/>
        <v>29.897403599619906</v>
      </c>
      <c r="U95" s="92" t="s">
        <v>435</v>
      </c>
      <c r="V95" s="92" t="s">
        <v>435</v>
      </c>
      <c r="W95" s="93" t="s">
        <v>435</v>
      </c>
      <c r="X95" s="29" t="s">
        <v>375</v>
      </c>
      <c r="Y95" s="29" t="s">
        <v>375</v>
      </c>
      <c r="Z95" s="29" t="s">
        <v>375</v>
      </c>
      <c r="AA95" s="64">
        <f>'Расчет субсидий'!AJ95-1</f>
        <v>0</v>
      </c>
      <c r="AB95" s="64">
        <f>AA95*'Расчет субсидий'!AK95</f>
        <v>0</v>
      </c>
      <c r="AC95" s="65">
        <f t="shared" si="33"/>
        <v>0</v>
      </c>
      <c r="AD95" s="29" t="s">
        <v>375</v>
      </c>
      <c r="AE95" s="29" t="s">
        <v>375</v>
      </c>
      <c r="AF95" s="29" t="s">
        <v>375</v>
      </c>
      <c r="AG95" s="29" t="s">
        <v>375</v>
      </c>
      <c r="AH95" s="29" t="s">
        <v>375</v>
      </c>
      <c r="AI95" s="29" t="s">
        <v>375</v>
      </c>
      <c r="AJ95" s="64">
        <f t="shared" si="13"/>
        <v>10.495186716186298</v>
      </c>
      <c r="AK95" s="28" t="str">
        <f>IF('Расчет субсидий'!BG95="+",'Расчет субсидий'!BG95,"-")</f>
        <v>-</v>
      </c>
    </row>
    <row r="96" spans="1:37" ht="15" customHeight="1">
      <c r="A96" s="35" t="s">
        <v>95</v>
      </c>
      <c r="B96" s="61">
        <f>'Расчет субсидий'!AX96</f>
        <v>65.918181818181665</v>
      </c>
      <c r="C96" s="64">
        <f>'Расчет субсидий'!D96-1</f>
        <v>1.3400335008375119E-2</v>
      </c>
      <c r="D96" s="64">
        <f>C96*'Расчет субсидий'!E96</f>
        <v>0.13400335008375119</v>
      </c>
      <c r="E96" s="65">
        <f t="shared" si="29"/>
        <v>1.5470412486605787</v>
      </c>
      <c r="F96" s="29" t="s">
        <v>375</v>
      </c>
      <c r="G96" s="29" t="s">
        <v>375</v>
      </c>
      <c r="H96" s="29" t="s">
        <v>375</v>
      </c>
      <c r="I96" s="29" t="s">
        <v>375</v>
      </c>
      <c r="J96" s="29" t="s">
        <v>375</v>
      </c>
      <c r="K96" s="29" t="s">
        <v>375</v>
      </c>
      <c r="L96" s="64">
        <f>'Расчет субсидий'!P96-1</f>
        <v>-0.19893949436606373</v>
      </c>
      <c r="M96" s="64">
        <f>L96*'Расчет субсидий'!Q96</f>
        <v>-3.9787898873212746</v>
      </c>
      <c r="N96" s="65">
        <f t="shared" si="30"/>
        <v>-45.934314862968236</v>
      </c>
      <c r="O96" s="64">
        <f>'Расчет субсидий'!T96-1</f>
        <v>0.20097440132122202</v>
      </c>
      <c r="P96" s="64">
        <f>O96*'Расчет субсидий'!U96</f>
        <v>5.0243600330305505</v>
      </c>
      <c r="Q96" s="65">
        <f t="shared" si="31"/>
        <v>58.005208185928815</v>
      </c>
      <c r="R96" s="64">
        <f>'Расчет субсидий'!X96-1</f>
        <v>0.18120805369127524</v>
      </c>
      <c r="S96" s="64">
        <f>R96*'Расчет субсидий'!Y96</f>
        <v>4.530201342281881</v>
      </c>
      <c r="T96" s="65">
        <f t="shared" si="32"/>
        <v>52.300247246560502</v>
      </c>
      <c r="U96" s="92" t="s">
        <v>435</v>
      </c>
      <c r="V96" s="92" t="s">
        <v>435</v>
      </c>
      <c r="W96" s="93" t="s">
        <v>435</v>
      </c>
      <c r="X96" s="29" t="s">
        <v>375</v>
      </c>
      <c r="Y96" s="29" t="s">
        <v>375</v>
      </c>
      <c r="Z96" s="29" t="s">
        <v>375</v>
      </c>
      <c r="AA96" s="64">
        <f>'Расчет субсидий'!AJ96-1</f>
        <v>0</v>
      </c>
      <c r="AB96" s="64">
        <f>AA96*'Расчет субсидий'!AK96</f>
        <v>0</v>
      </c>
      <c r="AC96" s="65">
        <f t="shared" si="33"/>
        <v>0</v>
      </c>
      <c r="AD96" s="29" t="s">
        <v>375</v>
      </c>
      <c r="AE96" s="29" t="s">
        <v>375</v>
      </c>
      <c r="AF96" s="29" t="s">
        <v>375</v>
      </c>
      <c r="AG96" s="29" t="s">
        <v>375</v>
      </c>
      <c r="AH96" s="29" t="s">
        <v>375</v>
      </c>
      <c r="AI96" s="29" t="s">
        <v>375</v>
      </c>
      <c r="AJ96" s="64">
        <f t="shared" si="13"/>
        <v>5.7097748380749085</v>
      </c>
      <c r="AK96" s="28" t="str">
        <f>IF('Расчет субсидий'!BG96="+",'Расчет субсидий'!BG96,"-")</f>
        <v>-</v>
      </c>
    </row>
    <row r="97" spans="1:37" ht="15" customHeight="1">
      <c r="A97" s="35" t="s">
        <v>96</v>
      </c>
      <c r="B97" s="61">
        <f>'Расчет субсидий'!AX97</f>
        <v>-65.609090909090924</v>
      </c>
      <c r="C97" s="64">
        <f>'Расчет субсидий'!D97-1</f>
        <v>-1</v>
      </c>
      <c r="D97" s="64">
        <f>C97*'Расчет субсидий'!E97</f>
        <v>0</v>
      </c>
      <c r="E97" s="65">
        <f t="shared" si="29"/>
        <v>0</v>
      </c>
      <c r="F97" s="29" t="s">
        <v>375</v>
      </c>
      <c r="G97" s="29" t="s">
        <v>375</v>
      </c>
      <c r="H97" s="29" t="s">
        <v>375</v>
      </c>
      <c r="I97" s="29" t="s">
        <v>375</v>
      </c>
      <c r="J97" s="29" t="s">
        <v>375</v>
      </c>
      <c r="K97" s="29" t="s">
        <v>375</v>
      </c>
      <c r="L97" s="64">
        <f>'Расчет субсидий'!P97-1</f>
        <v>-0.68053940943966518</v>
      </c>
      <c r="M97" s="64">
        <f>L97*'Расчет субсидий'!Q97</f>
        <v>-13.610788188793304</v>
      </c>
      <c r="N97" s="65">
        <f t="shared" si="30"/>
        <v>-112.36698118653089</v>
      </c>
      <c r="O97" s="64">
        <f>'Расчет субсидий'!T97-1</f>
        <v>9.8585512216030846E-2</v>
      </c>
      <c r="P97" s="64">
        <f>O97*'Расчет субсидий'!U97</f>
        <v>2.4646378054007712</v>
      </c>
      <c r="Q97" s="65">
        <f t="shared" si="31"/>
        <v>20.347382243381624</v>
      </c>
      <c r="R97" s="64">
        <f>'Расчет субсидий'!X97-1</f>
        <v>0.12796208530805675</v>
      </c>
      <c r="S97" s="64">
        <f>R97*'Расчет субсидий'!Y97</f>
        <v>3.1990521327014187</v>
      </c>
      <c r="T97" s="65">
        <f t="shared" si="32"/>
        <v>26.410508034058335</v>
      </c>
      <c r="U97" s="92" t="s">
        <v>435</v>
      </c>
      <c r="V97" s="92" t="s">
        <v>435</v>
      </c>
      <c r="W97" s="93" t="s">
        <v>435</v>
      </c>
      <c r="X97" s="29" t="s">
        <v>375</v>
      </c>
      <c r="Y97" s="29" t="s">
        <v>375</v>
      </c>
      <c r="Z97" s="29" t="s">
        <v>375</v>
      </c>
      <c r="AA97" s="64">
        <f>'Расчет субсидий'!AJ97-1</f>
        <v>0</v>
      </c>
      <c r="AB97" s="64">
        <f>AA97*'Расчет субсидий'!AK97</f>
        <v>0</v>
      </c>
      <c r="AC97" s="65">
        <f t="shared" si="33"/>
        <v>0</v>
      </c>
      <c r="AD97" s="29" t="s">
        <v>375</v>
      </c>
      <c r="AE97" s="29" t="s">
        <v>375</v>
      </c>
      <c r="AF97" s="29" t="s">
        <v>375</v>
      </c>
      <c r="AG97" s="29" t="s">
        <v>375</v>
      </c>
      <c r="AH97" s="29" t="s">
        <v>375</v>
      </c>
      <c r="AI97" s="29" t="s">
        <v>375</v>
      </c>
      <c r="AJ97" s="64">
        <f t="shared" si="13"/>
        <v>-7.9470982506911136</v>
      </c>
      <c r="AK97" s="28" t="str">
        <f>IF('Расчет субсидий'!BG97="+",'Расчет субсидий'!BG97,"-")</f>
        <v>-</v>
      </c>
    </row>
    <row r="98" spans="1:37" ht="15" customHeight="1">
      <c r="A98" s="35" t="s">
        <v>97</v>
      </c>
      <c r="B98" s="61">
        <f>'Расчет субсидий'!AX98</f>
        <v>60.372727272727161</v>
      </c>
      <c r="C98" s="64">
        <f>'Расчет субсидий'!D98-1</f>
        <v>8.6603039943442539E-3</v>
      </c>
      <c r="D98" s="64">
        <f>C98*'Расчет субсидий'!E98</f>
        <v>8.6603039943442539E-2</v>
      </c>
      <c r="E98" s="65">
        <f t="shared" si="29"/>
        <v>1.2659239188821709</v>
      </c>
      <c r="F98" s="29" t="s">
        <v>375</v>
      </c>
      <c r="G98" s="29" t="s">
        <v>375</v>
      </c>
      <c r="H98" s="29" t="s">
        <v>375</v>
      </c>
      <c r="I98" s="29" t="s">
        <v>375</v>
      </c>
      <c r="J98" s="29" t="s">
        <v>375</v>
      </c>
      <c r="K98" s="29" t="s">
        <v>375</v>
      </c>
      <c r="L98" s="64">
        <f>'Расчет субсидий'!P98-1</f>
        <v>-6.2266857962697264E-2</v>
      </c>
      <c r="M98" s="64">
        <f>L98*'Расчет субсидий'!Q98</f>
        <v>-1.2453371592539453</v>
      </c>
      <c r="N98" s="65">
        <f t="shared" si="30"/>
        <v>-18.20377319320319</v>
      </c>
      <c r="O98" s="64">
        <f>'Расчет субсидий'!T98-1</f>
        <v>8.4444444444444322E-2</v>
      </c>
      <c r="P98" s="64">
        <f>O98*'Расчет субсидий'!U98</f>
        <v>1.6888888888888864</v>
      </c>
      <c r="Q98" s="65">
        <f t="shared" si="31"/>
        <v>24.687410998217054</v>
      </c>
      <c r="R98" s="64">
        <f>'Расчет субсидий'!X98-1</f>
        <v>0.11999999999999988</v>
      </c>
      <c r="S98" s="64">
        <f>R98*'Расчет субсидий'!Y98</f>
        <v>3.5999999999999965</v>
      </c>
      <c r="T98" s="65">
        <f t="shared" si="32"/>
        <v>52.623165548831118</v>
      </c>
      <c r="U98" s="92" t="s">
        <v>435</v>
      </c>
      <c r="V98" s="92" t="s">
        <v>435</v>
      </c>
      <c r="W98" s="93" t="s">
        <v>435</v>
      </c>
      <c r="X98" s="29" t="s">
        <v>375</v>
      </c>
      <c r="Y98" s="29" t="s">
        <v>375</v>
      </c>
      <c r="Z98" s="29" t="s">
        <v>375</v>
      </c>
      <c r="AA98" s="64">
        <f>'Расчет субсидий'!AJ98-1</f>
        <v>0</v>
      </c>
      <c r="AB98" s="64">
        <f>AA98*'Расчет субсидий'!AK98</f>
        <v>0</v>
      </c>
      <c r="AC98" s="65">
        <f t="shared" si="33"/>
        <v>0</v>
      </c>
      <c r="AD98" s="29" t="s">
        <v>375</v>
      </c>
      <c r="AE98" s="29" t="s">
        <v>375</v>
      </c>
      <c r="AF98" s="29" t="s">
        <v>375</v>
      </c>
      <c r="AG98" s="29" t="s">
        <v>375</v>
      </c>
      <c r="AH98" s="29" t="s">
        <v>375</v>
      </c>
      <c r="AI98" s="29" t="s">
        <v>375</v>
      </c>
      <c r="AJ98" s="64">
        <f t="shared" si="13"/>
        <v>4.1301547695783807</v>
      </c>
      <c r="AK98" s="28" t="str">
        <f>IF('Расчет субсидий'!BG98="+",'Расчет субсидий'!BG98,"-")</f>
        <v>-</v>
      </c>
    </row>
    <row r="99" spans="1:37" ht="15" customHeight="1">
      <c r="A99" s="35" t="s">
        <v>98</v>
      </c>
      <c r="B99" s="61">
        <f>'Расчет субсидий'!AX99</f>
        <v>-179.75454545454551</v>
      </c>
      <c r="C99" s="64">
        <f>'Расчет субсидий'!D99-1</f>
        <v>0.18518518518518512</v>
      </c>
      <c r="D99" s="64">
        <f>C99*'Расчет субсидий'!E99</f>
        <v>1.8518518518518512</v>
      </c>
      <c r="E99" s="65">
        <f t="shared" si="29"/>
        <v>12.765399706063416</v>
      </c>
      <c r="F99" s="29" t="s">
        <v>375</v>
      </c>
      <c r="G99" s="29" t="s">
        <v>375</v>
      </c>
      <c r="H99" s="29" t="s">
        <v>375</v>
      </c>
      <c r="I99" s="29" t="s">
        <v>375</v>
      </c>
      <c r="J99" s="29" t="s">
        <v>375</v>
      </c>
      <c r="K99" s="29" t="s">
        <v>375</v>
      </c>
      <c r="L99" s="64">
        <f>'Расчет субсидий'!P99-1</f>
        <v>-0.36701304443953131</v>
      </c>
      <c r="M99" s="64">
        <f>L99*'Расчет субсидий'!Q99</f>
        <v>-7.3402608887906258</v>
      </c>
      <c r="N99" s="65">
        <f t="shared" si="30"/>
        <v>-50.598736663786205</v>
      </c>
      <c r="O99" s="64">
        <f>'Расчет субсидий'!T99-1</f>
        <v>0</v>
      </c>
      <c r="P99" s="64">
        <f>O99*'Расчет субсидий'!U99</f>
        <v>0</v>
      </c>
      <c r="Q99" s="65">
        <f t="shared" si="31"/>
        <v>0</v>
      </c>
      <c r="R99" s="64">
        <f>'Расчет субсидий'!X99-1</f>
        <v>-0.82352941176470584</v>
      </c>
      <c r="S99" s="64">
        <f>R99*'Расчет субсидий'!Y99</f>
        <v>-20.588235294117645</v>
      </c>
      <c r="T99" s="65">
        <f t="shared" si="32"/>
        <v>-141.92120849682271</v>
      </c>
      <c r="U99" s="92" t="s">
        <v>435</v>
      </c>
      <c r="V99" s="92" t="s">
        <v>435</v>
      </c>
      <c r="W99" s="93" t="s">
        <v>435</v>
      </c>
      <c r="X99" s="29" t="s">
        <v>375</v>
      </c>
      <c r="Y99" s="29" t="s">
        <v>375</v>
      </c>
      <c r="Z99" s="29" t="s">
        <v>375</v>
      </c>
      <c r="AA99" s="64">
        <f>'Расчет субсидий'!AJ99-1</f>
        <v>0</v>
      </c>
      <c r="AB99" s="64">
        <f>AA99*'Расчет субсидий'!AK99</f>
        <v>0</v>
      </c>
      <c r="AC99" s="65">
        <f t="shared" si="33"/>
        <v>0</v>
      </c>
      <c r="AD99" s="29" t="s">
        <v>375</v>
      </c>
      <c r="AE99" s="29" t="s">
        <v>375</v>
      </c>
      <c r="AF99" s="29" t="s">
        <v>375</v>
      </c>
      <c r="AG99" s="29" t="s">
        <v>375</v>
      </c>
      <c r="AH99" s="29" t="s">
        <v>375</v>
      </c>
      <c r="AI99" s="29" t="s">
        <v>375</v>
      </c>
      <c r="AJ99" s="64">
        <f t="shared" si="13"/>
        <v>-26.076644331056421</v>
      </c>
      <c r="AK99" s="28" t="str">
        <f>IF('Расчет субсидий'!BG99="+",'Расчет субсидий'!BG99,"-")</f>
        <v>-</v>
      </c>
    </row>
    <row r="100" spans="1:37" ht="15" customHeight="1">
      <c r="A100" s="35" t="s">
        <v>99</v>
      </c>
      <c r="B100" s="61">
        <f>'Расчет субсидий'!AX100</f>
        <v>27.054545454545519</v>
      </c>
      <c r="C100" s="64">
        <f>'Расчет субсидий'!D100-1</f>
        <v>-2.3464458247066888E-2</v>
      </c>
      <c r="D100" s="64">
        <f>C100*'Расчет субсидий'!E100</f>
        <v>-0.23464458247066888</v>
      </c>
      <c r="E100" s="65">
        <f t="shared" si="29"/>
        <v>-2.0821265966636684</v>
      </c>
      <c r="F100" s="29" t="s">
        <v>375</v>
      </c>
      <c r="G100" s="29" t="s">
        <v>375</v>
      </c>
      <c r="H100" s="29" t="s">
        <v>375</v>
      </c>
      <c r="I100" s="29" t="s">
        <v>375</v>
      </c>
      <c r="J100" s="29" t="s">
        <v>375</v>
      </c>
      <c r="K100" s="29" t="s">
        <v>375</v>
      </c>
      <c r="L100" s="64">
        <f>'Расчет субсидий'!P100-1</f>
        <v>-8.9563625267012448E-2</v>
      </c>
      <c r="M100" s="64">
        <f>L100*'Расчет субсидий'!Q100</f>
        <v>-1.791272505340249</v>
      </c>
      <c r="N100" s="65">
        <f t="shared" si="30"/>
        <v>-15.894916839631323</v>
      </c>
      <c r="O100" s="64">
        <f>'Расчет субсидий'!T100-1</f>
        <v>9.9240053643272264E-2</v>
      </c>
      <c r="P100" s="64">
        <f>O100*'Расчет субсидий'!U100</f>
        <v>2.4810013410818064</v>
      </c>
      <c r="Q100" s="65">
        <f t="shared" si="31"/>
        <v>22.015248868021029</v>
      </c>
      <c r="R100" s="64">
        <f>'Расчет субсидий'!X100-1</f>
        <v>0.10375275938189854</v>
      </c>
      <c r="S100" s="64">
        <f>R100*'Расчет субсидий'!Y100</f>
        <v>2.5938189845474637</v>
      </c>
      <c r="T100" s="65">
        <f t="shared" si="32"/>
        <v>23.016340022819485</v>
      </c>
      <c r="U100" s="92" t="s">
        <v>435</v>
      </c>
      <c r="V100" s="92" t="s">
        <v>435</v>
      </c>
      <c r="W100" s="93" t="s">
        <v>435</v>
      </c>
      <c r="X100" s="29" t="s">
        <v>375</v>
      </c>
      <c r="Y100" s="29" t="s">
        <v>375</v>
      </c>
      <c r="Z100" s="29" t="s">
        <v>375</v>
      </c>
      <c r="AA100" s="64">
        <f>'Расчет субсидий'!AJ100-1</f>
        <v>0</v>
      </c>
      <c r="AB100" s="64">
        <f>AA100*'Расчет субсидий'!AK100</f>
        <v>0</v>
      </c>
      <c r="AC100" s="65">
        <f t="shared" si="33"/>
        <v>0</v>
      </c>
      <c r="AD100" s="29" t="s">
        <v>375</v>
      </c>
      <c r="AE100" s="29" t="s">
        <v>375</v>
      </c>
      <c r="AF100" s="29" t="s">
        <v>375</v>
      </c>
      <c r="AG100" s="29" t="s">
        <v>375</v>
      </c>
      <c r="AH100" s="29" t="s">
        <v>375</v>
      </c>
      <c r="AI100" s="29" t="s">
        <v>375</v>
      </c>
      <c r="AJ100" s="64">
        <f t="shared" si="13"/>
        <v>3.0489032378183523</v>
      </c>
      <c r="AK100" s="28" t="str">
        <f>IF('Расчет субсидий'!BG100="+",'Расчет субсидий'!BG100,"-")</f>
        <v>-</v>
      </c>
    </row>
    <row r="101" spans="1:37" ht="15" customHeight="1">
      <c r="A101" s="35" t="s">
        <v>100</v>
      </c>
      <c r="B101" s="61">
        <f>'Расчет субсидий'!AX101</f>
        <v>-3.1181818181817107</v>
      </c>
      <c r="C101" s="64">
        <f>'Расчет субсидий'!D101-1</f>
        <v>-1</v>
      </c>
      <c r="D101" s="64">
        <f>C101*'Расчет субсидий'!E101</f>
        <v>0</v>
      </c>
      <c r="E101" s="65">
        <f t="shared" si="29"/>
        <v>0</v>
      </c>
      <c r="F101" s="29" t="s">
        <v>375</v>
      </c>
      <c r="G101" s="29" t="s">
        <v>375</v>
      </c>
      <c r="H101" s="29" t="s">
        <v>375</v>
      </c>
      <c r="I101" s="29" t="s">
        <v>375</v>
      </c>
      <c r="J101" s="29" t="s">
        <v>375</v>
      </c>
      <c r="K101" s="29" t="s">
        <v>375</v>
      </c>
      <c r="L101" s="64">
        <f>'Расчет субсидий'!P101-1</f>
        <v>-0.43003952569169968</v>
      </c>
      <c r="M101" s="64">
        <f>L101*'Расчет субсидий'!Q101</f>
        <v>-8.600790513833994</v>
      </c>
      <c r="N101" s="65">
        <f t="shared" si="30"/>
        <v>-113.73689758355316</v>
      </c>
      <c r="O101" s="64">
        <f>'Расчет субсидий'!T101-1</f>
        <v>7.840696950840087E-2</v>
      </c>
      <c r="P101" s="64">
        <f>O101*'Расчет субсидий'!U101</f>
        <v>1.176104542626013</v>
      </c>
      <c r="Q101" s="65">
        <f t="shared" si="31"/>
        <v>15.55281246497621</v>
      </c>
      <c r="R101" s="64">
        <f>'Расчет субсидий'!X101-1</f>
        <v>0.20539682539682547</v>
      </c>
      <c r="S101" s="64">
        <f>R101*'Расчет субсидий'!Y101</f>
        <v>7.1888888888888918</v>
      </c>
      <c r="T101" s="65">
        <f t="shared" si="32"/>
        <v>95.065903300395235</v>
      </c>
      <c r="U101" s="92" t="s">
        <v>435</v>
      </c>
      <c r="V101" s="92" t="s">
        <v>435</v>
      </c>
      <c r="W101" s="93" t="s">
        <v>435</v>
      </c>
      <c r="X101" s="29" t="s">
        <v>375</v>
      </c>
      <c r="Y101" s="29" t="s">
        <v>375</v>
      </c>
      <c r="Z101" s="29" t="s">
        <v>375</v>
      </c>
      <c r="AA101" s="64">
        <f>'Расчет субсидий'!AJ101-1</f>
        <v>0</v>
      </c>
      <c r="AB101" s="64">
        <f>AA101*'Расчет субсидий'!AK101</f>
        <v>0</v>
      </c>
      <c r="AC101" s="65">
        <f t="shared" si="33"/>
        <v>0</v>
      </c>
      <c r="AD101" s="29" t="s">
        <v>375</v>
      </c>
      <c r="AE101" s="29" t="s">
        <v>375</v>
      </c>
      <c r="AF101" s="29" t="s">
        <v>375</v>
      </c>
      <c r="AG101" s="29" t="s">
        <v>375</v>
      </c>
      <c r="AH101" s="29" t="s">
        <v>375</v>
      </c>
      <c r="AI101" s="29" t="s">
        <v>375</v>
      </c>
      <c r="AJ101" s="64">
        <f t="shared" si="13"/>
        <v>-0.23579708231908914</v>
      </c>
      <c r="AK101" s="28" t="str">
        <f>IF('Расчет субсидий'!BG101="+",'Расчет субсидий'!BG101,"-")</f>
        <v>-</v>
      </c>
    </row>
    <row r="102" spans="1:37" ht="15" customHeight="1">
      <c r="A102" s="35" t="s">
        <v>101</v>
      </c>
      <c r="B102" s="61">
        <f>'Расчет субсидий'!AX102</f>
        <v>67.781818181818153</v>
      </c>
      <c r="C102" s="64">
        <f>'Расчет субсидий'!D102-1</f>
        <v>-1</v>
      </c>
      <c r="D102" s="64">
        <f>C102*'Расчет субсидий'!E102</f>
        <v>0</v>
      </c>
      <c r="E102" s="65">
        <f t="shared" si="29"/>
        <v>0</v>
      </c>
      <c r="F102" s="29" t="s">
        <v>375</v>
      </c>
      <c r="G102" s="29" t="s">
        <v>375</v>
      </c>
      <c r="H102" s="29" t="s">
        <v>375</v>
      </c>
      <c r="I102" s="29" t="s">
        <v>375</v>
      </c>
      <c r="J102" s="29" t="s">
        <v>375</v>
      </c>
      <c r="K102" s="29" t="s">
        <v>375</v>
      </c>
      <c r="L102" s="64">
        <f>'Расчет субсидий'!P102-1</f>
        <v>0.2312260041942249</v>
      </c>
      <c r="M102" s="64">
        <f>L102*'Расчет субсидий'!Q102</f>
        <v>4.624520083884498</v>
      </c>
      <c r="N102" s="65">
        <f t="shared" si="30"/>
        <v>37.484473537144972</v>
      </c>
      <c r="O102" s="64">
        <f>'Расчет субсидий'!T102-1</f>
        <v>8.7344028520499162E-2</v>
      </c>
      <c r="P102" s="64">
        <f>O102*'Расчет субсидий'!U102</f>
        <v>2.6203208556149749</v>
      </c>
      <c r="Q102" s="65">
        <f t="shared" si="31"/>
        <v>21.239252071454899</v>
      </c>
      <c r="R102" s="64">
        <f>'Расчет субсидий'!X102-1</f>
        <v>5.3571428571428603E-2</v>
      </c>
      <c r="S102" s="64">
        <f>R102*'Расчет субсидий'!Y102</f>
        <v>1.0714285714285721</v>
      </c>
      <c r="T102" s="65">
        <f t="shared" si="32"/>
        <v>8.6845629825701138</v>
      </c>
      <c r="U102" s="92" t="s">
        <v>435</v>
      </c>
      <c r="V102" s="92" t="s">
        <v>435</v>
      </c>
      <c r="W102" s="93" t="s">
        <v>435</v>
      </c>
      <c r="X102" s="29" t="s">
        <v>375</v>
      </c>
      <c r="Y102" s="29" t="s">
        <v>375</v>
      </c>
      <c r="Z102" s="29" t="s">
        <v>375</v>
      </c>
      <c r="AA102" s="64">
        <f>'Расчет субсидий'!AJ102-1</f>
        <v>2.3041474654377225E-3</v>
      </c>
      <c r="AB102" s="64">
        <f>AA102*'Расчет субсидий'!AK102</f>
        <v>4.6082949308754451E-2</v>
      </c>
      <c r="AC102" s="65">
        <f t="shared" si="33"/>
        <v>0.37352959064816615</v>
      </c>
      <c r="AD102" s="29" t="s">
        <v>375</v>
      </c>
      <c r="AE102" s="29" t="s">
        <v>375</v>
      </c>
      <c r="AF102" s="29" t="s">
        <v>375</v>
      </c>
      <c r="AG102" s="29" t="s">
        <v>375</v>
      </c>
      <c r="AH102" s="29" t="s">
        <v>375</v>
      </c>
      <c r="AI102" s="29" t="s">
        <v>375</v>
      </c>
      <c r="AJ102" s="64">
        <f t="shared" si="13"/>
        <v>8.3623524602367993</v>
      </c>
      <c r="AK102" s="28" t="str">
        <f>IF('Расчет субсидий'!BG102="+",'Расчет субсидий'!BG102,"-")</f>
        <v>-</v>
      </c>
    </row>
    <row r="103" spans="1:37" ht="15" customHeight="1">
      <c r="A103" s="35" t="s">
        <v>102</v>
      </c>
      <c r="B103" s="61">
        <f>'Расчет субсидий'!AX103</f>
        <v>-53.454545454545496</v>
      </c>
      <c r="C103" s="64">
        <f>'Расчет субсидий'!D103-1</f>
        <v>-1</v>
      </c>
      <c r="D103" s="64">
        <f>C103*'Расчет субсидий'!E103</f>
        <v>0</v>
      </c>
      <c r="E103" s="65">
        <f t="shared" si="29"/>
        <v>0</v>
      </c>
      <c r="F103" s="29" t="s">
        <v>375</v>
      </c>
      <c r="G103" s="29" t="s">
        <v>375</v>
      </c>
      <c r="H103" s="29" t="s">
        <v>375</v>
      </c>
      <c r="I103" s="29" t="s">
        <v>375</v>
      </c>
      <c r="J103" s="29" t="s">
        <v>375</v>
      </c>
      <c r="K103" s="29" t="s">
        <v>375</v>
      </c>
      <c r="L103" s="64">
        <f>'Расчет субсидий'!P103-1</f>
        <v>-0.65938864628820959</v>
      </c>
      <c r="M103" s="64">
        <f>L103*'Расчет субсидий'!Q103</f>
        <v>-13.187772925764191</v>
      </c>
      <c r="N103" s="65">
        <f t="shared" si="30"/>
        <v>-91.413837163022066</v>
      </c>
      <c r="O103" s="64">
        <f>'Расчет субсидий'!T103-1</f>
        <v>0.10558464223385688</v>
      </c>
      <c r="P103" s="64">
        <f>O103*'Расчет субсидий'!U103</f>
        <v>2.1116928446771377</v>
      </c>
      <c r="Q103" s="65">
        <f t="shared" si="31"/>
        <v>14.637645562163693</v>
      </c>
      <c r="R103" s="64">
        <f>'Расчет субсидий'!X103-1</f>
        <v>0.11214953271028039</v>
      </c>
      <c r="S103" s="64">
        <f>R103*'Расчет субсидий'!Y103</f>
        <v>3.3644859813084116</v>
      </c>
      <c r="T103" s="65">
        <f t="shared" si="32"/>
        <v>23.321646146312869</v>
      </c>
      <c r="U103" s="92" t="s">
        <v>435</v>
      </c>
      <c r="V103" s="92" t="s">
        <v>435</v>
      </c>
      <c r="W103" s="93" t="s">
        <v>435</v>
      </c>
      <c r="X103" s="29" t="s">
        <v>375</v>
      </c>
      <c r="Y103" s="29" t="s">
        <v>375</v>
      </c>
      <c r="Z103" s="29" t="s">
        <v>375</v>
      </c>
      <c r="AA103" s="64">
        <f>'Расчет субсидий'!AJ103-1</f>
        <v>0</v>
      </c>
      <c r="AB103" s="64">
        <f>AA103*'Расчет субсидий'!AK103</f>
        <v>0</v>
      </c>
      <c r="AC103" s="65">
        <f t="shared" si="33"/>
        <v>0</v>
      </c>
      <c r="AD103" s="29" t="s">
        <v>375</v>
      </c>
      <c r="AE103" s="29" t="s">
        <v>375</v>
      </c>
      <c r="AF103" s="29" t="s">
        <v>375</v>
      </c>
      <c r="AG103" s="29" t="s">
        <v>375</v>
      </c>
      <c r="AH103" s="29" t="s">
        <v>375</v>
      </c>
      <c r="AI103" s="29" t="s">
        <v>375</v>
      </c>
      <c r="AJ103" s="64">
        <f t="shared" si="13"/>
        <v>-7.7115940997786412</v>
      </c>
      <c r="AK103" s="28" t="str">
        <f>IF('Расчет субсидий'!BG103="+",'Расчет субсидий'!BG103,"-")</f>
        <v>-</v>
      </c>
    </row>
    <row r="104" spans="1:37" ht="15" customHeight="1">
      <c r="A104" s="35" t="s">
        <v>103</v>
      </c>
      <c r="B104" s="61">
        <f>'Расчет субсидий'!AX104</f>
        <v>-0.66363636363638534</v>
      </c>
      <c r="C104" s="64">
        <f>'Расчет субсидий'!D104-1</f>
        <v>-1</v>
      </c>
      <c r="D104" s="64">
        <f>C104*'Расчет субсидий'!E104</f>
        <v>0</v>
      </c>
      <c r="E104" s="65">
        <f t="shared" si="29"/>
        <v>0</v>
      </c>
      <c r="F104" s="29" t="s">
        <v>375</v>
      </c>
      <c r="G104" s="29" t="s">
        <v>375</v>
      </c>
      <c r="H104" s="29" t="s">
        <v>375</v>
      </c>
      <c r="I104" s="29" t="s">
        <v>375</v>
      </c>
      <c r="J104" s="29" t="s">
        <v>375</v>
      </c>
      <c r="K104" s="29" t="s">
        <v>375</v>
      </c>
      <c r="L104" s="64">
        <f>'Расчет субсидий'!P104-1</f>
        <v>-0.32796660703637437</v>
      </c>
      <c r="M104" s="64">
        <f>L104*'Расчет субсидий'!Q104</f>
        <v>-6.5593321407274878</v>
      </c>
      <c r="N104" s="65">
        <f t="shared" si="30"/>
        <v>-28.598864646742548</v>
      </c>
      <c r="O104" s="64">
        <f>'Расчет субсидий'!T104-1</f>
        <v>0.13547486033519562</v>
      </c>
      <c r="P104" s="64">
        <f>O104*'Расчет субсидий'!U104</f>
        <v>2.0321229050279346</v>
      </c>
      <c r="Q104" s="65">
        <f t="shared" si="31"/>
        <v>8.8601105508271374</v>
      </c>
      <c r="R104" s="64">
        <f>'Расчет субсидий'!X104-1</f>
        <v>0.125</v>
      </c>
      <c r="S104" s="64">
        <f>R104*'Расчет субсидий'!Y104</f>
        <v>4.375</v>
      </c>
      <c r="T104" s="65">
        <f t="shared" si="32"/>
        <v>19.075117732279026</v>
      </c>
      <c r="U104" s="92" t="s">
        <v>435</v>
      </c>
      <c r="V104" s="92" t="s">
        <v>435</v>
      </c>
      <c r="W104" s="93" t="s">
        <v>435</v>
      </c>
      <c r="X104" s="29" t="s">
        <v>375</v>
      </c>
      <c r="Y104" s="29" t="s">
        <v>375</v>
      </c>
      <c r="Z104" s="29" t="s">
        <v>375</v>
      </c>
      <c r="AA104" s="64">
        <f>'Расчет субсидий'!AJ104-1</f>
        <v>0</v>
      </c>
      <c r="AB104" s="64">
        <f>AA104*'Расчет субсидий'!AK104</f>
        <v>0</v>
      </c>
      <c r="AC104" s="65">
        <f t="shared" si="33"/>
        <v>0</v>
      </c>
      <c r="AD104" s="29" t="s">
        <v>375</v>
      </c>
      <c r="AE104" s="29" t="s">
        <v>375</v>
      </c>
      <c r="AF104" s="29" t="s">
        <v>375</v>
      </c>
      <c r="AG104" s="29" t="s">
        <v>375</v>
      </c>
      <c r="AH104" s="29" t="s">
        <v>375</v>
      </c>
      <c r="AI104" s="29" t="s">
        <v>375</v>
      </c>
      <c r="AJ104" s="64">
        <f t="shared" si="13"/>
        <v>-0.15220923569955325</v>
      </c>
      <c r="AK104" s="28" t="str">
        <f>IF('Расчет субсидий'!BG104="+",'Расчет субсидий'!BG104,"-")</f>
        <v>-</v>
      </c>
    </row>
    <row r="105" spans="1:37" ht="15" customHeight="1">
      <c r="A105" s="34" t="s">
        <v>104</v>
      </c>
      <c r="B105" s="66"/>
      <c r="C105" s="67"/>
      <c r="D105" s="67"/>
      <c r="E105" s="68"/>
      <c r="F105" s="67"/>
      <c r="G105" s="67"/>
      <c r="H105" s="68"/>
      <c r="I105" s="68"/>
      <c r="J105" s="68"/>
      <c r="K105" s="68"/>
      <c r="L105" s="67"/>
      <c r="M105" s="67"/>
      <c r="N105" s="68"/>
      <c r="O105" s="67"/>
      <c r="P105" s="67"/>
      <c r="Q105" s="68"/>
      <c r="R105" s="67"/>
      <c r="S105" s="67"/>
      <c r="T105" s="68"/>
      <c r="U105" s="68"/>
      <c r="V105" s="68"/>
      <c r="W105" s="68"/>
      <c r="X105" s="68"/>
      <c r="Y105" s="68"/>
      <c r="Z105" s="68"/>
      <c r="AA105" s="67"/>
      <c r="AB105" s="67"/>
      <c r="AC105" s="68"/>
      <c r="AD105" s="67"/>
      <c r="AE105" s="67"/>
      <c r="AF105" s="68"/>
      <c r="AG105" s="67"/>
      <c r="AH105" s="67"/>
      <c r="AI105" s="68"/>
      <c r="AJ105" s="68"/>
      <c r="AK105" s="69"/>
    </row>
    <row r="106" spans="1:37" ht="15" customHeight="1">
      <c r="A106" s="35" t="s">
        <v>105</v>
      </c>
      <c r="B106" s="61">
        <f>'Расчет субсидий'!AX106</f>
        <v>188.5454545454545</v>
      </c>
      <c r="C106" s="64">
        <f>'Расчет субсидий'!D106-1</f>
        <v>-0.11243307200006225</v>
      </c>
      <c r="D106" s="64">
        <f>C106*'Расчет субсидий'!E106</f>
        <v>-1.1243307200006225</v>
      </c>
      <c r="E106" s="65">
        <f t="shared" ref="E106:E120" si="34">$B106*D106/$AJ106</f>
        <v>-11.866256490406151</v>
      </c>
      <c r="F106" s="29" t="s">
        <v>375</v>
      </c>
      <c r="G106" s="29" t="s">
        <v>375</v>
      </c>
      <c r="H106" s="29" t="s">
        <v>375</v>
      </c>
      <c r="I106" s="29" t="s">
        <v>375</v>
      </c>
      <c r="J106" s="29" t="s">
        <v>375</v>
      </c>
      <c r="K106" s="29" t="s">
        <v>375</v>
      </c>
      <c r="L106" s="64">
        <f>'Расчет субсидий'!P106-1</f>
        <v>0.22384318867775232</v>
      </c>
      <c r="M106" s="64">
        <f>L106*'Расчет субсидий'!Q106</f>
        <v>4.4768637735550465</v>
      </c>
      <c r="N106" s="65">
        <f t="shared" ref="N106:N120" si="35">$B106*M106/$AJ106</f>
        <v>47.249099277108009</v>
      </c>
      <c r="O106" s="64">
        <f>'Расчет субсидий'!T106-1</f>
        <v>0.30000000000000004</v>
      </c>
      <c r="P106" s="64">
        <f>O106*'Расчет субсидий'!U106</f>
        <v>9.0000000000000018</v>
      </c>
      <c r="Q106" s="65">
        <f t="shared" ref="Q106:Q120" si="36">$B106*P106/$AJ106</f>
        <v>94.986560905848265</v>
      </c>
      <c r="R106" s="64">
        <f>'Расчет субсидий'!X106-1</f>
        <v>0.30000000000000004</v>
      </c>
      <c r="S106" s="64">
        <f>R106*'Расчет субсидий'!Y106</f>
        <v>6.0000000000000009</v>
      </c>
      <c r="T106" s="65">
        <f t="shared" ref="T106:T120" si="37">$B106*S106/$AJ106</f>
        <v>63.324373937232181</v>
      </c>
      <c r="U106" s="92" t="s">
        <v>435</v>
      </c>
      <c r="V106" s="92" t="s">
        <v>435</v>
      </c>
      <c r="W106" s="93" t="s">
        <v>435</v>
      </c>
      <c r="X106" s="29" t="s">
        <v>375</v>
      </c>
      <c r="Y106" s="29" t="s">
        <v>375</v>
      </c>
      <c r="Z106" s="29" t="s">
        <v>375</v>
      </c>
      <c r="AA106" s="64">
        <f>'Расчет субсидий'!AJ106-1</f>
        <v>-2.4390243902439046E-2</v>
      </c>
      <c r="AB106" s="64">
        <f>AA106*'Расчет субсидий'!AK106</f>
        <v>-0.48780487804878092</v>
      </c>
      <c r="AC106" s="65">
        <f t="shared" ref="AC106:AC120" si="38">$B106*AB106/$AJ106</f>
        <v>-5.1483230843278234</v>
      </c>
      <c r="AD106" s="29" t="s">
        <v>375</v>
      </c>
      <c r="AE106" s="29" t="s">
        <v>375</v>
      </c>
      <c r="AF106" s="29" t="s">
        <v>375</v>
      </c>
      <c r="AG106" s="29" t="s">
        <v>375</v>
      </c>
      <c r="AH106" s="29" t="s">
        <v>375</v>
      </c>
      <c r="AI106" s="29" t="s">
        <v>375</v>
      </c>
      <c r="AJ106" s="64">
        <f t="shared" si="13"/>
        <v>17.864728175505647</v>
      </c>
      <c r="AK106" s="28" t="str">
        <f>IF('Расчет субсидий'!BG106="+",'Расчет субсидий'!BG106,"-")</f>
        <v>-</v>
      </c>
    </row>
    <row r="107" spans="1:37" ht="15" customHeight="1">
      <c r="A107" s="35" t="s">
        <v>106</v>
      </c>
      <c r="B107" s="61">
        <f>'Расчет субсидий'!AX107</f>
        <v>97.190909090909031</v>
      </c>
      <c r="C107" s="64">
        <f>'Расчет субсидий'!D107-1</f>
        <v>-1</v>
      </c>
      <c r="D107" s="64">
        <f>C107*'Расчет субсидий'!E107</f>
        <v>0</v>
      </c>
      <c r="E107" s="65">
        <f t="shared" si="34"/>
        <v>0</v>
      </c>
      <c r="F107" s="29" t="s">
        <v>375</v>
      </c>
      <c r="G107" s="29" t="s">
        <v>375</v>
      </c>
      <c r="H107" s="29" t="s">
        <v>375</v>
      </c>
      <c r="I107" s="29" t="s">
        <v>375</v>
      </c>
      <c r="J107" s="29" t="s">
        <v>375</v>
      </c>
      <c r="K107" s="29" t="s">
        <v>375</v>
      </c>
      <c r="L107" s="64">
        <f>'Расчет субсидий'!P107-1</f>
        <v>-0.31307757926164637</v>
      </c>
      <c r="M107" s="64">
        <f>L107*'Расчет субсидий'!Q107</f>
        <v>-6.2615515852329278</v>
      </c>
      <c r="N107" s="65">
        <f t="shared" si="35"/>
        <v>-67.542927496496574</v>
      </c>
      <c r="O107" s="64">
        <f>'Расчет субсидий'!T107-1</f>
        <v>0.29659090909090891</v>
      </c>
      <c r="P107" s="64">
        <f>O107*'Расчет субсидий'!U107</f>
        <v>7.4147727272727231</v>
      </c>
      <c r="Q107" s="65">
        <f t="shared" si="36"/>
        <v>79.982644861106181</v>
      </c>
      <c r="R107" s="64">
        <f>'Расчет субсидий'!X107-1</f>
        <v>0.14569842738205363</v>
      </c>
      <c r="S107" s="64">
        <f>R107*'Расчет субсидий'!Y107</f>
        <v>3.6424606845513408</v>
      </c>
      <c r="T107" s="65">
        <f t="shared" si="37"/>
        <v>39.290973583241438</v>
      </c>
      <c r="U107" s="92" t="s">
        <v>435</v>
      </c>
      <c r="V107" s="92" t="s">
        <v>435</v>
      </c>
      <c r="W107" s="93" t="s">
        <v>435</v>
      </c>
      <c r="X107" s="29" t="s">
        <v>375</v>
      </c>
      <c r="Y107" s="29" t="s">
        <v>375</v>
      </c>
      <c r="Z107" s="29" t="s">
        <v>375</v>
      </c>
      <c r="AA107" s="64">
        <f>'Расчет субсидий'!AJ107-1</f>
        <v>0.21071895424836606</v>
      </c>
      <c r="AB107" s="64">
        <f>AA107*'Расчет субсидий'!AK107</f>
        <v>4.2143790849673213</v>
      </c>
      <c r="AC107" s="65">
        <f t="shared" si="38"/>
        <v>45.460218143057972</v>
      </c>
      <c r="AD107" s="29" t="s">
        <v>375</v>
      </c>
      <c r="AE107" s="29" t="s">
        <v>375</v>
      </c>
      <c r="AF107" s="29" t="s">
        <v>375</v>
      </c>
      <c r="AG107" s="29" t="s">
        <v>375</v>
      </c>
      <c r="AH107" s="29" t="s">
        <v>375</v>
      </c>
      <c r="AI107" s="29" t="s">
        <v>375</v>
      </c>
      <c r="AJ107" s="64">
        <f t="shared" si="13"/>
        <v>9.0100609115584582</v>
      </c>
      <c r="AK107" s="28" t="str">
        <f>IF('Расчет субсидий'!BG107="+",'Расчет субсидий'!BG107,"-")</f>
        <v>-</v>
      </c>
    </row>
    <row r="108" spans="1:37" ht="15" customHeight="1">
      <c r="A108" s="35" t="s">
        <v>107</v>
      </c>
      <c r="B108" s="61">
        <f>'Расчет субсидий'!AX108</f>
        <v>236.16363636363667</v>
      </c>
      <c r="C108" s="64">
        <f>'Расчет субсидий'!D108-1</f>
        <v>-1</v>
      </c>
      <c r="D108" s="64">
        <f>C108*'Расчет субсидий'!E108</f>
        <v>0</v>
      </c>
      <c r="E108" s="65">
        <f t="shared" si="34"/>
        <v>0</v>
      </c>
      <c r="F108" s="29" t="s">
        <v>375</v>
      </c>
      <c r="G108" s="29" t="s">
        <v>375</v>
      </c>
      <c r="H108" s="29" t="s">
        <v>375</v>
      </c>
      <c r="I108" s="29" t="s">
        <v>375</v>
      </c>
      <c r="J108" s="29" t="s">
        <v>375</v>
      </c>
      <c r="K108" s="29" t="s">
        <v>375</v>
      </c>
      <c r="L108" s="64">
        <f>'Расчет субсидий'!P108-1</f>
        <v>1.8832055456359464E-2</v>
      </c>
      <c r="M108" s="64">
        <f>L108*'Расчет субсидий'!Q108</f>
        <v>0.37664110912718929</v>
      </c>
      <c r="N108" s="65">
        <f t="shared" si="35"/>
        <v>7.9170260758518127</v>
      </c>
      <c r="O108" s="64">
        <f>'Расчет субсидий'!T108-1</f>
        <v>0.20638888888888873</v>
      </c>
      <c r="P108" s="64">
        <f>O108*'Расчет субсидий'!U108</f>
        <v>5.1597222222222179</v>
      </c>
      <c r="Q108" s="65">
        <f t="shared" si="36"/>
        <v>108.45777156972711</v>
      </c>
      <c r="R108" s="64">
        <f>'Расчет субсидий'!X108-1</f>
        <v>0.19230769230769229</v>
      </c>
      <c r="S108" s="64">
        <f>R108*'Расчет субсидий'!Y108</f>
        <v>4.8076923076923075</v>
      </c>
      <c r="T108" s="65">
        <f t="shared" si="37"/>
        <v>101.05807476214358</v>
      </c>
      <c r="U108" s="92" t="s">
        <v>435</v>
      </c>
      <c r="V108" s="92" t="s">
        <v>435</v>
      </c>
      <c r="W108" s="93" t="s">
        <v>435</v>
      </c>
      <c r="X108" s="29" t="s">
        <v>375</v>
      </c>
      <c r="Y108" s="29" t="s">
        <v>375</v>
      </c>
      <c r="Z108" s="29" t="s">
        <v>375</v>
      </c>
      <c r="AA108" s="64">
        <f>'Расчет субсидий'!AJ108-1</f>
        <v>4.4554455445544594E-2</v>
      </c>
      <c r="AB108" s="64">
        <f>AA108*'Расчет субсидий'!AK108</f>
        <v>0.89108910891089188</v>
      </c>
      <c r="AC108" s="65">
        <f t="shared" si="38"/>
        <v>18.730763955914153</v>
      </c>
      <c r="AD108" s="29" t="s">
        <v>375</v>
      </c>
      <c r="AE108" s="29" t="s">
        <v>375</v>
      </c>
      <c r="AF108" s="29" t="s">
        <v>375</v>
      </c>
      <c r="AG108" s="29" t="s">
        <v>375</v>
      </c>
      <c r="AH108" s="29" t="s">
        <v>375</v>
      </c>
      <c r="AI108" s="29" t="s">
        <v>375</v>
      </c>
      <c r="AJ108" s="64">
        <f t="shared" si="13"/>
        <v>11.235144747952607</v>
      </c>
      <c r="AK108" s="28" t="str">
        <f>IF('Расчет субсидий'!BG108="+",'Расчет субсидий'!BG108,"-")</f>
        <v>-</v>
      </c>
    </row>
    <row r="109" spans="1:37" ht="15" customHeight="1">
      <c r="A109" s="35" t="s">
        <v>108</v>
      </c>
      <c r="B109" s="61">
        <f>'Расчет субсидий'!AX109</f>
        <v>134.5454545454545</v>
      </c>
      <c r="C109" s="64">
        <f>'Расчет субсидий'!D109-1</f>
        <v>-0.10364580675109791</v>
      </c>
      <c r="D109" s="64">
        <f>C109*'Расчет субсидий'!E109</f>
        <v>-1.0364580675109791</v>
      </c>
      <c r="E109" s="65">
        <f t="shared" si="34"/>
        <v>-12.926873004713803</v>
      </c>
      <c r="F109" s="29" t="s">
        <v>375</v>
      </c>
      <c r="G109" s="29" t="s">
        <v>375</v>
      </c>
      <c r="H109" s="29" t="s">
        <v>375</v>
      </c>
      <c r="I109" s="29" t="s">
        <v>375</v>
      </c>
      <c r="J109" s="29" t="s">
        <v>375</v>
      </c>
      <c r="K109" s="29" t="s">
        <v>375</v>
      </c>
      <c r="L109" s="64">
        <f>'Расчет субсидий'!P109-1</f>
        <v>0.216205945816351</v>
      </c>
      <c r="M109" s="64">
        <f>L109*'Расчет субсидий'!Q109</f>
        <v>4.3241189163270199</v>
      </c>
      <c r="N109" s="65">
        <f t="shared" si="35"/>
        <v>53.931111967583718</v>
      </c>
      <c r="O109" s="64">
        <f>'Расчет субсидий'!T109-1</f>
        <v>0</v>
      </c>
      <c r="P109" s="64">
        <f>O109*'Расчет субсидий'!U109</f>
        <v>0</v>
      </c>
      <c r="Q109" s="65">
        <f t="shared" si="36"/>
        <v>0</v>
      </c>
      <c r="R109" s="64">
        <f>'Расчет субсидий'!X109-1</f>
        <v>0.25</v>
      </c>
      <c r="S109" s="64">
        <f>R109*'Расчет субсидий'!Y109</f>
        <v>7.5</v>
      </c>
      <c r="T109" s="65">
        <f t="shared" si="37"/>
        <v>93.541215582584599</v>
      </c>
      <c r="U109" s="92" t="s">
        <v>435</v>
      </c>
      <c r="V109" s="92" t="s">
        <v>435</v>
      </c>
      <c r="W109" s="93" t="s">
        <v>435</v>
      </c>
      <c r="X109" s="29" t="s">
        <v>375</v>
      </c>
      <c r="Y109" s="29" t="s">
        <v>375</v>
      </c>
      <c r="Z109" s="29" t="s">
        <v>375</v>
      </c>
      <c r="AA109" s="64">
        <f>'Расчет субсидий'!AJ109-1</f>
        <v>0</v>
      </c>
      <c r="AB109" s="64">
        <f>AA109*'Расчет субсидий'!AK109</f>
        <v>0</v>
      </c>
      <c r="AC109" s="65">
        <f t="shared" si="38"/>
        <v>0</v>
      </c>
      <c r="AD109" s="29" t="s">
        <v>375</v>
      </c>
      <c r="AE109" s="29" t="s">
        <v>375</v>
      </c>
      <c r="AF109" s="29" t="s">
        <v>375</v>
      </c>
      <c r="AG109" s="29" t="s">
        <v>375</v>
      </c>
      <c r="AH109" s="29" t="s">
        <v>375</v>
      </c>
      <c r="AI109" s="29" t="s">
        <v>375</v>
      </c>
      <c r="AJ109" s="64">
        <f t="shared" si="13"/>
        <v>10.78766084881604</v>
      </c>
      <c r="AK109" s="28" t="str">
        <f>IF('Расчет субсидий'!BG109="+",'Расчет субсидий'!BG109,"-")</f>
        <v>-</v>
      </c>
    </row>
    <row r="110" spans="1:37" ht="15" customHeight="1">
      <c r="A110" s="35" t="s">
        <v>109</v>
      </c>
      <c r="B110" s="61">
        <f>'Расчет субсидий'!AX110</f>
        <v>48.209090909090833</v>
      </c>
      <c r="C110" s="64">
        <f>'Расчет субсидий'!D110-1</f>
        <v>-0.25403771760154736</v>
      </c>
      <c r="D110" s="64">
        <f>C110*'Расчет субсидий'!E110</f>
        <v>-2.5403771760154736</v>
      </c>
      <c r="E110" s="65">
        <f t="shared" si="34"/>
        <v>-20.010403417921054</v>
      </c>
      <c r="F110" s="29" t="s">
        <v>375</v>
      </c>
      <c r="G110" s="29" t="s">
        <v>375</v>
      </c>
      <c r="H110" s="29" t="s">
        <v>375</v>
      </c>
      <c r="I110" s="29" t="s">
        <v>375</v>
      </c>
      <c r="J110" s="29" t="s">
        <v>375</v>
      </c>
      <c r="K110" s="29" t="s">
        <v>375</v>
      </c>
      <c r="L110" s="64">
        <f>'Расчет субсидий'!P110-1</f>
        <v>8.0018998058893898E-2</v>
      </c>
      <c r="M110" s="64">
        <f>L110*'Расчет субсидий'!Q110</f>
        <v>1.600379961177878</v>
      </c>
      <c r="N110" s="65">
        <f t="shared" si="35"/>
        <v>12.606099971089927</v>
      </c>
      <c r="O110" s="64">
        <f>'Расчет субсидий'!T110-1</f>
        <v>-5.0693448110951111E-3</v>
      </c>
      <c r="P110" s="64">
        <f>O110*'Расчет субсидий'!U110</f>
        <v>-0.12673362027737778</v>
      </c>
      <c r="Q110" s="65">
        <f t="shared" si="36"/>
        <v>-0.99827336361980545</v>
      </c>
      <c r="R110" s="64">
        <f>'Расчет субсидий'!X110-1</f>
        <v>0.30000000000000004</v>
      </c>
      <c r="S110" s="64">
        <f>R110*'Расчет субсидий'!Y110</f>
        <v>7.5000000000000009</v>
      </c>
      <c r="T110" s="65">
        <f t="shared" si="37"/>
        <v>59.077064245161438</v>
      </c>
      <c r="U110" s="92" t="s">
        <v>435</v>
      </c>
      <c r="V110" s="92" t="s">
        <v>435</v>
      </c>
      <c r="W110" s="93" t="s">
        <v>435</v>
      </c>
      <c r="X110" s="29" t="s">
        <v>375</v>
      </c>
      <c r="Y110" s="29" t="s">
        <v>375</v>
      </c>
      <c r="Z110" s="29" t="s">
        <v>375</v>
      </c>
      <c r="AA110" s="64">
        <f>'Расчет субсидий'!AJ110-1</f>
        <v>-1.5649452269170583E-2</v>
      </c>
      <c r="AB110" s="64">
        <f>AA110*'Расчет субсидий'!AK110</f>
        <v>-0.31298904538341166</v>
      </c>
      <c r="AC110" s="65">
        <f t="shared" si="38"/>
        <v>-2.4653965256196746</v>
      </c>
      <c r="AD110" s="29" t="s">
        <v>375</v>
      </c>
      <c r="AE110" s="29" t="s">
        <v>375</v>
      </c>
      <c r="AF110" s="29" t="s">
        <v>375</v>
      </c>
      <c r="AG110" s="29" t="s">
        <v>375</v>
      </c>
      <c r="AH110" s="29" t="s">
        <v>375</v>
      </c>
      <c r="AI110" s="29" t="s">
        <v>375</v>
      </c>
      <c r="AJ110" s="64">
        <f t="shared" si="13"/>
        <v>6.1202801195016159</v>
      </c>
      <c r="AK110" s="28" t="str">
        <f>IF('Расчет субсидий'!BG110="+",'Расчет субсидий'!BG110,"-")</f>
        <v>-</v>
      </c>
    </row>
    <row r="111" spans="1:37" ht="15" customHeight="1">
      <c r="A111" s="35" t="s">
        <v>110</v>
      </c>
      <c r="B111" s="61">
        <f>'Расчет субсидий'!AX111</f>
        <v>477.81818181818198</v>
      </c>
      <c r="C111" s="64">
        <f>'Расчет субсидий'!D111-1</f>
        <v>0.20921326276463259</v>
      </c>
      <c r="D111" s="64">
        <f>C111*'Расчет субсидий'!E111</f>
        <v>2.0921326276463259</v>
      </c>
      <c r="E111" s="65">
        <f t="shared" si="34"/>
        <v>74.741879426886882</v>
      </c>
      <c r="F111" s="29" t="s">
        <v>375</v>
      </c>
      <c r="G111" s="29" t="s">
        <v>375</v>
      </c>
      <c r="H111" s="29" t="s">
        <v>375</v>
      </c>
      <c r="I111" s="29" t="s">
        <v>375</v>
      </c>
      <c r="J111" s="29" t="s">
        <v>375</v>
      </c>
      <c r="K111" s="29" t="s">
        <v>375</v>
      </c>
      <c r="L111" s="64">
        <f>'Расчет субсидий'!P111-1</f>
        <v>-8.5151463093397495E-2</v>
      </c>
      <c r="M111" s="64">
        <f>L111*'Расчет субсидий'!Q111</f>
        <v>-1.7030292618679499</v>
      </c>
      <c r="N111" s="65">
        <f t="shared" si="35"/>
        <v>-60.841079608893892</v>
      </c>
      <c r="O111" s="64">
        <f>'Расчет субсидий'!T111-1</f>
        <v>0.23285714285714287</v>
      </c>
      <c r="P111" s="64">
        <f>O111*'Расчет субсидий'!U111</f>
        <v>6.9857142857142858</v>
      </c>
      <c r="Q111" s="65">
        <f t="shared" si="36"/>
        <v>249.56611638954058</v>
      </c>
      <c r="R111" s="64">
        <f>'Расчет субсидий'!X111-1</f>
        <v>0.30000000000000004</v>
      </c>
      <c r="S111" s="64">
        <f>R111*'Расчет субсидий'!Y111</f>
        <v>6.0000000000000009</v>
      </c>
      <c r="T111" s="65">
        <f t="shared" si="37"/>
        <v>214.3512656106484</v>
      </c>
      <c r="U111" s="92" t="s">
        <v>435</v>
      </c>
      <c r="V111" s="92" t="s">
        <v>435</v>
      </c>
      <c r="W111" s="93" t="s">
        <v>435</v>
      </c>
      <c r="X111" s="29" t="s">
        <v>375</v>
      </c>
      <c r="Y111" s="29" t="s">
        <v>375</v>
      </c>
      <c r="Z111" s="29" t="s">
        <v>375</v>
      </c>
      <c r="AA111" s="64">
        <f>'Расчет субсидий'!AJ111-1</f>
        <v>0</v>
      </c>
      <c r="AB111" s="64">
        <f>AA111*'Расчет субсидий'!AK111</f>
        <v>0</v>
      </c>
      <c r="AC111" s="65">
        <f t="shared" si="38"/>
        <v>0</v>
      </c>
      <c r="AD111" s="29" t="s">
        <v>375</v>
      </c>
      <c r="AE111" s="29" t="s">
        <v>375</v>
      </c>
      <c r="AF111" s="29" t="s">
        <v>375</v>
      </c>
      <c r="AG111" s="29" t="s">
        <v>375</v>
      </c>
      <c r="AH111" s="29" t="s">
        <v>375</v>
      </c>
      <c r="AI111" s="29" t="s">
        <v>375</v>
      </c>
      <c r="AJ111" s="64">
        <f t="shared" si="13"/>
        <v>13.374817651492663</v>
      </c>
      <c r="AK111" s="28" t="str">
        <f>IF('Расчет субсидий'!BG111="+",'Расчет субсидий'!BG111,"-")</f>
        <v>-</v>
      </c>
    </row>
    <row r="112" spans="1:37" ht="15" customHeight="1">
      <c r="A112" s="35" t="s">
        <v>111</v>
      </c>
      <c r="B112" s="61">
        <f>'Расчет субсидий'!AX112</f>
        <v>-122.93636363636369</v>
      </c>
      <c r="C112" s="64">
        <f>'Расчет субсидий'!D112-1</f>
        <v>-1</v>
      </c>
      <c r="D112" s="64">
        <f>C112*'Расчет субсидий'!E112</f>
        <v>0</v>
      </c>
      <c r="E112" s="65">
        <f t="shared" si="34"/>
        <v>0</v>
      </c>
      <c r="F112" s="29" t="s">
        <v>375</v>
      </c>
      <c r="G112" s="29" t="s">
        <v>375</v>
      </c>
      <c r="H112" s="29" t="s">
        <v>375</v>
      </c>
      <c r="I112" s="29" t="s">
        <v>375</v>
      </c>
      <c r="J112" s="29" t="s">
        <v>375</v>
      </c>
      <c r="K112" s="29" t="s">
        <v>375</v>
      </c>
      <c r="L112" s="64">
        <f>'Расчет субсидий'!P112-1</f>
        <v>-0.28118192481706972</v>
      </c>
      <c r="M112" s="64">
        <f>L112*'Расчет субсидий'!Q112</f>
        <v>-5.6236384963413943</v>
      </c>
      <c r="N112" s="65">
        <f t="shared" si="35"/>
        <v>-178.98222038165122</v>
      </c>
      <c r="O112" s="64">
        <f>'Расчет субсидий'!T112-1</f>
        <v>4.2222222222222161E-2</v>
      </c>
      <c r="P112" s="64">
        <f>O112*'Расчет субсидий'!U112</f>
        <v>0.84444444444444322</v>
      </c>
      <c r="Q112" s="65">
        <f t="shared" si="36"/>
        <v>26.875934815857175</v>
      </c>
      <c r="R112" s="64">
        <f>'Расчет субсидий'!X112-1</f>
        <v>1.2000000000000011E-2</v>
      </c>
      <c r="S112" s="64">
        <f>R112*'Расчет субсидий'!Y112</f>
        <v>0.36000000000000032</v>
      </c>
      <c r="T112" s="65">
        <f t="shared" si="37"/>
        <v>11.457635368865454</v>
      </c>
      <c r="U112" s="92" t="s">
        <v>435</v>
      </c>
      <c r="V112" s="92" t="s">
        <v>435</v>
      </c>
      <c r="W112" s="93" t="s">
        <v>435</v>
      </c>
      <c r="X112" s="29" t="s">
        <v>375</v>
      </c>
      <c r="Y112" s="29" t="s">
        <v>375</v>
      </c>
      <c r="Z112" s="29" t="s">
        <v>375</v>
      </c>
      <c r="AA112" s="64">
        <f>'Расчет субсидий'!AJ112-1</f>
        <v>2.7826086956521667E-2</v>
      </c>
      <c r="AB112" s="64">
        <f>AA112*'Расчет субсидий'!AK112</f>
        <v>0.55652173913043335</v>
      </c>
      <c r="AC112" s="65">
        <f t="shared" si="38"/>
        <v>17.712286560564891</v>
      </c>
      <c r="AD112" s="29" t="s">
        <v>375</v>
      </c>
      <c r="AE112" s="29" t="s">
        <v>375</v>
      </c>
      <c r="AF112" s="29" t="s">
        <v>375</v>
      </c>
      <c r="AG112" s="29" t="s">
        <v>375</v>
      </c>
      <c r="AH112" s="29" t="s">
        <v>375</v>
      </c>
      <c r="AI112" s="29" t="s">
        <v>375</v>
      </c>
      <c r="AJ112" s="64">
        <f t="shared" ref="AJ112:AJ175" si="39">D112+M112+P112+S112+AB112</f>
        <v>-3.8626723127665175</v>
      </c>
      <c r="AK112" s="28" t="str">
        <f>IF('Расчет субсидий'!BG112="+",'Расчет субсидий'!BG112,"-")</f>
        <v>-</v>
      </c>
    </row>
    <row r="113" spans="1:37" ht="15" customHeight="1">
      <c r="A113" s="35" t="s">
        <v>112</v>
      </c>
      <c r="B113" s="61">
        <f>'Расчет субсидий'!AX113</f>
        <v>105.59999999999991</v>
      </c>
      <c r="C113" s="64">
        <f>'Расчет субсидий'!D113-1</f>
        <v>-1</v>
      </c>
      <c r="D113" s="64">
        <f>C113*'Расчет субсидий'!E113</f>
        <v>0</v>
      </c>
      <c r="E113" s="65">
        <f t="shared" si="34"/>
        <v>0</v>
      </c>
      <c r="F113" s="29" t="s">
        <v>375</v>
      </c>
      <c r="G113" s="29" t="s">
        <v>375</v>
      </c>
      <c r="H113" s="29" t="s">
        <v>375</v>
      </c>
      <c r="I113" s="29" t="s">
        <v>375</v>
      </c>
      <c r="J113" s="29" t="s">
        <v>375</v>
      </c>
      <c r="K113" s="29" t="s">
        <v>375</v>
      </c>
      <c r="L113" s="64">
        <f>'Расчет субсидий'!P113-1</f>
        <v>-4.4980183391571504E-2</v>
      </c>
      <c r="M113" s="64">
        <f>L113*'Расчет субсидий'!Q113</f>
        <v>-0.89960366783143009</v>
      </c>
      <c r="N113" s="65">
        <f t="shared" si="35"/>
        <v>-12.057255556239932</v>
      </c>
      <c r="O113" s="64">
        <f>'Расчет субсидий'!T113-1</f>
        <v>0.20176470588235285</v>
      </c>
      <c r="P113" s="64">
        <f>O113*'Расчет субсидий'!U113</f>
        <v>5.0441176470588207</v>
      </c>
      <c r="Q113" s="65">
        <f t="shared" si="36"/>
        <v>67.605566430087222</v>
      </c>
      <c r="R113" s="64">
        <f>'Расчет субсидий'!X113-1</f>
        <v>0.20772916666666674</v>
      </c>
      <c r="S113" s="64">
        <f>R113*'Расчет субсидий'!Y113</f>
        <v>5.1932291666666686</v>
      </c>
      <c r="T113" s="65">
        <f t="shared" si="37"/>
        <v>69.604086181151629</v>
      </c>
      <c r="U113" s="92" t="s">
        <v>435</v>
      </c>
      <c r="V113" s="92" t="s">
        <v>435</v>
      </c>
      <c r="W113" s="93" t="s">
        <v>435</v>
      </c>
      <c r="X113" s="29" t="s">
        <v>375</v>
      </c>
      <c r="Y113" s="29" t="s">
        <v>375</v>
      </c>
      <c r="Z113" s="29" t="s">
        <v>375</v>
      </c>
      <c r="AA113" s="64">
        <f>'Расчет субсидий'!AJ113-1</f>
        <v>-7.2941176470588287E-2</v>
      </c>
      <c r="AB113" s="64">
        <f>AA113*'Расчет субсидий'!AK113</f>
        <v>-1.4588235294117657</v>
      </c>
      <c r="AC113" s="65">
        <f t="shared" si="38"/>
        <v>-19.552397054999012</v>
      </c>
      <c r="AD113" s="29" t="s">
        <v>375</v>
      </c>
      <c r="AE113" s="29" t="s">
        <v>375</v>
      </c>
      <c r="AF113" s="29" t="s">
        <v>375</v>
      </c>
      <c r="AG113" s="29" t="s">
        <v>375</v>
      </c>
      <c r="AH113" s="29" t="s">
        <v>375</v>
      </c>
      <c r="AI113" s="29" t="s">
        <v>375</v>
      </c>
      <c r="AJ113" s="64">
        <f t="shared" si="39"/>
        <v>7.8789196164822934</v>
      </c>
      <c r="AK113" s="28" t="str">
        <f>IF('Расчет субсидий'!BG113="+",'Расчет субсидий'!BG113,"-")</f>
        <v>-</v>
      </c>
    </row>
    <row r="114" spans="1:37" ht="15" customHeight="1">
      <c r="A114" s="35" t="s">
        <v>113</v>
      </c>
      <c r="B114" s="61">
        <f>'Расчет субсидий'!AX114</f>
        <v>553.35454545454468</v>
      </c>
      <c r="C114" s="64">
        <f>'Расчет субсидий'!D114-1</f>
        <v>0.23462155563306597</v>
      </c>
      <c r="D114" s="64">
        <f>C114*'Расчет субсидий'!E114</f>
        <v>2.3462155563306597</v>
      </c>
      <c r="E114" s="65">
        <f t="shared" si="34"/>
        <v>116.01119657360893</v>
      </c>
      <c r="F114" s="29" t="s">
        <v>375</v>
      </c>
      <c r="G114" s="29" t="s">
        <v>375</v>
      </c>
      <c r="H114" s="29" t="s">
        <v>375</v>
      </c>
      <c r="I114" s="29" t="s">
        <v>375</v>
      </c>
      <c r="J114" s="29" t="s">
        <v>375</v>
      </c>
      <c r="K114" s="29" t="s">
        <v>375</v>
      </c>
      <c r="L114" s="64">
        <f>'Расчет субсидий'!P114-1</f>
        <v>-0.25842138612504928</v>
      </c>
      <c r="M114" s="64">
        <f>L114*'Расчет субсидий'!Q114</f>
        <v>-5.1684277225009856</v>
      </c>
      <c r="N114" s="65">
        <f t="shared" si="35"/>
        <v>-255.55856659193032</v>
      </c>
      <c r="O114" s="64">
        <f>'Расчет субсидий'!T114-1</f>
        <v>0.20038461538461538</v>
      </c>
      <c r="P114" s="64">
        <f>O114*'Расчет субсидий'!U114</f>
        <v>4.0076923076923077</v>
      </c>
      <c r="Q114" s="65">
        <f t="shared" si="36"/>
        <v>198.16473335526194</v>
      </c>
      <c r="R114" s="64">
        <f>'Расчет субсидий'!X114-1</f>
        <v>0.30000000000000004</v>
      </c>
      <c r="S114" s="64">
        <f>R114*'Расчет субсидий'!Y114</f>
        <v>9.0000000000000018</v>
      </c>
      <c r="T114" s="65">
        <f t="shared" si="37"/>
        <v>445.0148522565384</v>
      </c>
      <c r="U114" s="92" t="s">
        <v>435</v>
      </c>
      <c r="V114" s="92" t="s">
        <v>435</v>
      </c>
      <c r="W114" s="93" t="s">
        <v>435</v>
      </c>
      <c r="X114" s="29" t="s">
        <v>375</v>
      </c>
      <c r="Y114" s="29" t="s">
        <v>375</v>
      </c>
      <c r="Z114" s="29" t="s">
        <v>375</v>
      </c>
      <c r="AA114" s="64">
        <f>'Расчет субсидий'!AJ114-1</f>
        <v>5.027932960893855E-2</v>
      </c>
      <c r="AB114" s="64">
        <f>AA114*'Расчет субсидий'!AK114</f>
        <v>1.005586592178771</v>
      </c>
      <c r="AC114" s="65">
        <f t="shared" si="38"/>
        <v>49.722329861065731</v>
      </c>
      <c r="AD114" s="29" t="s">
        <v>375</v>
      </c>
      <c r="AE114" s="29" t="s">
        <v>375</v>
      </c>
      <c r="AF114" s="29" t="s">
        <v>375</v>
      </c>
      <c r="AG114" s="29" t="s">
        <v>375</v>
      </c>
      <c r="AH114" s="29" t="s">
        <v>375</v>
      </c>
      <c r="AI114" s="29" t="s">
        <v>375</v>
      </c>
      <c r="AJ114" s="64">
        <f t="shared" si="39"/>
        <v>11.191066733700755</v>
      </c>
      <c r="AK114" s="28" t="str">
        <f>IF('Расчет субсидий'!BG114="+",'Расчет субсидий'!BG114,"-")</f>
        <v>-</v>
      </c>
    </row>
    <row r="115" spans="1:37" ht="15" customHeight="1">
      <c r="A115" s="35" t="s">
        <v>114</v>
      </c>
      <c r="B115" s="61">
        <f>'Расчет субсидий'!AX115</f>
        <v>0</v>
      </c>
      <c r="C115" s="64">
        <f>'Расчет субсидий'!D115-1</f>
        <v>-1</v>
      </c>
      <c r="D115" s="64">
        <f>C115*'Расчет субсидий'!E115</f>
        <v>0</v>
      </c>
      <c r="E115" s="65">
        <f t="shared" si="34"/>
        <v>0</v>
      </c>
      <c r="F115" s="29" t="s">
        <v>375</v>
      </c>
      <c r="G115" s="29" t="s">
        <v>375</v>
      </c>
      <c r="H115" s="29" t="s">
        <v>375</v>
      </c>
      <c r="I115" s="29" t="s">
        <v>375</v>
      </c>
      <c r="J115" s="29" t="s">
        <v>375</v>
      </c>
      <c r="K115" s="29" t="s">
        <v>375</v>
      </c>
      <c r="L115" s="64">
        <f>'Расчет субсидий'!P115-1</f>
        <v>0.17936063314214579</v>
      </c>
      <c r="M115" s="64">
        <f>L115*'Расчет субсидий'!Q115</f>
        <v>3.5872126628429157</v>
      </c>
      <c r="N115" s="65">
        <f t="shared" si="35"/>
        <v>0</v>
      </c>
      <c r="O115" s="64">
        <f>'Расчет субсидий'!T115-1</f>
        <v>-1</v>
      </c>
      <c r="P115" s="64">
        <f>O115*'Расчет субсидий'!U115</f>
        <v>0</v>
      </c>
      <c r="Q115" s="65">
        <f t="shared" si="36"/>
        <v>0</v>
      </c>
      <c r="R115" s="64">
        <f>'Расчет субсидий'!X115-1</f>
        <v>-1</v>
      </c>
      <c r="S115" s="64">
        <f>R115*'Расчет субсидий'!Y115</f>
        <v>0</v>
      </c>
      <c r="T115" s="65">
        <f t="shared" si="37"/>
        <v>0</v>
      </c>
      <c r="U115" s="92" t="s">
        <v>435</v>
      </c>
      <c r="V115" s="92" t="s">
        <v>435</v>
      </c>
      <c r="W115" s="93" t="s">
        <v>435</v>
      </c>
      <c r="X115" s="29" t="s">
        <v>375</v>
      </c>
      <c r="Y115" s="29" t="s">
        <v>375</v>
      </c>
      <c r="Z115" s="29" t="s">
        <v>375</v>
      </c>
      <c r="AA115" s="64">
        <f>'Расчет субсидий'!AJ115-1</f>
        <v>-1</v>
      </c>
      <c r="AB115" s="64">
        <f>AA115*'Расчет субсидий'!AK115</f>
        <v>0</v>
      </c>
      <c r="AC115" s="65">
        <f t="shared" si="38"/>
        <v>0</v>
      </c>
      <c r="AD115" s="29" t="s">
        <v>375</v>
      </c>
      <c r="AE115" s="29" t="s">
        <v>375</v>
      </c>
      <c r="AF115" s="29" t="s">
        <v>375</v>
      </c>
      <c r="AG115" s="29" t="s">
        <v>375</v>
      </c>
      <c r="AH115" s="29" t="s">
        <v>375</v>
      </c>
      <c r="AI115" s="29" t="s">
        <v>375</v>
      </c>
      <c r="AJ115" s="64">
        <f t="shared" si="39"/>
        <v>3.5872126628429157</v>
      </c>
      <c r="AK115" s="28" t="str">
        <f>IF('Расчет субсидий'!BG115="+",'Расчет субсидий'!BG115,"-")</f>
        <v>-</v>
      </c>
    </row>
    <row r="116" spans="1:37" ht="15" customHeight="1">
      <c r="A116" s="35" t="s">
        <v>115</v>
      </c>
      <c r="B116" s="61">
        <f>'Расчет субсидий'!AX116</f>
        <v>76.718181818181847</v>
      </c>
      <c r="C116" s="64">
        <f>'Расчет субсидий'!D116-1</f>
        <v>-3.3343840434855943E-2</v>
      </c>
      <c r="D116" s="64">
        <f>C116*'Расчет субсидий'!E116</f>
        <v>-0.33343840434855943</v>
      </c>
      <c r="E116" s="65">
        <f t="shared" si="34"/>
        <v>-4.1694092592663816</v>
      </c>
      <c r="F116" s="29" t="s">
        <v>375</v>
      </c>
      <c r="G116" s="29" t="s">
        <v>375</v>
      </c>
      <c r="H116" s="29" t="s">
        <v>375</v>
      </c>
      <c r="I116" s="29" t="s">
        <v>375</v>
      </c>
      <c r="J116" s="29" t="s">
        <v>375</v>
      </c>
      <c r="K116" s="29" t="s">
        <v>375</v>
      </c>
      <c r="L116" s="64">
        <f>'Расчет субсидий'!P116-1</f>
        <v>0.22283671684112094</v>
      </c>
      <c r="M116" s="64">
        <f>L116*'Расчет субсидий'!Q116</f>
        <v>4.4567343368224188</v>
      </c>
      <c r="N116" s="65">
        <f t="shared" si="35"/>
        <v>55.728281948629984</v>
      </c>
      <c r="O116" s="64">
        <f>'Расчет субсидий'!T116-1</f>
        <v>5.2000000000000046E-2</v>
      </c>
      <c r="P116" s="64">
        <f>O116*'Расчет субсидий'!U116</f>
        <v>1.5600000000000014</v>
      </c>
      <c r="Q116" s="65">
        <f t="shared" si="36"/>
        <v>19.506686571281456</v>
      </c>
      <c r="R116" s="64">
        <f>'Расчет субсидий'!X116-1</f>
        <v>5.0000000000000044E-2</v>
      </c>
      <c r="S116" s="64">
        <f>R116*'Расчет субсидий'!Y116</f>
        <v>1.0000000000000009</v>
      </c>
      <c r="T116" s="65">
        <f t="shared" si="37"/>
        <v>12.50428626364196</v>
      </c>
      <c r="U116" s="92" t="s">
        <v>435</v>
      </c>
      <c r="V116" s="92" t="s">
        <v>435</v>
      </c>
      <c r="W116" s="93" t="s">
        <v>435</v>
      </c>
      <c r="X116" s="29" t="s">
        <v>375</v>
      </c>
      <c r="Y116" s="29" t="s">
        <v>375</v>
      </c>
      <c r="Z116" s="29" t="s">
        <v>375</v>
      </c>
      <c r="AA116" s="64">
        <f>'Расчет субсидий'!AJ116-1</f>
        <v>-2.7397260273972601E-2</v>
      </c>
      <c r="AB116" s="64">
        <f>AA116*'Расчет субсидий'!AK116</f>
        <v>-0.54794520547945202</v>
      </c>
      <c r="AC116" s="65">
        <f t="shared" si="38"/>
        <v>-6.8516637061051773</v>
      </c>
      <c r="AD116" s="29" t="s">
        <v>375</v>
      </c>
      <c r="AE116" s="29" t="s">
        <v>375</v>
      </c>
      <c r="AF116" s="29" t="s">
        <v>375</v>
      </c>
      <c r="AG116" s="29" t="s">
        <v>375</v>
      </c>
      <c r="AH116" s="29" t="s">
        <v>375</v>
      </c>
      <c r="AI116" s="29" t="s">
        <v>375</v>
      </c>
      <c r="AJ116" s="64">
        <f t="shared" si="39"/>
        <v>6.1353507269944103</v>
      </c>
      <c r="AK116" s="28" t="str">
        <f>IF('Расчет субсидий'!BG116="+",'Расчет субсидий'!BG116,"-")</f>
        <v>-</v>
      </c>
    </row>
    <row r="117" spans="1:37" ht="15" customHeight="1">
      <c r="A117" s="35" t="s">
        <v>116</v>
      </c>
      <c r="B117" s="61">
        <f>'Расчет субсидий'!AX117</f>
        <v>351.12727272727261</v>
      </c>
      <c r="C117" s="64">
        <f>'Расчет субсидий'!D117-1</f>
        <v>0.20304761904761892</v>
      </c>
      <c r="D117" s="64">
        <f>C117*'Расчет субсидий'!E117</f>
        <v>2.0304761904761892</v>
      </c>
      <c r="E117" s="65">
        <f t="shared" si="34"/>
        <v>57.686246298531152</v>
      </c>
      <c r="F117" s="29" t="s">
        <v>375</v>
      </c>
      <c r="G117" s="29" t="s">
        <v>375</v>
      </c>
      <c r="H117" s="29" t="s">
        <v>375</v>
      </c>
      <c r="I117" s="29" t="s">
        <v>375</v>
      </c>
      <c r="J117" s="29" t="s">
        <v>375</v>
      </c>
      <c r="K117" s="29" t="s">
        <v>375</v>
      </c>
      <c r="L117" s="64">
        <f>'Расчет субсидий'!P117-1</f>
        <v>0.29162391064195403</v>
      </c>
      <c r="M117" s="64">
        <f>L117*'Расчет субсидий'!Q117</f>
        <v>5.8324782128390806</v>
      </c>
      <c r="N117" s="65">
        <f t="shared" si="35"/>
        <v>165.70190593456135</v>
      </c>
      <c r="O117" s="64">
        <f>'Расчет субсидий'!T117-1</f>
        <v>-0.12857142857142856</v>
      </c>
      <c r="P117" s="64">
        <f>O117*'Расчет субсидий'!U117</f>
        <v>-3.214285714285714</v>
      </c>
      <c r="Q117" s="65">
        <f t="shared" si="36"/>
        <v>-91.31851841348157</v>
      </c>
      <c r="R117" s="64">
        <f>'Расчет субсидий'!X117-1</f>
        <v>0.30000000000000004</v>
      </c>
      <c r="S117" s="64">
        <f>R117*'Расчет субсидий'!Y117</f>
        <v>7.5000000000000009</v>
      </c>
      <c r="T117" s="65">
        <f t="shared" si="37"/>
        <v>213.07654296479041</v>
      </c>
      <c r="U117" s="92" t="s">
        <v>435</v>
      </c>
      <c r="V117" s="92" t="s">
        <v>435</v>
      </c>
      <c r="W117" s="93" t="s">
        <v>435</v>
      </c>
      <c r="X117" s="29" t="s">
        <v>375</v>
      </c>
      <c r="Y117" s="29" t="s">
        <v>375</v>
      </c>
      <c r="Z117" s="29" t="s">
        <v>375</v>
      </c>
      <c r="AA117" s="64">
        <f>'Расчет субсидий'!AJ117-1</f>
        <v>1.0526315789473717E-2</v>
      </c>
      <c r="AB117" s="64">
        <f>AA117*'Расчет субсидий'!AK117</f>
        <v>0.21052631578947434</v>
      </c>
      <c r="AC117" s="65">
        <f t="shared" si="38"/>
        <v>5.9810959428713275</v>
      </c>
      <c r="AD117" s="29" t="s">
        <v>375</v>
      </c>
      <c r="AE117" s="29" t="s">
        <v>375</v>
      </c>
      <c r="AF117" s="29" t="s">
        <v>375</v>
      </c>
      <c r="AG117" s="29" t="s">
        <v>375</v>
      </c>
      <c r="AH117" s="29" t="s">
        <v>375</v>
      </c>
      <c r="AI117" s="29" t="s">
        <v>375</v>
      </c>
      <c r="AJ117" s="64">
        <f t="shared" si="39"/>
        <v>12.35919500481903</v>
      </c>
      <c r="AK117" s="28" t="str">
        <f>IF('Расчет субсидий'!BG117="+",'Расчет субсидий'!BG117,"-")</f>
        <v>-</v>
      </c>
    </row>
    <row r="118" spans="1:37" ht="15" customHeight="1">
      <c r="A118" s="35" t="s">
        <v>117</v>
      </c>
      <c r="B118" s="61">
        <f>'Расчет субсидий'!AX118</f>
        <v>-164.0090909090909</v>
      </c>
      <c r="C118" s="64">
        <f>'Расчет субсидий'!D118-1</f>
        <v>-7.1931692696008853E-2</v>
      </c>
      <c r="D118" s="64">
        <f>C118*'Расчет субсидий'!E118</f>
        <v>-0.71931692696008853</v>
      </c>
      <c r="E118" s="65">
        <f t="shared" si="34"/>
        <v>-19.672912730403084</v>
      </c>
      <c r="F118" s="29" t="s">
        <v>375</v>
      </c>
      <c r="G118" s="29" t="s">
        <v>375</v>
      </c>
      <c r="H118" s="29" t="s">
        <v>375</v>
      </c>
      <c r="I118" s="29" t="s">
        <v>375</v>
      </c>
      <c r="J118" s="29" t="s">
        <v>375</v>
      </c>
      <c r="K118" s="29" t="s">
        <v>375</v>
      </c>
      <c r="L118" s="64">
        <f>'Расчет субсидий'!P118-1</f>
        <v>-0.36757838559039369</v>
      </c>
      <c r="M118" s="64">
        <f>L118*'Расчет субсидий'!Q118</f>
        <v>-7.3515677118078742</v>
      </c>
      <c r="N118" s="65">
        <f t="shared" si="35"/>
        <v>-201.06123546578246</v>
      </c>
      <c r="O118" s="64">
        <f>'Расчет субсидий'!T118-1</f>
        <v>1.6129032258064502E-2</v>
      </c>
      <c r="P118" s="64">
        <f>O118*'Расчет субсидий'!U118</f>
        <v>0.48387096774193505</v>
      </c>
      <c r="Q118" s="65">
        <f t="shared" si="36"/>
        <v>13.233598382554046</v>
      </c>
      <c r="R118" s="64">
        <f>'Расчет субсидий'!X118-1</f>
        <v>0</v>
      </c>
      <c r="S118" s="64">
        <f>R118*'Расчет субсидий'!Y118</f>
        <v>0</v>
      </c>
      <c r="T118" s="65">
        <f t="shared" si="37"/>
        <v>0</v>
      </c>
      <c r="U118" s="92" t="s">
        <v>435</v>
      </c>
      <c r="V118" s="92" t="s">
        <v>435</v>
      </c>
      <c r="W118" s="93" t="s">
        <v>435</v>
      </c>
      <c r="X118" s="29" t="s">
        <v>375</v>
      </c>
      <c r="Y118" s="29" t="s">
        <v>375</v>
      </c>
      <c r="Z118" s="29" t="s">
        <v>375</v>
      </c>
      <c r="AA118" s="64">
        <f>'Расчет субсидий'!AJ118-1</f>
        <v>7.9510703363914415E-2</v>
      </c>
      <c r="AB118" s="64">
        <f>AA118*'Расчет субсидий'!AK118</f>
        <v>1.5902140672782883</v>
      </c>
      <c r="AC118" s="65">
        <f t="shared" si="38"/>
        <v>43.491458904540572</v>
      </c>
      <c r="AD118" s="29" t="s">
        <v>375</v>
      </c>
      <c r="AE118" s="29" t="s">
        <v>375</v>
      </c>
      <c r="AF118" s="29" t="s">
        <v>375</v>
      </c>
      <c r="AG118" s="29" t="s">
        <v>375</v>
      </c>
      <c r="AH118" s="29" t="s">
        <v>375</v>
      </c>
      <c r="AI118" s="29" t="s">
        <v>375</v>
      </c>
      <c r="AJ118" s="64">
        <f t="shared" si="39"/>
        <v>-5.9967996037477391</v>
      </c>
      <c r="AK118" s="28" t="str">
        <f>IF('Расчет субсидий'!BG118="+",'Расчет субсидий'!BG118,"-")</f>
        <v>-</v>
      </c>
    </row>
    <row r="119" spans="1:37" ht="15" customHeight="1">
      <c r="A119" s="35" t="s">
        <v>118</v>
      </c>
      <c r="B119" s="61">
        <f>'Расчет субсидий'!AX119</f>
        <v>184.37272727272739</v>
      </c>
      <c r="C119" s="64">
        <f>'Расчет субсидий'!D119-1</f>
        <v>-1</v>
      </c>
      <c r="D119" s="64">
        <f>C119*'Расчет субсидий'!E119</f>
        <v>0</v>
      </c>
      <c r="E119" s="65">
        <f t="shared" si="34"/>
        <v>0</v>
      </c>
      <c r="F119" s="29" t="s">
        <v>375</v>
      </c>
      <c r="G119" s="29" t="s">
        <v>375</v>
      </c>
      <c r="H119" s="29" t="s">
        <v>375</v>
      </c>
      <c r="I119" s="29" t="s">
        <v>375</v>
      </c>
      <c r="J119" s="29" t="s">
        <v>375</v>
      </c>
      <c r="K119" s="29" t="s">
        <v>375</v>
      </c>
      <c r="L119" s="64">
        <f>'Расчет субсидий'!P119-1</f>
        <v>9.4065680814288566E-2</v>
      </c>
      <c r="M119" s="64">
        <f>L119*'Расчет субсидий'!Q119</f>
        <v>1.8813136162857713</v>
      </c>
      <c r="N119" s="65">
        <f t="shared" si="35"/>
        <v>34.914608765099501</v>
      </c>
      <c r="O119" s="64">
        <f>'Расчет субсидий'!T119-1</f>
        <v>0.1103448275862069</v>
      </c>
      <c r="P119" s="64">
        <f>O119*'Расчет субсидий'!U119</f>
        <v>3.3103448275862069</v>
      </c>
      <c r="Q119" s="65">
        <f t="shared" si="36"/>
        <v>61.435474411187528</v>
      </c>
      <c r="R119" s="64">
        <f>'Расчет субсидий'!X119-1</f>
        <v>3.589743589743577E-2</v>
      </c>
      <c r="S119" s="64">
        <f>R119*'Расчет субсидий'!Y119</f>
        <v>0.7179487179487154</v>
      </c>
      <c r="T119" s="65">
        <f t="shared" si="37"/>
        <v>13.3241466938793</v>
      </c>
      <c r="U119" s="92" t="s">
        <v>435</v>
      </c>
      <c r="V119" s="92" t="s">
        <v>435</v>
      </c>
      <c r="W119" s="93" t="s">
        <v>435</v>
      </c>
      <c r="X119" s="29" t="s">
        <v>375</v>
      </c>
      <c r="Y119" s="29" t="s">
        <v>375</v>
      </c>
      <c r="Z119" s="29" t="s">
        <v>375</v>
      </c>
      <c r="AA119" s="64">
        <f>'Расчет субсидий'!AJ119-1</f>
        <v>0.20124999999999993</v>
      </c>
      <c r="AB119" s="64">
        <f>AA119*'Расчет субсидий'!AK119</f>
        <v>4.0249999999999986</v>
      </c>
      <c r="AC119" s="65">
        <f t="shared" si="38"/>
        <v>74.69849740256106</v>
      </c>
      <c r="AD119" s="29" t="s">
        <v>375</v>
      </c>
      <c r="AE119" s="29" t="s">
        <v>375</v>
      </c>
      <c r="AF119" s="29" t="s">
        <v>375</v>
      </c>
      <c r="AG119" s="29" t="s">
        <v>375</v>
      </c>
      <c r="AH119" s="29" t="s">
        <v>375</v>
      </c>
      <c r="AI119" s="29" t="s">
        <v>375</v>
      </c>
      <c r="AJ119" s="64">
        <f t="shared" si="39"/>
        <v>9.9346071618206917</v>
      </c>
      <c r="AK119" s="28" t="str">
        <f>IF('Расчет субсидий'!BG119="+",'Расчет субсидий'!BG119,"-")</f>
        <v>-</v>
      </c>
    </row>
    <row r="120" spans="1:37" ht="15" customHeight="1">
      <c r="A120" s="35" t="s">
        <v>119</v>
      </c>
      <c r="B120" s="61">
        <f>'Расчет субсидий'!AX120</f>
        <v>-269.10909090909104</v>
      </c>
      <c r="C120" s="64">
        <f>'Расчет субсидий'!D120-1</f>
        <v>-1</v>
      </c>
      <c r="D120" s="64">
        <f>C120*'Расчет субсидий'!E120</f>
        <v>0</v>
      </c>
      <c r="E120" s="65">
        <f t="shared" si="34"/>
        <v>0</v>
      </c>
      <c r="F120" s="29" t="s">
        <v>375</v>
      </c>
      <c r="G120" s="29" t="s">
        <v>375</v>
      </c>
      <c r="H120" s="29" t="s">
        <v>375</v>
      </c>
      <c r="I120" s="29" t="s">
        <v>375</v>
      </c>
      <c r="J120" s="29" t="s">
        <v>375</v>
      </c>
      <c r="K120" s="29" t="s">
        <v>375</v>
      </c>
      <c r="L120" s="64">
        <f>'Расчет субсидий'!P120-1</f>
        <v>-0.28339171026260002</v>
      </c>
      <c r="M120" s="64">
        <f>L120*'Расчет субсидий'!Q120</f>
        <v>-5.6678342052520003</v>
      </c>
      <c r="N120" s="65">
        <f t="shared" si="35"/>
        <v>-80.039325501683706</v>
      </c>
      <c r="O120" s="64">
        <f>'Расчет субсидий'!T120-1</f>
        <v>1.3468013468013407E-2</v>
      </c>
      <c r="P120" s="64">
        <f>O120*'Расчет субсидий'!U120</f>
        <v>6.7340067340067034E-2</v>
      </c>
      <c r="Q120" s="65">
        <f t="shared" si="36"/>
        <v>0.95095469873527894</v>
      </c>
      <c r="R120" s="64">
        <f>'Расчет субсидий'!X120-1</f>
        <v>-0.27857142857142858</v>
      </c>
      <c r="S120" s="64">
        <f>R120*'Расчет субсидий'!Y120</f>
        <v>-12.535714285714286</v>
      </c>
      <c r="T120" s="65">
        <f t="shared" si="37"/>
        <v>-177.02531156974479</v>
      </c>
      <c r="U120" s="92" t="s">
        <v>435</v>
      </c>
      <c r="V120" s="92" t="s">
        <v>435</v>
      </c>
      <c r="W120" s="93" t="s">
        <v>435</v>
      </c>
      <c r="X120" s="29" t="s">
        <v>375</v>
      </c>
      <c r="Y120" s="29" t="s">
        <v>375</v>
      </c>
      <c r="Z120" s="29" t="s">
        <v>375</v>
      </c>
      <c r="AA120" s="64">
        <f>'Расчет субсидий'!AJ120-1</f>
        <v>-4.6012269938650263E-2</v>
      </c>
      <c r="AB120" s="64">
        <f>AA120*'Расчет субсидий'!AK120</f>
        <v>-0.92024539877300526</v>
      </c>
      <c r="AC120" s="65">
        <f t="shared" si="38"/>
        <v>-12.9954085363978</v>
      </c>
      <c r="AD120" s="29" t="s">
        <v>375</v>
      </c>
      <c r="AE120" s="29" t="s">
        <v>375</v>
      </c>
      <c r="AF120" s="29" t="s">
        <v>375</v>
      </c>
      <c r="AG120" s="29" t="s">
        <v>375</v>
      </c>
      <c r="AH120" s="29" t="s">
        <v>375</v>
      </c>
      <c r="AI120" s="29" t="s">
        <v>375</v>
      </c>
      <c r="AJ120" s="64">
        <f t="shared" si="39"/>
        <v>-19.056453822399227</v>
      </c>
      <c r="AK120" s="28" t="str">
        <f>IF('Расчет субсидий'!BG120="+",'Расчет субсидий'!BG120,"-")</f>
        <v>-</v>
      </c>
    </row>
    <row r="121" spans="1:37" ht="15" customHeight="1">
      <c r="A121" s="34" t="s">
        <v>120</v>
      </c>
      <c r="B121" s="66"/>
      <c r="C121" s="67"/>
      <c r="D121" s="67"/>
      <c r="E121" s="68"/>
      <c r="F121" s="67"/>
      <c r="G121" s="67"/>
      <c r="H121" s="68"/>
      <c r="I121" s="68"/>
      <c r="J121" s="68"/>
      <c r="K121" s="68"/>
      <c r="L121" s="67"/>
      <c r="M121" s="67"/>
      <c r="N121" s="68"/>
      <c r="O121" s="67"/>
      <c r="P121" s="67"/>
      <c r="Q121" s="68"/>
      <c r="R121" s="67"/>
      <c r="S121" s="67"/>
      <c r="T121" s="68"/>
      <c r="U121" s="68"/>
      <c r="V121" s="68"/>
      <c r="W121" s="68"/>
      <c r="X121" s="68"/>
      <c r="Y121" s="68"/>
      <c r="Z121" s="68"/>
      <c r="AA121" s="67"/>
      <c r="AB121" s="67"/>
      <c r="AC121" s="68"/>
      <c r="AD121" s="67"/>
      <c r="AE121" s="67"/>
      <c r="AF121" s="68"/>
      <c r="AG121" s="67"/>
      <c r="AH121" s="67"/>
      <c r="AI121" s="68"/>
      <c r="AJ121" s="68"/>
      <c r="AK121" s="69"/>
    </row>
    <row r="122" spans="1:37" ht="15" customHeight="1">
      <c r="A122" s="35" t="s">
        <v>121</v>
      </c>
      <c r="B122" s="61">
        <f>'Расчет субсидий'!AX122</f>
        <v>31.118181818181824</v>
      </c>
      <c r="C122" s="64">
        <f>'Расчет субсидий'!D122-1</f>
        <v>3.0669710806697115E-2</v>
      </c>
      <c r="D122" s="64">
        <f>C122*'Расчет субсидий'!E122</f>
        <v>0.30669710806697115</v>
      </c>
      <c r="E122" s="65">
        <f t="shared" ref="E122:E128" si="40">$B122*D122/$AJ122</f>
        <v>1.4990964025229172</v>
      </c>
      <c r="F122" s="29" t="s">
        <v>375</v>
      </c>
      <c r="G122" s="29" t="s">
        <v>375</v>
      </c>
      <c r="H122" s="29" t="s">
        <v>375</v>
      </c>
      <c r="I122" s="29" t="s">
        <v>375</v>
      </c>
      <c r="J122" s="29" t="s">
        <v>375</v>
      </c>
      <c r="K122" s="29" t="s">
        <v>375</v>
      </c>
      <c r="L122" s="64">
        <f>'Расчет субсидий'!P122-1</f>
        <v>-0.55094637223974763</v>
      </c>
      <c r="M122" s="64">
        <f>L122*'Расчет субсидий'!Q122</f>
        <v>-11.018927444794953</v>
      </c>
      <c r="N122" s="65">
        <f t="shared" ref="N122:N128" si="41">$B122*M122/$AJ122</f>
        <v>-53.859113952082488</v>
      </c>
      <c r="O122" s="64">
        <f>'Расчет субсидий'!T122-1</f>
        <v>0.27899999999999991</v>
      </c>
      <c r="P122" s="64">
        <f>O122*'Расчет субсидий'!U122</f>
        <v>6.9749999999999979</v>
      </c>
      <c r="Q122" s="65">
        <f t="shared" ref="Q122:Q128" si="42">$B122*P122/$AJ122</f>
        <v>34.092911646607718</v>
      </c>
      <c r="R122" s="64">
        <f>'Расчет субсидий'!X122-1</f>
        <v>0.21999999999999997</v>
      </c>
      <c r="S122" s="64">
        <f>R122*'Расчет субсидий'!Y122</f>
        <v>5.4999999999999991</v>
      </c>
      <c r="T122" s="65">
        <f t="shared" ref="T122:T128" si="43">$B122*S122/$AJ122</f>
        <v>26.883299506285656</v>
      </c>
      <c r="U122" s="92" t="s">
        <v>435</v>
      </c>
      <c r="V122" s="92" t="s">
        <v>435</v>
      </c>
      <c r="W122" s="93" t="s">
        <v>435</v>
      </c>
      <c r="X122" s="29" t="s">
        <v>375</v>
      </c>
      <c r="Y122" s="29" t="s">
        <v>375</v>
      </c>
      <c r="Z122" s="29" t="s">
        <v>375</v>
      </c>
      <c r="AA122" s="64">
        <f>'Расчет субсидий'!AJ122-1</f>
        <v>0.23018181818181804</v>
      </c>
      <c r="AB122" s="64">
        <f>AA122*'Расчет субсидий'!AK122</f>
        <v>4.6036363636363609</v>
      </c>
      <c r="AC122" s="65">
        <f t="shared" ref="AC122:AC128" si="44">$B122*AB122/$AJ122</f>
        <v>22.501988214848016</v>
      </c>
      <c r="AD122" s="29" t="s">
        <v>375</v>
      </c>
      <c r="AE122" s="29" t="s">
        <v>375</v>
      </c>
      <c r="AF122" s="29" t="s">
        <v>375</v>
      </c>
      <c r="AG122" s="29" t="s">
        <v>375</v>
      </c>
      <c r="AH122" s="29" t="s">
        <v>375</v>
      </c>
      <c r="AI122" s="29" t="s">
        <v>375</v>
      </c>
      <c r="AJ122" s="64">
        <f t="shared" si="39"/>
        <v>6.3664060269083773</v>
      </c>
      <c r="AK122" s="28" t="str">
        <f>IF('Расчет субсидий'!BG122="+",'Расчет субсидий'!BG122,"-")</f>
        <v>-</v>
      </c>
    </row>
    <row r="123" spans="1:37" ht="15" customHeight="1">
      <c r="A123" s="35" t="s">
        <v>122</v>
      </c>
      <c r="B123" s="61">
        <f>'Расчет субсидий'!AX123</f>
        <v>-167.99090909090899</v>
      </c>
      <c r="C123" s="64">
        <f>'Расчет субсидий'!D123-1</f>
        <v>0.20220992051655462</v>
      </c>
      <c r="D123" s="64">
        <f>C123*'Расчет субсидий'!E123</f>
        <v>2.0220992051655462</v>
      </c>
      <c r="E123" s="65">
        <f t="shared" si="40"/>
        <v>21.861474337613302</v>
      </c>
      <c r="F123" s="29" t="s">
        <v>375</v>
      </c>
      <c r="G123" s="29" t="s">
        <v>375</v>
      </c>
      <c r="H123" s="29" t="s">
        <v>375</v>
      </c>
      <c r="I123" s="29" t="s">
        <v>375</v>
      </c>
      <c r="J123" s="29" t="s">
        <v>375</v>
      </c>
      <c r="K123" s="29" t="s">
        <v>375</v>
      </c>
      <c r="L123" s="64">
        <f>'Расчет субсидий'!P123-1</f>
        <v>-6.743100837479532E-2</v>
      </c>
      <c r="M123" s="64">
        <f>L123*'Расчет субсидий'!Q123</f>
        <v>-1.3486201674959064</v>
      </c>
      <c r="N123" s="65">
        <f t="shared" si="41"/>
        <v>-14.580306004564102</v>
      </c>
      <c r="O123" s="64">
        <f>'Расчет субсидий'!T123-1</f>
        <v>-0.4447368421052631</v>
      </c>
      <c r="P123" s="64">
        <f>O123*'Расчет субсидий'!U123</f>
        <v>-13.342105263157894</v>
      </c>
      <c r="Q123" s="65">
        <f t="shared" si="42"/>
        <v>-144.24519384368307</v>
      </c>
      <c r="R123" s="64">
        <f>'Расчет субсидий'!X123-1</f>
        <v>-7.5000000000000067E-2</v>
      </c>
      <c r="S123" s="64">
        <f>R123*'Расчет субсидий'!Y123</f>
        <v>-1.5000000000000013</v>
      </c>
      <c r="T123" s="65">
        <f t="shared" si="43"/>
        <v>-16.216915284201072</v>
      </c>
      <c r="U123" s="92" t="s">
        <v>435</v>
      </c>
      <c r="V123" s="92" t="s">
        <v>435</v>
      </c>
      <c r="W123" s="93" t="s">
        <v>435</v>
      </c>
      <c r="X123" s="29" t="s">
        <v>375</v>
      </c>
      <c r="Y123" s="29" t="s">
        <v>375</v>
      </c>
      <c r="Z123" s="29" t="s">
        <v>375</v>
      </c>
      <c r="AA123" s="64">
        <f>'Расчет субсидий'!AJ123-1</f>
        <v>-6.8493150684931559E-2</v>
      </c>
      <c r="AB123" s="64">
        <f>AA123*'Расчет субсидий'!AK123</f>
        <v>-1.3698630136986312</v>
      </c>
      <c r="AC123" s="65">
        <f t="shared" si="44"/>
        <v>-14.809968296074036</v>
      </c>
      <c r="AD123" s="29" t="s">
        <v>375</v>
      </c>
      <c r="AE123" s="29" t="s">
        <v>375</v>
      </c>
      <c r="AF123" s="29" t="s">
        <v>375</v>
      </c>
      <c r="AG123" s="29" t="s">
        <v>375</v>
      </c>
      <c r="AH123" s="29" t="s">
        <v>375</v>
      </c>
      <c r="AI123" s="29" t="s">
        <v>375</v>
      </c>
      <c r="AJ123" s="64">
        <f t="shared" si="39"/>
        <v>-15.538489239186887</v>
      </c>
      <c r="AK123" s="28" t="str">
        <f>IF('Расчет субсидий'!BG123="+",'Расчет субсидий'!BG123,"-")</f>
        <v>-</v>
      </c>
    </row>
    <row r="124" spans="1:37" ht="15" customHeight="1">
      <c r="A124" s="35" t="s">
        <v>123</v>
      </c>
      <c r="B124" s="61">
        <f>'Расчет субсидий'!AX124</f>
        <v>42.945454545454481</v>
      </c>
      <c r="C124" s="64">
        <f>'Расчет субсидий'!D124-1</f>
        <v>4.3939393939393945E-2</v>
      </c>
      <c r="D124" s="64">
        <f>C124*'Расчет субсидий'!E124</f>
        <v>0.43939393939393945</v>
      </c>
      <c r="E124" s="65">
        <f t="shared" si="40"/>
        <v>2.8971182525514005</v>
      </c>
      <c r="F124" s="29" t="s">
        <v>375</v>
      </c>
      <c r="G124" s="29" t="s">
        <v>375</v>
      </c>
      <c r="H124" s="29" t="s">
        <v>375</v>
      </c>
      <c r="I124" s="29" t="s">
        <v>375</v>
      </c>
      <c r="J124" s="29" t="s">
        <v>375</v>
      </c>
      <c r="K124" s="29" t="s">
        <v>375</v>
      </c>
      <c r="L124" s="64">
        <f>'Расчет субсидий'!P124-1</f>
        <v>-0.34575442883323149</v>
      </c>
      <c r="M124" s="64">
        <f>L124*'Расчет субсидий'!Q124</f>
        <v>-6.9150885766646297</v>
      </c>
      <c r="N124" s="65">
        <f t="shared" si="41"/>
        <v>-45.594232276161215</v>
      </c>
      <c r="O124" s="64">
        <f>'Расчет субсидий'!T124-1</f>
        <v>0.26027027027027017</v>
      </c>
      <c r="P124" s="64">
        <f>O124*'Расчет субсидий'!U124</f>
        <v>3.9040540540540523</v>
      </c>
      <c r="Q124" s="65">
        <f t="shared" si="42"/>
        <v>25.741152175535198</v>
      </c>
      <c r="R124" s="64">
        <f>'Расчет субсидий'!X124-1</f>
        <v>0.27099999999999991</v>
      </c>
      <c r="S124" s="64">
        <f>R124*'Расчет субсидий'!Y124</f>
        <v>9.4849999999999959</v>
      </c>
      <c r="T124" s="65">
        <f t="shared" si="43"/>
        <v>62.538793009644863</v>
      </c>
      <c r="U124" s="92" t="s">
        <v>435</v>
      </c>
      <c r="V124" s="92" t="s">
        <v>435</v>
      </c>
      <c r="W124" s="93" t="s">
        <v>435</v>
      </c>
      <c r="X124" s="29" t="s">
        <v>375</v>
      </c>
      <c r="Y124" s="29" t="s">
        <v>375</v>
      </c>
      <c r="Z124" s="29" t="s">
        <v>375</v>
      </c>
      <c r="AA124" s="64">
        <f>'Расчет субсидий'!AJ124-1</f>
        <v>-2.0000000000000018E-2</v>
      </c>
      <c r="AB124" s="64">
        <f>AA124*'Расчет субсидий'!AK124</f>
        <v>-0.40000000000000036</v>
      </c>
      <c r="AC124" s="65">
        <f t="shared" si="44"/>
        <v>-2.6373766161157595</v>
      </c>
      <c r="AD124" s="29" t="s">
        <v>375</v>
      </c>
      <c r="AE124" s="29" t="s">
        <v>375</v>
      </c>
      <c r="AF124" s="29" t="s">
        <v>375</v>
      </c>
      <c r="AG124" s="29" t="s">
        <v>375</v>
      </c>
      <c r="AH124" s="29" t="s">
        <v>375</v>
      </c>
      <c r="AI124" s="29" t="s">
        <v>375</v>
      </c>
      <c r="AJ124" s="64">
        <f t="shared" si="39"/>
        <v>6.5133594167833575</v>
      </c>
      <c r="AK124" s="28" t="str">
        <f>IF('Расчет субсидий'!BG124="+",'Расчет субсидий'!BG124,"-")</f>
        <v>-</v>
      </c>
    </row>
    <row r="125" spans="1:37" ht="15" customHeight="1">
      <c r="A125" s="35" t="s">
        <v>124</v>
      </c>
      <c r="B125" s="61">
        <f>'Расчет субсидий'!AX125</f>
        <v>20.200000000000045</v>
      </c>
      <c r="C125" s="64">
        <f>'Расчет субсидий'!D125-1</f>
        <v>-1.4789272030651279E-2</v>
      </c>
      <c r="D125" s="64">
        <f>C125*'Расчет субсидий'!E125</f>
        <v>-0.14789272030651279</v>
      </c>
      <c r="E125" s="65">
        <f t="shared" si="40"/>
        <v>-1.2886140615099921</v>
      </c>
      <c r="F125" s="29" t="s">
        <v>375</v>
      </c>
      <c r="G125" s="29" t="s">
        <v>375</v>
      </c>
      <c r="H125" s="29" t="s">
        <v>375</v>
      </c>
      <c r="I125" s="29" t="s">
        <v>375</v>
      </c>
      <c r="J125" s="29" t="s">
        <v>375</v>
      </c>
      <c r="K125" s="29" t="s">
        <v>375</v>
      </c>
      <c r="L125" s="64">
        <f>'Расчет субсидий'!P125-1</f>
        <v>-0.36797557929790481</v>
      </c>
      <c r="M125" s="64">
        <f>L125*'Расчет субсидий'!Q125</f>
        <v>-7.3595115859580957</v>
      </c>
      <c r="N125" s="65">
        <f t="shared" si="41"/>
        <v>-64.124658034934228</v>
      </c>
      <c r="O125" s="64">
        <f>'Расчет субсидий'!T125-1</f>
        <v>0.19101654846335703</v>
      </c>
      <c r="P125" s="64">
        <f>O125*'Расчет субсидий'!U125</f>
        <v>5.7304964539007113</v>
      </c>
      <c r="Q125" s="65">
        <f t="shared" si="42"/>
        <v>49.930776137088976</v>
      </c>
      <c r="R125" s="64">
        <f>'Расчет субсидий'!X125-1</f>
        <v>0.20142857142857129</v>
      </c>
      <c r="S125" s="64">
        <f>R125*'Расчет субсидий'!Y125</f>
        <v>4.0285714285714258</v>
      </c>
      <c r="T125" s="65">
        <f t="shared" si="43"/>
        <v>35.101618118156466</v>
      </c>
      <c r="U125" s="92" t="s">
        <v>435</v>
      </c>
      <c r="V125" s="92" t="s">
        <v>435</v>
      </c>
      <c r="W125" s="93" t="s">
        <v>435</v>
      </c>
      <c r="X125" s="29" t="s">
        <v>375</v>
      </c>
      <c r="Y125" s="29" t="s">
        <v>375</v>
      </c>
      <c r="Z125" s="29" t="s">
        <v>375</v>
      </c>
      <c r="AA125" s="64">
        <f>'Расчет субсидий'!AJ125-1</f>
        <v>3.3333333333334103E-3</v>
      </c>
      <c r="AB125" s="64">
        <f>AA125*'Расчет субсидий'!AK125</f>
        <v>6.6666666666668206E-2</v>
      </c>
      <c r="AC125" s="65">
        <f t="shared" si="44"/>
        <v>0.58087784119882058</v>
      </c>
      <c r="AD125" s="29" t="s">
        <v>375</v>
      </c>
      <c r="AE125" s="29" t="s">
        <v>375</v>
      </c>
      <c r="AF125" s="29" t="s">
        <v>375</v>
      </c>
      <c r="AG125" s="29" t="s">
        <v>375</v>
      </c>
      <c r="AH125" s="29" t="s">
        <v>375</v>
      </c>
      <c r="AI125" s="29" t="s">
        <v>375</v>
      </c>
      <c r="AJ125" s="64">
        <f t="shared" si="39"/>
        <v>2.3183302428741968</v>
      </c>
      <c r="AK125" s="28" t="str">
        <f>IF('Расчет субсидий'!BG125="+",'Расчет субсидий'!BG125,"-")</f>
        <v>-</v>
      </c>
    </row>
    <row r="126" spans="1:37" ht="15" customHeight="1">
      <c r="A126" s="35" t="s">
        <v>125</v>
      </c>
      <c r="B126" s="61">
        <f>'Расчет субсидий'!AX126</f>
        <v>52.709090909090833</v>
      </c>
      <c r="C126" s="64">
        <f>'Расчет субсидий'!D126-1</f>
        <v>1.3358778625955914E-3</v>
      </c>
      <c r="D126" s="64">
        <f>C126*'Расчет субсидий'!E126</f>
        <v>1.3358778625955914E-2</v>
      </c>
      <c r="E126" s="65">
        <f t="shared" si="40"/>
        <v>9.8817853695257626E-2</v>
      </c>
      <c r="F126" s="29" t="s">
        <v>375</v>
      </c>
      <c r="G126" s="29" t="s">
        <v>375</v>
      </c>
      <c r="H126" s="29" t="s">
        <v>375</v>
      </c>
      <c r="I126" s="29" t="s">
        <v>375</v>
      </c>
      <c r="J126" s="29" t="s">
        <v>375</v>
      </c>
      <c r="K126" s="29" t="s">
        <v>375</v>
      </c>
      <c r="L126" s="64">
        <f>'Расчет субсидий'!P126-1</f>
        <v>-0.14399596367305756</v>
      </c>
      <c r="M126" s="64">
        <f>L126*'Расчет субсидий'!Q126</f>
        <v>-2.8799192734611512</v>
      </c>
      <c r="N126" s="65">
        <f t="shared" si="41"/>
        <v>-21.303402757650868</v>
      </c>
      <c r="O126" s="64">
        <f>'Расчет субсидий'!T126-1</f>
        <v>0.20043478260869563</v>
      </c>
      <c r="P126" s="64">
        <f>O126*'Расчет субсидий'!U126</f>
        <v>6.0130434782608688</v>
      </c>
      <c r="Q126" s="65">
        <f t="shared" si="42"/>
        <v>44.479818652244994</v>
      </c>
      <c r="R126" s="64">
        <f>'Расчет субсидий'!X126-1</f>
        <v>0.17500000000000004</v>
      </c>
      <c r="S126" s="64">
        <f>R126*'Расчет субсидий'!Y126</f>
        <v>3.5000000000000009</v>
      </c>
      <c r="T126" s="65">
        <f t="shared" si="43"/>
        <v>25.890277668154184</v>
      </c>
      <c r="U126" s="92" t="s">
        <v>435</v>
      </c>
      <c r="V126" s="92" t="s">
        <v>435</v>
      </c>
      <c r="W126" s="93" t="s">
        <v>435</v>
      </c>
      <c r="X126" s="29" t="s">
        <v>375</v>
      </c>
      <c r="Y126" s="29" t="s">
        <v>375</v>
      </c>
      <c r="Z126" s="29" t="s">
        <v>375</v>
      </c>
      <c r="AA126" s="64">
        <f>'Расчет субсидий'!AJ126-1</f>
        <v>2.39520958083832E-2</v>
      </c>
      <c r="AB126" s="64">
        <f>AA126*'Расчет субсидий'!AK126</f>
        <v>0.47904191616766401</v>
      </c>
      <c r="AC126" s="65">
        <f t="shared" si="44"/>
        <v>3.543579492647273</v>
      </c>
      <c r="AD126" s="29" t="s">
        <v>375</v>
      </c>
      <c r="AE126" s="29" t="s">
        <v>375</v>
      </c>
      <c r="AF126" s="29" t="s">
        <v>375</v>
      </c>
      <c r="AG126" s="29" t="s">
        <v>375</v>
      </c>
      <c r="AH126" s="29" t="s">
        <v>375</v>
      </c>
      <c r="AI126" s="29" t="s">
        <v>375</v>
      </c>
      <c r="AJ126" s="64">
        <f t="shared" si="39"/>
        <v>7.125524899593338</v>
      </c>
      <c r="AK126" s="28" t="str">
        <f>IF('Расчет субсидий'!BG126="+",'Расчет субсидий'!BG126,"-")</f>
        <v>-</v>
      </c>
    </row>
    <row r="127" spans="1:37" ht="15" customHeight="1">
      <c r="A127" s="35" t="s">
        <v>126</v>
      </c>
      <c r="B127" s="61">
        <f>'Расчет субсидий'!AX127</f>
        <v>-27.136363636363626</v>
      </c>
      <c r="C127" s="64">
        <f>'Расчет субсидий'!D127-1</f>
        <v>6.2707838479809874E-2</v>
      </c>
      <c r="D127" s="64">
        <f>C127*'Расчет субсидий'!E127</f>
        <v>0.62707838479809874</v>
      </c>
      <c r="E127" s="65">
        <f t="shared" si="40"/>
        <v>2.4147691730756993</v>
      </c>
      <c r="F127" s="29" t="s">
        <v>375</v>
      </c>
      <c r="G127" s="29" t="s">
        <v>375</v>
      </c>
      <c r="H127" s="29" t="s">
        <v>375</v>
      </c>
      <c r="I127" s="29" t="s">
        <v>375</v>
      </c>
      <c r="J127" s="29" t="s">
        <v>375</v>
      </c>
      <c r="K127" s="29" t="s">
        <v>375</v>
      </c>
      <c r="L127" s="64">
        <f>'Расчет субсидий'!P127-1</f>
        <v>-0.63624482683511219</v>
      </c>
      <c r="M127" s="64">
        <f>L127*'Расчет субсидий'!Q127</f>
        <v>-12.724896536702243</v>
      </c>
      <c r="N127" s="65">
        <f t="shared" si="41"/>
        <v>-49.001350759841188</v>
      </c>
      <c r="O127" s="64">
        <f>'Расчет субсидий'!T127-1</f>
        <v>7.0689655172413879E-2</v>
      </c>
      <c r="P127" s="64">
        <f>O127*'Расчет субсидий'!U127</f>
        <v>2.1206896551724164</v>
      </c>
      <c r="Q127" s="65">
        <f t="shared" si="42"/>
        <v>8.166404917017978</v>
      </c>
      <c r="R127" s="64">
        <f>'Расчет субсидий'!X127-1</f>
        <v>0.10000000000000009</v>
      </c>
      <c r="S127" s="64">
        <f>R127*'Расчет субсидий'!Y127</f>
        <v>2.0000000000000018</v>
      </c>
      <c r="T127" s="65">
        <f t="shared" si="43"/>
        <v>7.7016501656429686</v>
      </c>
      <c r="U127" s="92" t="s">
        <v>435</v>
      </c>
      <c r="V127" s="92" t="s">
        <v>435</v>
      </c>
      <c r="W127" s="93" t="s">
        <v>435</v>
      </c>
      <c r="X127" s="29" t="s">
        <v>375</v>
      </c>
      <c r="Y127" s="29" t="s">
        <v>375</v>
      </c>
      <c r="Z127" s="29" t="s">
        <v>375</v>
      </c>
      <c r="AA127" s="64">
        <f>'Расчет субсидий'!AJ127-1</f>
        <v>4.6511627906976827E-2</v>
      </c>
      <c r="AB127" s="64">
        <f>AA127*'Расчет субсидий'!AK127</f>
        <v>0.93023255813953654</v>
      </c>
      <c r="AC127" s="65">
        <f t="shared" si="44"/>
        <v>3.5821628677409185</v>
      </c>
      <c r="AD127" s="29" t="s">
        <v>375</v>
      </c>
      <c r="AE127" s="29" t="s">
        <v>375</v>
      </c>
      <c r="AF127" s="29" t="s">
        <v>375</v>
      </c>
      <c r="AG127" s="29" t="s">
        <v>375</v>
      </c>
      <c r="AH127" s="29" t="s">
        <v>375</v>
      </c>
      <c r="AI127" s="29" t="s">
        <v>375</v>
      </c>
      <c r="AJ127" s="64">
        <f t="shared" si="39"/>
        <v>-7.0468959385921899</v>
      </c>
      <c r="AK127" s="28" t="str">
        <f>IF('Расчет субсидий'!BG127="+",'Расчет субсидий'!BG127,"-")</f>
        <v>-</v>
      </c>
    </row>
    <row r="128" spans="1:37" ht="15" customHeight="1">
      <c r="A128" s="35" t="s">
        <v>127</v>
      </c>
      <c r="B128" s="61">
        <f>'Расчет субсидий'!AX128</f>
        <v>96.572727272727207</v>
      </c>
      <c r="C128" s="64">
        <f>'Расчет субсидий'!D128-1</f>
        <v>7.5787728026533996E-2</v>
      </c>
      <c r="D128" s="64">
        <f>C128*'Расчет субсидий'!E128</f>
        <v>0.75787728026533996</v>
      </c>
      <c r="E128" s="65">
        <f t="shared" si="40"/>
        <v>5.6125038094688771</v>
      </c>
      <c r="F128" s="29" t="s">
        <v>375</v>
      </c>
      <c r="G128" s="29" t="s">
        <v>375</v>
      </c>
      <c r="H128" s="29" t="s">
        <v>375</v>
      </c>
      <c r="I128" s="29" t="s">
        <v>375</v>
      </c>
      <c r="J128" s="29" t="s">
        <v>375</v>
      </c>
      <c r="K128" s="29" t="s">
        <v>375</v>
      </c>
      <c r="L128" s="64">
        <f>'Расчет субсидий'!P128-1</f>
        <v>-0.14827352742044686</v>
      </c>
      <c r="M128" s="64">
        <f>L128*'Расчет субсидий'!Q128</f>
        <v>-2.9654705484089372</v>
      </c>
      <c r="N128" s="65">
        <f t="shared" si="41"/>
        <v>-21.960962788046373</v>
      </c>
      <c r="O128" s="64">
        <f>'Расчет субсидий'!T128-1</f>
        <v>0.21481012658227838</v>
      </c>
      <c r="P128" s="64">
        <f>O128*'Расчет субсидий'!U128</f>
        <v>7.5183544303797429</v>
      </c>
      <c r="Q128" s="65">
        <f t="shared" si="42"/>
        <v>55.677606362167268</v>
      </c>
      <c r="R128" s="64">
        <f>'Расчет субсидий'!X128-1</f>
        <v>0.30000000000000004</v>
      </c>
      <c r="S128" s="64">
        <f>R128*'Расчет субсидий'!Y128</f>
        <v>4.5000000000000009</v>
      </c>
      <c r="T128" s="65">
        <f t="shared" si="43"/>
        <v>33.325008943093664</v>
      </c>
      <c r="U128" s="92" t="s">
        <v>435</v>
      </c>
      <c r="V128" s="92" t="s">
        <v>435</v>
      </c>
      <c r="W128" s="93" t="s">
        <v>435</v>
      </c>
      <c r="X128" s="29" t="s">
        <v>375</v>
      </c>
      <c r="Y128" s="29" t="s">
        <v>375</v>
      </c>
      <c r="Z128" s="29" t="s">
        <v>375</v>
      </c>
      <c r="AA128" s="64">
        <f>'Расчет субсидий'!AJ128-1</f>
        <v>0.16149068322981375</v>
      </c>
      <c r="AB128" s="64">
        <f>AA128*'Расчет субсидий'!AK128</f>
        <v>3.2298136645962749</v>
      </c>
      <c r="AC128" s="65">
        <f t="shared" si="44"/>
        <v>23.918570946043765</v>
      </c>
      <c r="AD128" s="29" t="s">
        <v>375</v>
      </c>
      <c r="AE128" s="29" t="s">
        <v>375</v>
      </c>
      <c r="AF128" s="29" t="s">
        <v>375</v>
      </c>
      <c r="AG128" s="29" t="s">
        <v>375</v>
      </c>
      <c r="AH128" s="29" t="s">
        <v>375</v>
      </c>
      <c r="AI128" s="29" t="s">
        <v>375</v>
      </c>
      <c r="AJ128" s="64">
        <f t="shared" si="39"/>
        <v>13.040574826832422</v>
      </c>
      <c r="AK128" s="28" t="str">
        <f>IF('Расчет субсидий'!BG128="+",'Расчет субсидий'!BG128,"-")</f>
        <v>-</v>
      </c>
    </row>
    <row r="129" spans="1:37" ht="15" customHeight="1">
      <c r="A129" s="34" t="s">
        <v>128</v>
      </c>
      <c r="B129" s="66"/>
      <c r="C129" s="67"/>
      <c r="D129" s="67"/>
      <c r="E129" s="68"/>
      <c r="F129" s="67"/>
      <c r="G129" s="67"/>
      <c r="H129" s="68"/>
      <c r="I129" s="68"/>
      <c r="J129" s="68"/>
      <c r="K129" s="68"/>
      <c r="L129" s="67"/>
      <c r="M129" s="67"/>
      <c r="N129" s="68"/>
      <c r="O129" s="67"/>
      <c r="P129" s="67"/>
      <c r="Q129" s="68"/>
      <c r="R129" s="67"/>
      <c r="S129" s="67"/>
      <c r="T129" s="68"/>
      <c r="U129" s="68"/>
      <c r="V129" s="68"/>
      <c r="W129" s="68"/>
      <c r="X129" s="68"/>
      <c r="Y129" s="68"/>
      <c r="Z129" s="68"/>
      <c r="AA129" s="67"/>
      <c r="AB129" s="67"/>
      <c r="AC129" s="68"/>
      <c r="AD129" s="67"/>
      <c r="AE129" s="67"/>
      <c r="AF129" s="68"/>
      <c r="AG129" s="67"/>
      <c r="AH129" s="67"/>
      <c r="AI129" s="68"/>
      <c r="AJ129" s="68"/>
      <c r="AK129" s="69"/>
    </row>
    <row r="130" spans="1:37" ht="15" customHeight="1">
      <c r="A130" s="35" t="s">
        <v>129</v>
      </c>
      <c r="B130" s="61">
        <f>'Расчет субсидий'!AX130</f>
        <v>-31.627272727272839</v>
      </c>
      <c r="C130" s="64">
        <f>'Расчет субсидий'!D130-1</f>
        <v>0.24926048565121417</v>
      </c>
      <c r="D130" s="64">
        <f>C130*'Расчет субсидий'!E130</f>
        <v>2.4926048565121417</v>
      </c>
      <c r="E130" s="65">
        <f t="shared" ref="E130:E138" si="45">$B130*D130/$AJ130</f>
        <v>26.65472872366961</v>
      </c>
      <c r="F130" s="29" t="s">
        <v>375</v>
      </c>
      <c r="G130" s="29" t="s">
        <v>375</v>
      </c>
      <c r="H130" s="29" t="s">
        <v>375</v>
      </c>
      <c r="I130" s="29" t="s">
        <v>375</v>
      </c>
      <c r="J130" s="29" t="s">
        <v>375</v>
      </c>
      <c r="K130" s="29" t="s">
        <v>375</v>
      </c>
      <c r="L130" s="64">
        <f>'Расчет субсидий'!P130-1</f>
        <v>-4.6203934607924491E-2</v>
      </c>
      <c r="M130" s="64">
        <f>L130*'Расчет субсидий'!Q130</f>
        <v>-0.92407869215848981</v>
      </c>
      <c r="N130" s="65">
        <f t="shared" ref="N130:N138" si="46">$B130*M130/$AJ130</f>
        <v>-9.8816572528362023</v>
      </c>
      <c r="O130" s="64">
        <f>'Расчет субсидий'!T130-1</f>
        <v>-0.21740870435217607</v>
      </c>
      <c r="P130" s="64">
        <f>O130*'Расчет субсидий'!U130</f>
        <v>-6.5222611305652824</v>
      </c>
      <c r="Q130" s="65">
        <f t="shared" ref="Q130:Q138" si="47">$B130*P130/$AJ130</f>
        <v>-69.745952972031148</v>
      </c>
      <c r="R130" s="64">
        <f>'Расчет субсидий'!X130-1</f>
        <v>0.22317073170731705</v>
      </c>
      <c r="S130" s="64">
        <f>R130*'Расчет субсидий'!Y130</f>
        <v>4.463414634146341</v>
      </c>
      <c r="T130" s="65">
        <f t="shared" ref="T130:T138" si="48">$B130*S130/$AJ130</f>
        <v>47.729629485237361</v>
      </c>
      <c r="U130" s="92" t="s">
        <v>435</v>
      </c>
      <c r="V130" s="92" t="s">
        <v>435</v>
      </c>
      <c r="W130" s="93" t="s">
        <v>435</v>
      </c>
      <c r="X130" s="29" t="s">
        <v>375</v>
      </c>
      <c r="Y130" s="29" t="s">
        <v>375</v>
      </c>
      <c r="Z130" s="29" t="s">
        <v>375</v>
      </c>
      <c r="AA130" s="64">
        <f>'Расчет субсидий'!AJ130-1</f>
        <v>-0.12336448598130845</v>
      </c>
      <c r="AB130" s="64">
        <f>AA130*'Расчет субсидий'!AK130</f>
        <v>-2.4672897196261689</v>
      </c>
      <c r="AC130" s="65">
        <f t="shared" ref="AC130:AC138" si="49">$B130*AB130/$AJ130</f>
        <v>-26.384020711312466</v>
      </c>
      <c r="AD130" s="29" t="s">
        <v>375</v>
      </c>
      <c r="AE130" s="29" t="s">
        <v>375</v>
      </c>
      <c r="AF130" s="29" t="s">
        <v>375</v>
      </c>
      <c r="AG130" s="29" t="s">
        <v>375</v>
      </c>
      <c r="AH130" s="29" t="s">
        <v>375</v>
      </c>
      <c r="AI130" s="29" t="s">
        <v>375</v>
      </c>
      <c r="AJ130" s="64">
        <f t="shared" si="39"/>
        <v>-2.9576100516914585</v>
      </c>
      <c r="AK130" s="28" t="str">
        <f>IF('Расчет субсидий'!BG130="+",'Расчет субсидий'!BG130,"-")</f>
        <v>-</v>
      </c>
    </row>
    <row r="131" spans="1:37" ht="15" customHeight="1">
      <c r="A131" s="35" t="s">
        <v>130</v>
      </c>
      <c r="B131" s="61">
        <f>'Расчет субсидий'!AX131</f>
        <v>-108.03636363636372</v>
      </c>
      <c r="C131" s="64">
        <f>'Расчет субсидий'!D131-1</f>
        <v>-1</v>
      </c>
      <c r="D131" s="64">
        <f>C131*'Расчет субсидий'!E131</f>
        <v>0</v>
      </c>
      <c r="E131" s="65">
        <f t="shared" si="45"/>
        <v>0</v>
      </c>
      <c r="F131" s="29" t="s">
        <v>375</v>
      </c>
      <c r="G131" s="29" t="s">
        <v>375</v>
      </c>
      <c r="H131" s="29" t="s">
        <v>375</v>
      </c>
      <c r="I131" s="29" t="s">
        <v>375</v>
      </c>
      <c r="J131" s="29" t="s">
        <v>375</v>
      </c>
      <c r="K131" s="29" t="s">
        <v>375</v>
      </c>
      <c r="L131" s="64">
        <f>'Расчет субсидий'!P131-1</f>
        <v>-0.30883903026652615</v>
      </c>
      <c r="M131" s="64">
        <f>L131*'Расчет субсидий'!Q131</f>
        <v>-6.1767806053305225</v>
      </c>
      <c r="N131" s="65">
        <f t="shared" si="46"/>
        <v>-77.55795851300843</v>
      </c>
      <c r="O131" s="64">
        <f>'Расчет субсидий'!T131-1</f>
        <v>-5.2600472813238763E-2</v>
      </c>
      <c r="P131" s="64">
        <f>O131*'Расчет субсидий'!U131</f>
        <v>-2.1040189125295505</v>
      </c>
      <c r="Q131" s="65">
        <f t="shared" si="47"/>
        <v>-26.418845342786778</v>
      </c>
      <c r="R131" s="64">
        <f>'Расчет субсидий'!X131-1</f>
        <v>0.14814814814814814</v>
      </c>
      <c r="S131" s="64">
        <f>R131*'Расчет субсидий'!Y131</f>
        <v>1.4814814814814814</v>
      </c>
      <c r="T131" s="65">
        <f t="shared" si="48"/>
        <v>18.602033424883576</v>
      </c>
      <c r="U131" s="92" t="s">
        <v>435</v>
      </c>
      <c r="V131" s="92" t="s">
        <v>435</v>
      </c>
      <c r="W131" s="93" t="s">
        <v>435</v>
      </c>
      <c r="X131" s="29" t="s">
        <v>375</v>
      </c>
      <c r="Y131" s="29" t="s">
        <v>375</v>
      </c>
      <c r="Z131" s="29" t="s">
        <v>375</v>
      </c>
      <c r="AA131" s="64">
        <f>'Расчет субсидий'!AJ131-1</f>
        <v>-9.0239410681399623E-2</v>
      </c>
      <c r="AB131" s="64">
        <f>AA131*'Расчет субсидий'!AK131</f>
        <v>-1.8047882136279925</v>
      </c>
      <c r="AC131" s="65">
        <f t="shared" si="49"/>
        <v>-22.661593205452089</v>
      </c>
      <c r="AD131" s="29" t="s">
        <v>375</v>
      </c>
      <c r="AE131" s="29" t="s">
        <v>375</v>
      </c>
      <c r="AF131" s="29" t="s">
        <v>375</v>
      </c>
      <c r="AG131" s="29" t="s">
        <v>375</v>
      </c>
      <c r="AH131" s="29" t="s">
        <v>375</v>
      </c>
      <c r="AI131" s="29" t="s">
        <v>375</v>
      </c>
      <c r="AJ131" s="64">
        <f t="shared" si="39"/>
        <v>-8.6041062500065841</v>
      </c>
      <c r="AK131" s="28" t="str">
        <f>IF('Расчет субсидий'!BG131="+",'Расчет субсидий'!BG131,"-")</f>
        <v>-</v>
      </c>
    </row>
    <row r="132" spans="1:37" ht="15" customHeight="1">
      <c r="A132" s="35" t="s">
        <v>131</v>
      </c>
      <c r="B132" s="61">
        <f>'Расчет субсидий'!AX132</f>
        <v>180.0090909090909</v>
      </c>
      <c r="C132" s="64">
        <f>'Расчет субсидий'!D132-1</f>
        <v>-1.3058747184792052E-2</v>
      </c>
      <c r="D132" s="64">
        <f>C132*'Расчет субсидий'!E132</f>
        <v>-0.13058747184792052</v>
      </c>
      <c r="E132" s="65">
        <f t="shared" si="45"/>
        <v>-2.8767769615271233</v>
      </c>
      <c r="F132" s="29" t="s">
        <v>375</v>
      </c>
      <c r="G132" s="29" t="s">
        <v>375</v>
      </c>
      <c r="H132" s="29" t="s">
        <v>375</v>
      </c>
      <c r="I132" s="29" t="s">
        <v>375</v>
      </c>
      <c r="J132" s="29" t="s">
        <v>375</v>
      </c>
      <c r="K132" s="29" t="s">
        <v>375</v>
      </c>
      <c r="L132" s="64">
        <f>'Расчет субсидий'!P132-1</f>
        <v>-2.1365521973737533E-2</v>
      </c>
      <c r="M132" s="64">
        <f>L132*'Расчет субсидий'!Q132</f>
        <v>-0.42731043947475067</v>
      </c>
      <c r="N132" s="65">
        <f t="shared" si="46"/>
        <v>-9.4134361459465534</v>
      </c>
      <c r="O132" s="64">
        <f>'Расчет субсидий'!T132-1</f>
        <v>4.3907563025209928E-2</v>
      </c>
      <c r="P132" s="64">
        <f>O132*'Расчет субсидий'!U132</f>
        <v>0.87815126050419856</v>
      </c>
      <c r="Q132" s="65">
        <f t="shared" si="47"/>
        <v>19.345234877481165</v>
      </c>
      <c r="R132" s="64">
        <f>'Расчет субсидий'!X132-1</f>
        <v>0.20999999999999996</v>
      </c>
      <c r="S132" s="64">
        <f>R132*'Расчет субсидий'!Y132</f>
        <v>6.2999999999999989</v>
      </c>
      <c r="T132" s="65">
        <f t="shared" si="48"/>
        <v>138.78586208275291</v>
      </c>
      <c r="U132" s="92" t="s">
        <v>435</v>
      </c>
      <c r="V132" s="92" t="s">
        <v>435</v>
      </c>
      <c r="W132" s="93" t="s">
        <v>435</v>
      </c>
      <c r="X132" s="29" t="s">
        <v>375</v>
      </c>
      <c r="Y132" s="29" t="s">
        <v>375</v>
      </c>
      <c r="Z132" s="29" t="s">
        <v>375</v>
      </c>
      <c r="AA132" s="64">
        <f>'Расчет субсидий'!AJ132-1</f>
        <v>7.7551020408163307E-2</v>
      </c>
      <c r="AB132" s="64">
        <f>AA132*'Расчет субсидий'!AK132</f>
        <v>1.5510204081632661</v>
      </c>
      <c r="AC132" s="65">
        <f t="shared" si="49"/>
        <v>34.168207056330509</v>
      </c>
      <c r="AD132" s="29" t="s">
        <v>375</v>
      </c>
      <c r="AE132" s="29" t="s">
        <v>375</v>
      </c>
      <c r="AF132" s="29" t="s">
        <v>375</v>
      </c>
      <c r="AG132" s="29" t="s">
        <v>375</v>
      </c>
      <c r="AH132" s="29" t="s">
        <v>375</v>
      </c>
      <c r="AI132" s="29" t="s">
        <v>375</v>
      </c>
      <c r="AJ132" s="64">
        <f t="shared" si="39"/>
        <v>8.1712737573447924</v>
      </c>
      <c r="AK132" s="28" t="str">
        <f>IF('Расчет субсидий'!BG132="+",'Расчет субсидий'!BG132,"-")</f>
        <v>-</v>
      </c>
    </row>
    <row r="133" spans="1:37" ht="15" customHeight="1">
      <c r="A133" s="35" t="s">
        <v>132</v>
      </c>
      <c r="B133" s="61">
        <f>'Расчет субсидий'!AX133</f>
        <v>-105.35454545454547</v>
      </c>
      <c r="C133" s="64">
        <f>'Расчет субсидий'!D133-1</f>
        <v>-1</v>
      </c>
      <c r="D133" s="64">
        <f>C133*'Расчет субсидий'!E133</f>
        <v>0</v>
      </c>
      <c r="E133" s="65">
        <f t="shared" si="45"/>
        <v>0</v>
      </c>
      <c r="F133" s="29" t="s">
        <v>375</v>
      </c>
      <c r="G133" s="29" t="s">
        <v>375</v>
      </c>
      <c r="H133" s="29" t="s">
        <v>375</v>
      </c>
      <c r="I133" s="29" t="s">
        <v>375</v>
      </c>
      <c r="J133" s="29" t="s">
        <v>375</v>
      </c>
      <c r="K133" s="29" t="s">
        <v>375</v>
      </c>
      <c r="L133" s="64">
        <f>'Расчет субсидий'!P133-1</f>
        <v>-0.28804311215897604</v>
      </c>
      <c r="M133" s="64">
        <f>L133*'Расчет субсидий'!Q133</f>
        <v>-5.7608622431795204</v>
      </c>
      <c r="N133" s="65">
        <f t="shared" si="46"/>
        <v>-92.32950807494646</v>
      </c>
      <c r="O133" s="64">
        <f>'Расчет субсидий'!T133-1</f>
        <v>-8.2330827067669143E-2</v>
      </c>
      <c r="P133" s="64">
        <f>O133*'Расчет субсидий'!U133</f>
        <v>-1.6466165413533829</v>
      </c>
      <c r="Q133" s="65">
        <f t="shared" si="47"/>
        <v>-26.390371585646328</v>
      </c>
      <c r="R133" s="64">
        <f>'Расчет субсидий'!X133-1</f>
        <v>0.21975609756097558</v>
      </c>
      <c r="S133" s="64">
        <f>R133*'Расчет субсидий'!Y133</f>
        <v>2.1975609756097558</v>
      </c>
      <c r="T133" s="65">
        <f t="shared" si="48"/>
        <v>35.22037418668846</v>
      </c>
      <c r="U133" s="92" t="s">
        <v>435</v>
      </c>
      <c r="V133" s="92" t="s">
        <v>435</v>
      </c>
      <c r="W133" s="93" t="s">
        <v>435</v>
      </c>
      <c r="X133" s="29" t="s">
        <v>375</v>
      </c>
      <c r="Y133" s="29" t="s">
        <v>375</v>
      </c>
      <c r="Z133" s="29" t="s">
        <v>375</v>
      </c>
      <c r="AA133" s="64">
        <f>'Расчет субсидий'!AJ133-1</f>
        <v>-6.8181818181818232E-2</v>
      </c>
      <c r="AB133" s="64">
        <f>AA133*'Расчет субсидий'!AK133</f>
        <v>-1.3636363636363646</v>
      </c>
      <c r="AC133" s="65">
        <f t="shared" si="49"/>
        <v>-21.855039980641131</v>
      </c>
      <c r="AD133" s="29" t="s">
        <v>375</v>
      </c>
      <c r="AE133" s="29" t="s">
        <v>375</v>
      </c>
      <c r="AF133" s="29" t="s">
        <v>375</v>
      </c>
      <c r="AG133" s="29" t="s">
        <v>375</v>
      </c>
      <c r="AH133" s="29" t="s">
        <v>375</v>
      </c>
      <c r="AI133" s="29" t="s">
        <v>375</v>
      </c>
      <c r="AJ133" s="64">
        <f t="shared" si="39"/>
        <v>-6.573554172559513</v>
      </c>
      <c r="AK133" s="28" t="str">
        <f>IF('Расчет субсидий'!BG133="+",'Расчет субсидий'!BG133,"-")</f>
        <v>-</v>
      </c>
    </row>
    <row r="134" spans="1:37" ht="15" customHeight="1">
      <c r="A134" s="35" t="s">
        <v>133</v>
      </c>
      <c r="B134" s="61">
        <f>'Расчет субсидий'!AX134</f>
        <v>-90.690909090909145</v>
      </c>
      <c r="C134" s="64">
        <f>'Расчет субсидий'!D134-1</f>
        <v>-1</v>
      </c>
      <c r="D134" s="64">
        <f>C134*'Расчет субсидий'!E134</f>
        <v>0</v>
      </c>
      <c r="E134" s="65">
        <f t="shared" si="45"/>
        <v>0</v>
      </c>
      <c r="F134" s="29" t="s">
        <v>375</v>
      </c>
      <c r="G134" s="29" t="s">
        <v>375</v>
      </c>
      <c r="H134" s="29" t="s">
        <v>375</v>
      </c>
      <c r="I134" s="29" t="s">
        <v>375</v>
      </c>
      <c r="J134" s="29" t="s">
        <v>375</v>
      </c>
      <c r="K134" s="29" t="s">
        <v>375</v>
      </c>
      <c r="L134" s="64">
        <f>'Расчет субсидий'!P134-1</f>
        <v>-0.78724018475750579</v>
      </c>
      <c r="M134" s="64">
        <f>L134*'Расчет субсидий'!Q134</f>
        <v>-15.744803695150116</v>
      </c>
      <c r="N134" s="65">
        <f t="shared" si="46"/>
        <v>-137.66729084513162</v>
      </c>
      <c r="O134" s="64">
        <f>'Расчет субсидий'!T134-1</f>
        <v>0</v>
      </c>
      <c r="P134" s="64">
        <f>O134*'Расчет субсидий'!U134</f>
        <v>0</v>
      </c>
      <c r="Q134" s="65">
        <f t="shared" si="47"/>
        <v>0</v>
      </c>
      <c r="R134" s="64">
        <f>'Расчет субсидий'!X134-1</f>
        <v>0.21083333333333321</v>
      </c>
      <c r="S134" s="64">
        <f>R134*'Расчет субсидий'!Y134</f>
        <v>6.3249999999999957</v>
      </c>
      <c r="T134" s="65">
        <f t="shared" si="48"/>
        <v>55.303681865762066</v>
      </c>
      <c r="U134" s="92" t="s">
        <v>435</v>
      </c>
      <c r="V134" s="92" t="s">
        <v>435</v>
      </c>
      <c r="W134" s="93" t="s">
        <v>435</v>
      </c>
      <c r="X134" s="29" t="s">
        <v>375</v>
      </c>
      <c r="Y134" s="29" t="s">
        <v>375</v>
      </c>
      <c r="Z134" s="29" t="s">
        <v>375</v>
      </c>
      <c r="AA134" s="64">
        <f>'Расчет субсидий'!AJ134-1</f>
        <v>-4.7619047619047672E-2</v>
      </c>
      <c r="AB134" s="64">
        <f>AA134*'Расчет субсидий'!AK134</f>
        <v>-0.95238095238095344</v>
      </c>
      <c r="AC134" s="65">
        <f t="shared" si="49"/>
        <v>-8.327300111539568</v>
      </c>
      <c r="AD134" s="29" t="s">
        <v>375</v>
      </c>
      <c r="AE134" s="29" t="s">
        <v>375</v>
      </c>
      <c r="AF134" s="29" t="s">
        <v>375</v>
      </c>
      <c r="AG134" s="29" t="s">
        <v>375</v>
      </c>
      <c r="AH134" s="29" t="s">
        <v>375</v>
      </c>
      <c r="AI134" s="29" t="s">
        <v>375</v>
      </c>
      <c r="AJ134" s="64">
        <f t="shared" si="39"/>
        <v>-10.372184647531075</v>
      </c>
      <c r="AK134" s="28" t="str">
        <f>IF('Расчет субсидий'!BG134="+",'Расчет субсидий'!BG134,"-")</f>
        <v>-</v>
      </c>
    </row>
    <row r="135" spans="1:37" ht="15" customHeight="1">
      <c r="A135" s="35" t="s">
        <v>134</v>
      </c>
      <c r="B135" s="61">
        <f>'Расчет субсидий'!AX135</f>
        <v>-113.42727272727279</v>
      </c>
      <c r="C135" s="64">
        <f>'Расчет субсидий'!D135-1</f>
        <v>-1</v>
      </c>
      <c r="D135" s="64">
        <f>C135*'Расчет субсидий'!E135</f>
        <v>0</v>
      </c>
      <c r="E135" s="65">
        <f t="shared" si="45"/>
        <v>0</v>
      </c>
      <c r="F135" s="29" t="s">
        <v>375</v>
      </c>
      <c r="G135" s="29" t="s">
        <v>375</v>
      </c>
      <c r="H135" s="29" t="s">
        <v>375</v>
      </c>
      <c r="I135" s="29" t="s">
        <v>375</v>
      </c>
      <c r="J135" s="29" t="s">
        <v>375</v>
      </c>
      <c r="K135" s="29" t="s">
        <v>375</v>
      </c>
      <c r="L135" s="64">
        <f>'Расчет субсидий'!P135-1</f>
        <v>-0.25431034482758619</v>
      </c>
      <c r="M135" s="64">
        <f>L135*'Расчет субсидий'!Q135</f>
        <v>-5.0862068965517242</v>
      </c>
      <c r="N135" s="65">
        <f t="shared" si="46"/>
        <v>-36.435905814061613</v>
      </c>
      <c r="O135" s="64">
        <f>'Расчет субсидий'!T135-1</f>
        <v>-0.14524714828897334</v>
      </c>
      <c r="P135" s="64">
        <f>O135*'Расчет субсидий'!U135</f>
        <v>-5.0836501901140672</v>
      </c>
      <c r="Q135" s="65">
        <f t="shared" si="47"/>
        <v>-36.417590413832841</v>
      </c>
      <c r="R135" s="64">
        <f>'Расчет субсидий'!X135-1</f>
        <v>-0.39375000000000004</v>
      </c>
      <c r="S135" s="64">
        <f>R135*'Расчет субсидий'!Y135</f>
        <v>-5.9062500000000009</v>
      </c>
      <c r="T135" s="65">
        <f t="shared" si="48"/>
        <v>-42.310423679421973</v>
      </c>
      <c r="U135" s="92" t="s">
        <v>435</v>
      </c>
      <c r="V135" s="92" t="s">
        <v>435</v>
      </c>
      <c r="W135" s="93" t="s">
        <v>435</v>
      </c>
      <c r="X135" s="29" t="s">
        <v>375</v>
      </c>
      <c r="Y135" s="29" t="s">
        <v>375</v>
      </c>
      <c r="Z135" s="29" t="s">
        <v>375</v>
      </c>
      <c r="AA135" s="64">
        <f>'Расчет субсидий'!AJ135-1</f>
        <v>1.2121212121212199E-2</v>
      </c>
      <c r="AB135" s="64">
        <f>AA135*'Расчет субсидий'!AK135</f>
        <v>0.24242424242424399</v>
      </c>
      <c r="AC135" s="65">
        <f t="shared" si="49"/>
        <v>1.7366471800436254</v>
      </c>
      <c r="AD135" s="29" t="s">
        <v>375</v>
      </c>
      <c r="AE135" s="29" t="s">
        <v>375</v>
      </c>
      <c r="AF135" s="29" t="s">
        <v>375</v>
      </c>
      <c r="AG135" s="29" t="s">
        <v>375</v>
      </c>
      <c r="AH135" s="29" t="s">
        <v>375</v>
      </c>
      <c r="AI135" s="29" t="s">
        <v>375</v>
      </c>
      <c r="AJ135" s="64">
        <f t="shared" si="39"/>
        <v>-15.833682844241549</v>
      </c>
      <c r="AK135" s="28" t="str">
        <f>IF('Расчет субсидий'!BG135="+",'Расчет субсидий'!BG135,"-")</f>
        <v>-</v>
      </c>
    </row>
    <row r="136" spans="1:37" ht="15" customHeight="1">
      <c r="A136" s="35" t="s">
        <v>135</v>
      </c>
      <c r="B136" s="61">
        <f>'Расчет субсидий'!AX136</f>
        <v>-22.290909090909111</v>
      </c>
      <c r="C136" s="64">
        <f>'Расчет субсидий'!D136-1</f>
        <v>-0.1151079136690647</v>
      </c>
      <c r="D136" s="64">
        <f>C136*'Расчет субсидий'!E136</f>
        <v>-1.151079136690647</v>
      </c>
      <c r="E136" s="65">
        <f t="shared" si="45"/>
        <v>-4.6431979467972679</v>
      </c>
      <c r="F136" s="29" t="s">
        <v>375</v>
      </c>
      <c r="G136" s="29" t="s">
        <v>375</v>
      </c>
      <c r="H136" s="29" t="s">
        <v>375</v>
      </c>
      <c r="I136" s="29" t="s">
        <v>375</v>
      </c>
      <c r="J136" s="29" t="s">
        <v>375</v>
      </c>
      <c r="K136" s="29" t="s">
        <v>375</v>
      </c>
      <c r="L136" s="64">
        <f>'Расчет субсидий'!P136-1</f>
        <v>-0.20393873085339176</v>
      </c>
      <c r="M136" s="64">
        <f>L136*'Расчет субсидий'!Q136</f>
        <v>-4.0787746170678352</v>
      </c>
      <c r="N136" s="65">
        <f t="shared" si="46"/>
        <v>-16.452872199444556</v>
      </c>
      <c r="O136" s="64">
        <f>'Расчет субсидий'!T136-1</f>
        <v>-8.7631027253668781E-2</v>
      </c>
      <c r="P136" s="64">
        <f>O136*'Расчет субсидий'!U136</f>
        <v>-3.0670859538784074</v>
      </c>
      <c r="Q136" s="65">
        <f t="shared" si="47"/>
        <v>-12.371944508213478</v>
      </c>
      <c r="R136" s="64">
        <f>'Расчет субсидий'!X136-1</f>
        <v>0.17962962962962958</v>
      </c>
      <c r="S136" s="64">
        <f>R136*'Расчет субсидий'!Y136</f>
        <v>2.6944444444444438</v>
      </c>
      <c r="T136" s="65">
        <f t="shared" si="48"/>
        <v>10.868791304977011</v>
      </c>
      <c r="U136" s="92" t="s">
        <v>435</v>
      </c>
      <c r="V136" s="92" t="s">
        <v>435</v>
      </c>
      <c r="W136" s="93" t="s">
        <v>435</v>
      </c>
      <c r="X136" s="29" t="s">
        <v>375</v>
      </c>
      <c r="Y136" s="29" t="s">
        <v>375</v>
      </c>
      <c r="Z136" s="29" t="s">
        <v>375</v>
      </c>
      <c r="AA136" s="64">
        <f>'Расчет субсидий'!AJ136-1</f>
        <v>3.8216560509554132E-3</v>
      </c>
      <c r="AB136" s="64">
        <f>AA136*'Расчет субсидий'!AK136</f>
        <v>7.6433121019108263E-2</v>
      </c>
      <c r="AC136" s="65">
        <f t="shared" si="49"/>
        <v>0.30831425856918171</v>
      </c>
      <c r="AD136" s="29" t="s">
        <v>375</v>
      </c>
      <c r="AE136" s="29" t="s">
        <v>375</v>
      </c>
      <c r="AF136" s="29" t="s">
        <v>375</v>
      </c>
      <c r="AG136" s="29" t="s">
        <v>375</v>
      </c>
      <c r="AH136" s="29" t="s">
        <v>375</v>
      </c>
      <c r="AI136" s="29" t="s">
        <v>375</v>
      </c>
      <c r="AJ136" s="64">
        <f t="shared" si="39"/>
        <v>-5.5260621421733376</v>
      </c>
      <c r="AK136" s="28" t="str">
        <f>IF('Расчет субсидий'!BG136="+",'Расчет субсидий'!BG136,"-")</f>
        <v>-</v>
      </c>
    </row>
    <row r="137" spans="1:37" ht="15" customHeight="1">
      <c r="A137" s="35" t="s">
        <v>136</v>
      </c>
      <c r="B137" s="61">
        <f>'Расчет субсидий'!AX137</f>
        <v>8.2000000000000455</v>
      </c>
      <c r="C137" s="64">
        <f>'Расчет субсидий'!D137-1</f>
        <v>-1</v>
      </c>
      <c r="D137" s="64">
        <f>C137*'Расчет субсидий'!E137</f>
        <v>0</v>
      </c>
      <c r="E137" s="65">
        <f t="shared" si="45"/>
        <v>0</v>
      </c>
      <c r="F137" s="29" t="s">
        <v>375</v>
      </c>
      <c r="G137" s="29" t="s">
        <v>375</v>
      </c>
      <c r="H137" s="29" t="s">
        <v>375</v>
      </c>
      <c r="I137" s="29" t="s">
        <v>375</v>
      </c>
      <c r="J137" s="29" t="s">
        <v>375</v>
      </c>
      <c r="K137" s="29" t="s">
        <v>375</v>
      </c>
      <c r="L137" s="64">
        <f>'Расчет субсидий'!P137-1</f>
        <v>-0.10694245073730901</v>
      </c>
      <c r="M137" s="64">
        <f>L137*'Расчет субсидий'!Q137</f>
        <v>-2.1388490147461803</v>
      </c>
      <c r="N137" s="65">
        <f t="shared" si="46"/>
        <v>-24.27367307038622</v>
      </c>
      <c r="O137" s="64">
        <f>'Расчет субсидий'!T137-1</f>
        <v>-1.1558598469593173E-2</v>
      </c>
      <c r="P137" s="64">
        <f>O137*'Расчет субсидий'!U137</f>
        <v>-0.40455094643576106</v>
      </c>
      <c r="Q137" s="65">
        <f t="shared" si="47"/>
        <v>-4.591225161941753</v>
      </c>
      <c r="R137" s="64">
        <f>'Расчет субсидий'!X137-1</f>
        <v>0.16388888888888875</v>
      </c>
      <c r="S137" s="64">
        <f>R137*'Расчет субсидий'!Y137</f>
        <v>2.4583333333333313</v>
      </c>
      <c r="T137" s="65">
        <f t="shared" si="48"/>
        <v>27.899482020448978</v>
      </c>
      <c r="U137" s="92" t="s">
        <v>435</v>
      </c>
      <c r="V137" s="92" t="s">
        <v>435</v>
      </c>
      <c r="W137" s="93" t="s">
        <v>435</v>
      </c>
      <c r="X137" s="29" t="s">
        <v>375</v>
      </c>
      <c r="Y137" s="29" t="s">
        <v>375</v>
      </c>
      <c r="Z137" s="29" t="s">
        <v>375</v>
      </c>
      <c r="AA137" s="64">
        <f>'Расчет субсидий'!AJ137-1</f>
        <v>4.0380047505938155E-2</v>
      </c>
      <c r="AB137" s="64">
        <f>AA137*'Расчет субсидий'!AK137</f>
        <v>0.80760095011876309</v>
      </c>
      <c r="AC137" s="65">
        <f t="shared" si="49"/>
        <v>9.1654162118790357</v>
      </c>
      <c r="AD137" s="29" t="s">
        <v>375</v>
      </c>
      <c r="AE137" s="29" t="s">
        <v>375</v>
      </c>
      <c r="AF137" s="29" t="s">
        <v>375</v>
      </c>
      <c r="AG137" s="29" t="s">
        <v>375</v>
      </c>
      <c r="AH137" s="29" t="s">
        <v>375</v>
      </c>
      <c r="AI137" s="29" t="s">
        <v>375</v>
      </c>
      <c r="AJ137" s="64">
        <f t="shared" si="39"/>
        <v>0.72253432227015324</v>
      </c>
      <c r="AK137" s="28" t="str">
        <f>IF('Расчет субсидий'!BG137="+",'Расчет субсидий'!BG137,"-")</f>
        <v>-</v>
      </c>
    </row>
    <row r="138" spans="1:37" ht="15" customHeight="1">
      <c r="A138" s="35" t="s">
        <v>137</v>
      </c>
      <c r="B138" s="61">
        <f>'Расчет субсидий'!AX138</f>
        <v>-24.109090909090906</v>
      </c>
      <c r="C138" s="64">
        <f>'Расчет субсидий'!D138-1</f>
        <v>-1</v>
      </c>
      <c r="D138" s="64">
        <f>C138*'Расчет субсидий'!E138</f>
        <v>0</v>
      </c>
      <c r="E138" s="65">
        <f t="shared" si="45"/>
        <v>0</v>
      </c>
      <c r="F138" s="29" t="s">
        <v>375</v>
      </c>
      <c r="G138" s="29" t="s">
        <v>375</v>
      </c>
      <c r="H138" s="29" t="s">
        <v>375</v>
      </c>
      <c r="I138" s="29" t="s">
        <v>375</v>
      </c>
      <c r="J138" s="29" t="s">
        <v>375</v>
      </c>
      <c r="K138" s="29" t="s">
        <v>375</v>
      </c>
      <c r="L138" s="64">
        <f>'Расчет субсидий'!P138-1</f>
        <v>-0.50333618477331055</v>
      </c>
      <c r="M138" s="64">
        <f>L138*'Расчет субсидий'!Q138</f>
        <v>-10.06672369546621</v>
      </c>
      <c r="N138" s="65">
        <f t="shared" si="46"/>
        <v>-4.5829790779045618</v>
      </c>
      <c r="O138" s="64">
        <f>'Расчет субсидий'!T138-1</f>
        <v>-0.67599999999999993</v>
      </c>
      <c r="P138" s="64">
        <f>O138*'Расчет субсидий'!U138</f>
        <v>-16.899999999999999</v>
      </c>
      <c r="Q138" s="65">
        <f t="shared" si="47"/>
        <v>-7.6938981102133175</v>
      </c>
      <c r="R138" s="64">
        <f>'Расчет субсидий'!X138-1</f>
        <v>-0.95</v>
      </c>
      <c r="S138" s="64">
        <f>R138*'Расчет субсидий'!Y138</f>
        <v>-23.75</v>
      </c>
      <c r="T138" s="65">
        <f t="shared" si="48"/>
        <v>-10.812430776187355</v>
      </c>
      <c r="U138" s="92" t="s">
        <v>435</v>
      </c>
      <c r="V138" s="92" t="s">
        <v>435</v>
      </c>
      <c r="W138" s="93" t="s">
        <v>435</v>
      </c>
      <c r="X138" s="29" t="s">
        <v>375</v>
      </c>
      <c r="Y138" s="29" t="s">
        <v>375</v>
      </c>
      <c r="Z138" s="29" t="s">
        <v>375</v>
      </c>
      <c r="AA138" s="64">
        <f>'Расчет субсидий'!AJ138-1</f>
        <v>-0.11199999999999999</v>
      </c>
      <c r="AB138" s="64">
        <f>AA138*'Расчет субсидий'!AK138</f>
        <v>-2.2399999999999998</v>
      </c>
      <c r="AC138" s="65">
        <f t="shared" si="49"/>
        <v>-1.0197829447856703</v>
      </c>
      <c r="AD138" s="29" t="s">
        <v>375</v>
      </c>
      <c r="AE138" s="29" t="s">
        <v>375</v>
      </c>
      <c r="AF138" s="29" t="s">
        <v>375</v>
      </c>
      <c r="AG138" s="29" t="s">
        <v>375</v>
      </c>
      <c r="AH138" s="29" t="s">
        <v>375</v>
      </c>
      <c r="AI138" s="29" t="s">
        <v>375</v>
      </c>
      <c r="AJ138" s="64">
        <f t="shared" si="39"/>
        <v>-52.956723695466209</v>
      </c>
      <c r="AK138" s="28" t="str">
        <f>IF('Расчет субсидий'!BG138="+",'Расчет субсидий'!BG138,"-")</f>
        <v>-</v>
      </c>
    </row>
    <row r="139" spans="1:37" ht="15" customHeight="1">
      <c r="A139" s="34" t="s">
        <v>138</v>
      </c>
      <c r="B139" s="66"/>
      <c r="C139" s="67"/>
      <c r="D139" s="67"/>
      <c r="E139" s="68"/>
      <c r="F139" s="67"/>
      <c r="G139" s="67"/>
      <c r="H139" s="68"/>
      <c r="I139" s="68"/>
      <c r="J139" s="68"/>
      <c r="K139" s="68"/>
      <c r="L139" s="67"/>
      <c r="M139" s="67"/>
      <c r="N139" s="68"/>
      <c r="O139" s="67"/>
      <c r="P139" s="67"/>
      <c r="Q139" s="68"/>
      <c r="R139" s="67"/>
      <c r="S139" s="67"/>
      <c r="T139" s="68"/>
      <c r="U139" s="68"/>
      <c r="V139" s="68"/>
      <c r="W139" s="68"/>
      <c r="X139" s="68"/>
      <c r="Y139" s="68"/>
      <c r="Z139" s="68"/>
      <c r="AA139" s="67"/>
      <c r="AB139" s="67"/>
      <c r="AC139" s="68"/>
      <c r="AD139" s="67"/>
      <c r="AE139" s="67"/>
      <c r="AF139" s="68"/>
      <c r="AG139" s="67"/>
      <c r="AH139" s="67"/>
      <c r="AI139" s="68"/>
      <c r="AJ139" s="68"/>
      <c r="AK139" s="69"/>
    </row>
    <row r="140" spans="1:37" ht="15" customHeight="1">
      <c r="A140" s="35" t="s">
        <v>139</v>
      </c>
      <c r="B140" s="61">
        <f>'Расчет субсидий'!AX140</f>
        <v>48.572727272727207</v>
      </c>
      <c r="C140" s="64">
        <f>'Расчет субсидий'!D140-1</f>
        <v>-1</v>
      </c>
      <c r="D140" s="64">
        <f>C140*'Расчет субсидий'!E140</f>
        <v>0</v>
      </c>
      <c r="E140" s="65">
        <f t="shared" ref="E140:E145" si="50">$B140*D140/$AJ140</f>
        <v>0</v>
      </c>
      <c r="F140" s="29" t="s">
        <v>375</v>
      </c>
      <c r="G140" s="29" t="s">
        <v>375</v>
      </c>
      <c r="H140" s="29" t="s">
        <v>375</v>
      </c>
      <c r="I140" s="29" t="s">
        <v>375</v>
      </c>
      <c r="J140" s="29" t="s">
        <v>375</v>
      </c>
      <c r="K140" s="29" t="s">
        <v>375</v>
      </c>
      <c r="L140" s="64">
        <f>'Расчет субсидий'!P140-1</f>
        <v>-9.2736971686499747E-2</v>
      </c>
      <c r="M140" s="64">
        <f>L140*'Расчет субсидий'!Q140</f>
        <v>-1.8547394337299949</v>
      </c>
      <c r="N140" s="65">
        <f t="shared" ref="N140:N145" si="51">$B140*M140/$AJ140</f>
        <v>-27.644247306442988</v>
      </c>
      <c r="O140" s="64">
        <f>'Расчет субсидий'!T140-1</f>
        <v>0</v>
      </c>
      <c r="P140" s="64">
        <f>O140*'Расчет субсидий'!U140</f>
        <v>0</v>
      </c>
      <c r="Q140" s="65">
        <f t="shared" ref="Q140:Q145" si="52">$B140*P140/$AJ140</f>
        <v>0</v>
      </c>
      <c r="R140" s="64">
        <f>'Расчет субсидий'!X140-1</f>
        <v>0.21818181818181825</v>
      </c>
      <c r="S140" s="64">
        <f>R140*'Расчет субсидий'!Y140</f>
        <v>4.3636363636363651</v>
      </c>
      <c r="T140" s="65">
        <f t="shared" ref="T140:T145" si="53">$B140*S140/$AJ140</f>
        <v>65.038484974225213</v>
      </c>
      <c r="U140" s="92" t="s">
        <v>435</v>
      </c>
      <c r="V140" s="92" t="s">
        <v>435</v>
      </c>
      <c r="W140" s="93" t="s">
        <v>435</v>
      </c>
      <c r="X140" s="29" t="s">
        <v>375</v>
      </c>
      <c r="Y140" s="29" t="s">
        <v>375</v>
      </c>
      <c r="Z140" s="29" t="s">
        <v>375</v>
      </c>
      <c r="AA140" s="64">
        <f>'Расчет субсидий'!AJ140-1</f>
        <v>3.7500000000000089E-2</v>
      </c>
      <c r="AB140" s="64">
        <f>AA140*'Расчет субсидий'!AK140</f>
        <v>0.75000000000000178</v>
      </c>
      <c r="AC140" s="65">
        <f t="shared" ref="AC140:AC145" si="54">$B140*AB140/$AJ140</f>
        <v>11.17848960494498</v>
      </c>
      <c r="AD140" s="29" t="s">
        <v>375</v>
      </c>
      <c r="AE140" s="29" t="s">
        <v>375</v>
      </c>
      <c r="AF140" s="29" t="s">
        <v>375</v>
      </c>
      <c r="AG140" s="29" t="s">
        <v>375</v>
      </c>
      <c r="AH140" s="29" t="s">
        <v>375</v>
      </c>
      <c r="AI140" s="29" t="s">
        <v>375</v>
      </c>
      <c r="AJ140" s="64">
        <f t="shared" si="39"/>
        <v>3.2588969299063719</v>
      </c>
      <c r="AK140" s="28" t="str">
        <f>IF('Расчет субсидий'!BG140="+",'Расчет субсидий'!BG140,"-")</f>
        <v>-</v>
      </c>
    </row>
    <row r="141" spans="1:37" ht="15" customHeight="1">
      <c r="A141" s="35" t="s">
        <v>140</v>
      </c>
      <c r="B141" s="61">
        <f>'Расчет субсидий'!AX141</f>
        <v>233.60909090909104</v>
      </c>
      <c r="C141" s="64">
        <f>'Расчет субсидий'!D141-1</f>
        <v>-1</v>
      </c>
      <c r="D141" s="64">
        <f>C141*'Расчет субсидий'!E141</f>
        <v>0</v>
      </c>
      <c r="E141" s="65">
        <f t="shared" si="50"/>
        <v>0</v>
      </c>
      <c r="F141" s="29" t="s">
        <v>375</v>
      </c>
      <c r="G141" s="29" t="s">
        <v>375</v>
      </c>
      <c r="H141" s="29" t="s">
        <v>375</v>
      </c>
      <c r="I141" s="29" t="s">
        <v>375</v>
      </c>
      <c r="J141" s="29" t="s">
        <v>375</v>
      </c>
      <c r="K141" s="29" t="s">
        <v>375</v>
      </c>
      <c r="L141" s="64">
        <f>'Расчет субсидий'!P141-1</f>
        <v>0.22370629370629369</v>
      </c>
      <c r="M141" s="64">
        <f>L141*'Расчет субсидий'!Q141</f>
        <v>4.4741258741258738</v>
      </c>
      <c r="N141" s="65">
        <f t="shared" si="51"/>
        <v>84.476400056506435</v>
      </c>
      <c r="O141" s="64">
        <f>'Расчет субсидий'!T141-1</f>
        <v>0.25774193548387103</v>
      </c>
      <c r="P141" s="64">
        <f>O141*'Расчет субсидий'!U141</f>
        <v>9.0209677419354861</v>
      </c>
      <c r="Q141" s="65">
        <f t="shared" si="52"/>
        <v>170.32575776904525</v>
      </c>
      <c r="R141" s="64">
        <f>'Расчет субсидий'!X141-1</f>
        <v>9.183673469387732E-2</v>
      </c>
      <c r="S141" s="64">
        <f>R141*'Расчет субсидий'!Y141</f>
        <v>1.3775510204081598</v>
      </c>
      <c r="T141" s="65">
        <f t="shared" si="53"/>
        <v>26.009673033837942</v>
      </c>
      <c r="U141" s="92" t="s">
        <v>435</v>
      </c>
      <c r="V141" s="92" t="s">
        <v>435</v>
      </c>
      <c r="W141" s="93" t="s">
        <v>435</v>
      </c>
      <c r="X141" s="29" t="s">
        <v>375</v>
      </c>
      <c r="Y141" s="29" t="s">
        <v>375</v>
      </c>
      <c r="Z141" s="29" t="s">
        <v>375</v>
      </c>
      <c r="AA141" s="64">
        <f>'Расчет субсидий'!AJ141-1</f>
        <v>-0.125</v>
      </c>
      <c r="AB141" s="64">
        <f>AA141*'Расчет субсидий'!AK141</f>
        <v>-2.5</v>
      </c>
      <c r="AC141" s="65">
        <f t="shared" si="54"/>
        <v>-47.202739950298607</v>
      </c>
      <c r="AD141" s="29" t="s">
        <v>375</v>
      </c>
      <c r="AE141" s="29" t="s">
        <v>375</v>
      </c>
      <c r="AF141" s="29" t="s">
        <v>375</v>
      </c>
      <c r="AG141" s="29" t="s">
        <v>375</v>
      </c>
      <c r="AH141" s="29" t="s">
        <v>375</v>
      </c>
      <c r="AI141" s="29" t="s">
        <v>375</v>
      </c>
      <c r="AJ141" s="64">
        <f t="shared" si="39"/>
        <v>12.37264463646952</v>
      </c>
      <c r="AK141" s="28" t="str">
        <f>IF('Расчет субсидий'!BG141="+",'Расчет субсидий'!BG141,"-")</f>
        <v>-</v>
      </c>
    </row>
    <row r="142" spans="1:37" ht="15" customHeight="1">
      <c r="A142" s="35" t="s">
        <v>141</v>
      </c>
      <c r="B142" s="61">
        <f>'Расчет субсидий'!AX142</f>
        <v>253.88181818181783</v>
      </c>
      <c r="C142" s="64">
        <f>'Расчет субсидий'!D142-1</f>
        <v>-1</v>
      </c>
      <c r="D142" s="64">
        <f>C142*'Расчет субсидий'!E142</f>
        <v>0</v>
      </c>
      <c r="E142" s="65">
        <f t="shared" si="50"/>
        <v>0</v>
      </c>
      <c r="F142" s="29" t="s">
        <v>375</v>
      </c>
      <c r="G142" s="29" t="s">
        <v>375</v>
      </c>
      <c r="H142" s="29" t="s">
        <v>375</v>
      </c>
      <c r="I142" s="29" t="s">
        <v>375</v>
      </c>
      <c r="J142" s="29" t="s">
        <v>375</v>
      </c>
      <c r="K142" s="29" t="s">
        <v>375</v>
      </c>
      <c r="L142" s="64">
        <f>'Расчет субсидий'!P142-1</f>
        <v>6.1859193438140725E-2</v>
      </c>
      <c r="M142" s="64">
        <f>L142*'Расчет субсидий'!Q142</f>
        <v>1.2371838687628145</v>
      </c>
      <c r="N142" s="65">
        <f t="shared" si="51"/>
        <v>36.844688399264825</v>
      </c>
      <c r="O142" s="64">
        <f>'Расчет субсидий'!T142-1</f>
        <v>0.10103359173126614</v>
      </c>
      <c r="P142" s="64">
        <f>O142*'Расчет субсидий'!U142</f>
        <v>3.0310077519379841</v>
      </c>
      <c r="Q142" s="65">
        <f t="shared" si="52"/>
        <v>90.266725080717308</v>
      </c>
      <c r="R142" s="64">
        <f>'Расчет субсидий'!X142-1</f>
        <v>0.20258064516129037</v>
      </c>
      <c r="S142" s="64">
        <f>R142*'Расчет субсидий'!Y142</f>
        <v>4.0516129032258075</v>
      </c>
      <c r="T142" s="65">
        <f t="shared" si="53"/>
        <v>120.6614624575377</v>
      </c>
      <c r="U142" s="92" t="s">
        <v>435</v>
      </c>
      <c r="V142" s="92" t="s">
        <v>435</v>
      </c>
      <c r="W142" s="93" t="s">
        <v>435</v>
      </c>
      <c r="X142" s="29" t="s">
        <v>375</v>
      </c>
      <c r="Y142" s="29" t="s">
        <v>375</v>
      </c>
      <c r="Z142" s="29" t="s">
        <v>375</v>
      </c>
      <c r="AA142" s="64">
        <f>'Расчет субсидий'!AJ142-1</f>
        <v>1.025641025641022E-2</v>
      </c>
      <c r="AB142" s="64">
        <f>AA142*'Расчет субсидий'!AK142</f>
        <v>0.2051282051282044</v>
      </c>
      <c r="AC142" s="65">
        <f t="shared" si="54"/>
        <v>6.1089422442979826</v>
      </c>
      <c r="AD142" s="29" t="s">
        <v>375</v>
      </c>
      <c r="AE142" s="29" t="s">
        <v>375</v>
      </c>
      <c r="AF142" s="29" t="s">
        <v>375</v>
      </c>
      <c r="AG142" s="29" t="s">
        <v>375</v>
      </c>
      <c r="AH142" s="29" t="s">
        <v>375</v>
      </c>
      <c r="AI142" s="29" t="s">
        <v>375</v>
      </c>
      <c r="AJ142" s="64">
        <f t="shared" si="39"/>
        <v>8.5249327290548109</v>
      </c>
      <c r="AK142" s="28" t="str">
        <f>IF('Расчет субсидий'!BG142="+",'Расчет субсидий'!BG142,"-")</f>
        <v>-</v>
      </c>
    </row>
    <row r="143" spans="1:37" ht="15" customHeight="1">
      <c r="A143" s="35" t="s">
        <v>142</v>
      </c>
      <c r="B143" s="61">
        <f>'Расчет субсидий'!AX143</f>
        <v>257.64545454545441</v>
      </c>
      <c r="C143" s="64">
        <f>'Расчет субсидий'!D143-1</f>
        <v>-1.8135693852214807E-3</v>
      </c>
      <c r="D143" s="64">
        <f>C143*'Расчет субсидий'!E143</f>
        <v>-1.8135693852214807E-2</v>
      </c>
      <c r="E143" s="65">
        <f t="shared" si="50"/>
        <v>-0.52878267511394306</v>
      </c>
      <c r="F143" s="29" t="s">
        <v>375</v>
      </c>
      <c r="G143" s="29" t="s">
        <v>375</v>
      </c>
      <c r="H143" s="29" t="s">
        <v>375</v>
      </c>
      <c r="I143" s="29" t="s">
        <v>375</v>
      </c>
      <c r="J143" s="29" t="s">
        <v>375</v>
      </c>
      <c r="K143" s="29" t="s">
        <v>375</v>
      </c>
      <c r="L143" s="64">
        <f>'Расчет субсидий'!P143-1</f>
        <v>0.1097006285147204</v>
      </c>
      <c r="M143" s="64">
        <f>L143*'Расчет субсидий'!Q143</f>
        <v>2.194012570294408</v>
      </c>
      <c r="N143" s="65">
        <f t="shared" si="51"/>
        <v>63.970854691738857</v>
      </c>
      <c r="O143" s="64">
        <f>'Расчет субсидий'!T143-1</f>
        <v>1.0000000000000009E-2</v>
      </c>
      <c r="P143" s="64">
        <f>O143*'Расчет субсидий'!U143</f>
        <v>0.20000000000000018</v>
      </c>
      <c r="Q143" s="65">
        <f t="shared" si="52"/>
        <v>5.831402751093159</v>
      </c>
      <c r="R143" s="64">
        <f>'Расчет субсидий'!X143-1</f>
        <v>0.25777777777777766</v>
      </c>
      <c r="S143" s="64">
        <f>R143*'Расчет субсидий'!Y143</f>
        <v>7.7333333333333298</v>
      </c>
      <c r="T143" s="65">
        <f t="shared" si="53"/>
        <v>225.48090637560185</v>
      </c>
      <c r="U143" s="92" t="s">
        <v>435</v>
      </c>
      <c r="V143" s="92" t="s">
        <v>435</v>
      </c>
      <c r="W143" s="93" t="s">
        <v>435</v>
      </c>
      <c r="X143" s="29" t="s">
        <v>375</v>
      </c>
      <c r="Y143" s="29" t="s">
        <v>375</v>
      </c>
      <c r="Z143" s="29" t="s">
        <v>375</v>
      </c>
      <c r="AA143" s="64">
        <f>'Расчет субсидий'!AJ143-1</f>
        <v>-6.3636363636363602E-2</v>
      </c>
      <c r="AB143" s="64">
        <f>AA143*'Расчет субсидий'!AK143</f>
        <v>-1.272727272727272</v>
      </c>
      <c r="AC143" s="65">
        <f t="shared" si="54"/>
        <v>-37.108926597865505</v>
      </c>
      <c r="AD143" s="29" t="s">
        <v>375</v>
      </c>
      <c r="AE143" s="29" t="s">
        <v>375</v>
      </c>
      <c r="AF143" s="29" t="s">
        <v>375</v>
      </c>
      <c r="AG143" s="29" t="s">
        <v>375</v>
      </c>
      <c r="AH143" s="29" t="s">
        <v>375</v>
      </c>
      <c r="AI143" s="29" t="s">
        <v>375</v>
      </c>
      <c r="AJ143" s="64">
        <f t="shared" si="39"/>
        <v>8.8364829370482507</v>
      </c>
      <c r="AK143" s="28" t="str">
        <f>IF('Расчет субсидий'!BG143="+",'Расчет субсидий'!BG143,"-")</f>
        <v>-</v>
      </c>
    </row>
    <row r="144" spans="1:37" ht="15" customHeight="1">
      <c r="A144" s="35" t="s">
        <v>143</v>
      </c>
      <c r="B144" s="61">
        <f>'Расчет субсидий'!AX144</f>
        <v>57.700000000000045</v>
      </c>
      <c r="C144" s="64">
        <f>'Расчет субсидий'!D144-1</f>
        <v>-2.0607375271149642E-2</v>
      </c>
      <c r="D144" s="64">
        <f>C144*'Расчет субсидий'!E144</f>
        <v>-0.20607375271149642</v>
      </c>
      <c r="E144" s="65">
        <f t="shared" si="50"/>
        <v>-1.5200733583779875</v>
      </c>
      <c r="F144" s="29" t="s">
        <v>375</v>
      </c>
      <c r="G144" s="29" t="s">
        <v>375</v>
      </c>
      <c r="H144" s="29" t="s">
        <v>375</v>
      </c>
      <c r="I144" s="29" t="s">
        <v>375</v>
      </c>
      <c r="J144" s="29" t="s">
        <v>375</v>
      </c>
      <c r="K144" s="29" t="s">
        <v>375</v>
      </c>
      <c r="L144" s="64">
        <f>'Расчет субсидий'!P144-1</f>
        <v>0.12435939374114069</v>
      </c>
      <c r="M144" s="64">
        <f>L144*'Расчет субсидий'!Q144</f>
        <v>2.4871878748228138</v>
      </c>
      <c r="N144" s="65">
        <f t="shared" si="51"/>
        <v>18.346383156771651</v>
      </c>
      <c r="O144" s="64">
        <f>'Расчет субсидий'!T144-1</f>
        <v>3.1372549019607954E-2</v>
      </c>
      <c r="P144" s="64">
        <f>O144*'Расчет субсидий'!U144</f>
        <v>0.94117647058823861</v>
      </c>
      <c r="Q144" s="65">
        <f t="shared" si="52"/>
        <v>6.9424526881709561</v>
      </c>
      <c r="R144" s="64">
        <f>'Расчет субсидий'!X144-1</f>
        <v>0.22999999999999998</v>
      </c>
      <c r="S144" s="64">
        <f>R144*'Расчет субсидий'!Y144</f>
        <v>4.5999999999999996</v>
      </c>
      <c r="T144" s="65">
        <f t="shared" si="53"/>
        <v>33.931237513435427</v>
      </c>
      <c r="U144" s="92" t="s">
        <v>435</v>
      </c>
      <c r="V144" s="92" t="s">
        <v>435</v>
      </c>
      <c r="W144" s="93" t="s">
        <v>435</v>
      </c>
      <c r="X144" s="29" t="s">
        <v>375</v>
      </c>
      <c r="Y144" s="29" t="s">
        <v>375</v>
      </c>
      <c r="Z144" s="29" t="s">
        <v>375</v>
      </c>
      <c r="AA144" s="64">
        <f>'Расчет субсидий'!AJ144-1</f>
        <v>0</v>
      </c>
      <c r="AB144" s="64">
        <f>AA144*'Расчет субсидий'!AK144</f>
        <v>0</v>
      </c>
      <c r="AC144" s="65">
        <f t="shared" si="54"/>
        <v>0</v>
      </c>
      <c r="AD144" s="29" t="s">
        <v>375</v>
      </c>
      <c r="AE144" s="29" t="s">
        <v>375</v>
      </c>
      <c r="AF144" s="29" t="s">
        <v>375</v>
      </c>
      <c r="AG144" s="29" t="s">
        <v>375</v>
      </c>
      <c r="AH144" s="29" t="s">
        <v>375</v>
      </c>
      <c r="AI144" s="29" t="s">
        <v>375</v>
      </c>
      <c r="AJ144" s="64">
        <f t="shared" si="39"/>
        <v>7.8222905926995558</v>
      </c>
      <c r="AK144" s="28" t="str">
        <f>IF('Расчет субсидий'!BG144="+",'Расчет субсидий'!BG144,"-")</f>
        <v>-</v>
      </c>
    </row>
    <row r="145" spans="1:37" ht="15" customHeight="1">
      <c r="A145" s="35" t="s">
        <v>144</v>
      </c>
      <c r="B145" s="61">
        <f>'Расчет субсидий'!AX145</f>
        <v>119.91818181818167</v>
      </c>
      <c r="C145" s="64">
        <f>'Расчет субсидий'!D145-1</f>
        <v>-1</v>
      </c>
      <c r="D145" s="64">
        <f>C145*'Расчет субсидий'!E145</f>
        <v>0</v>
      </c>
      <c r="E145" s="65">
        <f t="shared" si="50"/>
        <v>0</v>
      </c>
      <c r="F145" s="29" t="s">
        <v>375</v>
      </c>
      <c r="G145" s="29" t="s">
        <v>375</v>
      </c>
      <c r="H145" s="29" t="s">
        <v>375</v>
      </c>
      <c r="I145" s="29" t="s">
        <v>375</v>
      </c>
      <c r="J145" s="29" t="s">
        <v>375</v>
      </c>
      <c r="K145" s="29" t="s">
        <v>375</v>
      </c>
      <c r="L145" s="64">
        <f>'Расчет субсидий'!P145-1</f>
        <v>0.2461057692307691</v>
      </c>
      <c r="M145" s="64">
        <f>L145*'Расчет субсидий'!Q145</f>
        <v>4.922115384615382</v>
      </c>
      <c r="N145" s="65">
        <f t="shared" si="51"/>
        <v>102.4901381857436</v>
      </c>
      <c r="O145" s="64">
        <f>'Расчет субсидий'!T145-1</f>
        <v>0</v>
      </c>
      <c r="P145" s="64">
        <f>O145*'Расчет субсидий'!U145</f>
        <v>0</v>
      </c>
      <c r="Q145" s="65">
        <f t="shared" si="52"/>
        <v>0</v>
      </c>
      <c r="R145" s="64">
        <f>'Расчет субсидий'!X145-1</f>
        <v>0.22246575342465746</v>
      </c>
      <c r="S145" s="64">
        <f>R145*'Расчет субсидий'!Y145</f>
        <v>3.336986301369862</v>
      </c>
      <c r="T145" s="65">
        <f t="shared" si="53"/>
        <v>69.483984105759731</v>
      </c>
      <c r="U145" s="92" t="s">
        <v>435</v>
      </c>
      <c r="V145" s="92" t="s">
        <v>435</v>
      </c>
      <c r="W145" s="93" t="s">
        <v>435</v>
      </c>
      <c r="X145" s="29" t="s">
        <v>375</v>
      </c>
      <c r="Y145" s="29" t="s">
        <v>375</v>
      </c>
      <c r="Z145" s="29" t="s">
        <v>375</v>
      </c>
      <c r="AA145" s="64">
        <f>'Расчет субсидий'!AJ145-1</f>
        <v>-0.125</v>
      </c>
      <c r="AB145" s="64">
        <f>AA145*'Расчет субсидий'!AK145</f>
        <v>-2.5</v>
      </c>
      <c r="AC145" s="65">
        <f t="shared" si="54"/>
        <v>-52.055940473321648</v>
      </c>
      <c r="AD145" s="29" t="s">
        <v>375</v>
      </c>
      <c r="AE145" s="29" t="s">
        <v>375</v>
      </c>
      <c r="AF145" s="29" t="s">
        <v>375</v>
      </c>
      <c r="AG145" s="29" t="s">
        <v>375</v>
      </c>
      <c r="AH145" s="29" t="s">
        <v>375</v>
      </c>
      <c r="AI145" s="29" t="s">
        <v>375</v>
      </c>
      <c r="AJ145" s="64">
        <f t="shared" si="39"/>
        <v>5.7591016859852431</v>
      </c>
      <c r="AK145" s="28" t="str">
        <f>IF('Расчет субсидий'!BG145="+",'Расчет субсидий'!BG145,"-")</f>
        <v>-</v>
      </c>
    </row>
    <row r="146" spans="1:37" ht="15" customHeight="1">
      <c r="A146" s="34" t="s">
        <v>145</v>
      </c>
      <c r="B146" s="66"/>
      <c r="C146" s="67"/>
      <c r="D146" s="67"/>
      <c r="E146" s="68"/>
      <c r="F146" s="67"/>
      <c r="G146" s="67"/>
      <c r="H146" s="68"/>
      <c r="I146" s="68"/>
      <c r="J146" s="68"/>
      <c r="K146" s="68"/>
      <c r="L146" s="67"/>
      <c r="M146" s="67"/>
      <c r="N146" s="68"/>
      <c r="O146" s="67"/>
      <c r="P146" s="67"/>
      <c r="Q146" s="68"/>
      <c r="R146" s="67"/>
      <c r="S146" s="67"/>
      <c r="T146" s="68"/>
      <c r="U146" s="68"/>
      <c r="V146" s="68"/>
      <c r="W146" s="68"/>
      <c r="X146" s="68"/>
      <c r="Y146" s="68"/>
      <c r="Z146" s="68"/>
      <c r="AA146" s="67"/>
      <c r="AB146" s="67"/>
      <c r="AC146" s="68"/>
      <c r="AD146" s="67"/>
      <c r="AE146" s="67"/>
      <c r="AF146" s="68"/>
      <c r="AG146" s="67"/>
      <c r="AH146" s="67"/>
      <c r="AI146" s="68"/>
      <c r="AJ146" s="68"/>
      <c r="AK146" s="69"/>
    </row>
    <row r="147" spans="1:37" ht="15" customHeight="1">
      <c r="A147" s="35" t="s">
        <v>146</v>
      </c>
      <c r="B147" s="61">
        <f>'Расчет субсидий'!AX147</f>
        <v>188.4818181818182</v>
      </c>
      <c r="C147" s="64">
        <f>'Расчет субсидий'!D147-1</f>
        <v>5.0053782717820017E-2</v>
      </c>
      <c r="D147" s="64">
        <f>C147*'Расчет субсидий'!E147</f>
        <v>0.50053782717820017</v>
      </c>
      <c r="E147" s="65">
        <f t="shared" ref="E147:E158" si="55">$B147*D147/$AJ147</f>
        <v>6.3566046856813028</v>
      </c>
      <c r="F147" s="29" t="s">
        <v>375</v>
      </c>
      <c r="G147" s="29" t="s">
        <v>375</v>
      </c>
      <c r="H147" s="29" t="s">
        <v>375</v>
      </c>
      <c r="I147" s="29" t="s">
        <v>375</v>
      </c>
      <c r="J147" s="29" t="s">
        <v>375</v>
      </c>
      <c r="K147" s="29" t="s">
        <v>375</v>
      </c>
      <c r="L147" s="64">
        <f>'Расчет субсидий'!P147-1</f>
        <v>4.3778045310276514E-3</v>
      </c>
      <c r="M147" s="64">
        <f>L147*'Расчет субсидий'!Q147</f>
        <v>8.7556090620553029E-2</v>
      </c>
      <c r="N147" s="65">
        <f t="shared" ref="N147:N158" si="56">$B147*M147/$AJ147</f>
        <v>1.1119228671210883</v>
      </c>
      <c r="O147" s="64">
        <f>'Расчет субсидий'!T147-1</f>
        <v>0.30000000000000004</v>
      </c>
      <c r="P147" s="64">
        <f>O147*'Расчет субсидий'!U147</f>
        <v>6.0000000000000009</v>
      </c>
      <c r="Q147" s="65">
        <f t="shared" ref="Q147:Q158" si="57">$B147*P147/$AJ147</f>
        <v>76.19729427664106</v>
      </c>
      <c r="R147" s="64">
        <f>'Расчет субсидий'!X147-1</f>
        <v>0.19999999999999996</v>
      </c>
      <c r="S147" s="64">
        <f>R147*'Расчет субсидий'!Y147</f>
        <v>5.9999999999999982</v>
      </c>
      <c r="T147" s="65">
        <f t="shared" ref="T147:T158" si="58">$B147*S147/$AJ147</f>
        <v>76.197294276641031</v>
      </c>
      <c r="U147" s="92" t="s">
        <v>435</v>
      </c>
      <c r="V147" s="92" t="s">
        <v>435</v>
      </c>
      <c r="W147" s="93" t="s">
        <v>435</v>
      </c>
      <c r="X147" s="29" t="s">
        <v>375</v>
      </c>
      <c r="Y147" s="29" t="s">
        <v>375</v>
      </c>
      <c r="Z147" s="29" t="s">
        <v>375</v>
      </c>
      <c r="AA147" s="64">
        <f>'Расчет субсидий'!AJ147-1</f>
        <v>0.11267605633802824</v>
      </c>
      <c r="AB147" s="64">
        <f>AA147*'Расчет субсидий'!AK147</f>
        <v>2.2535211267605648</v>
      </c>
      <c r="AC147" s="65">
        <f t="shared" ref="AC147:AC158" si="59">$B147*AB147/$AJ147</f>
        <v>28.618702075733744</v>
      </c>
      <c r="AD147" s="29" t="s">
        <v>375</v>
      </c>
      <c r="AE147" s="29" t="s">
        <v>375</v>
      </c>
      <c r="AF147" s="29" t="s">
        <v>375</v>
      </c>
      <c r="AG147" s="29" t="s">
        <v>375</v>
      </c>
      <c r="AH147" s="29" t="s">
        <v>375</v>
      </c>
      <c r="AI147" s="29" t="s">
        <v>375</v>
      </c>
      <c r="AJ147" s="64">
        <f t="shared" si="39"/>
        <v>14.841615044559315</v>
      </c>
      <c r="AK147" s="28" t="str">
        <f>IF('Расчет субсидий'!BG147="+",'Расчет субсидий'!BG147,"-")</f>
        <v>-</v>
      </c>
    </row>
    <row r="148" spans="1:37" ht="15" customHeight="1">
      <c r="A148" s="35" t="s">
        <v>147</v>
      </c>
      <c r="B148" s="61">
        <f>'Расчет субсидий'!AX148</f>
        <v>-25.590909090909008</v>
      </c>
      <c r="C148" s="64">
        <f>'Расчет субсидий'!D148-1</f>
        <v>1.1428571428571566E-2</v>
      </c>
      <c r="D148" s="64">
        <f>C148*'Расчет субсидий'!E148</f>
        <v>0.11428571428571566</v>
      </c>
      <c r="E148" s="65">
        <f t="shared" si="55"/>
        <v>1.7132127960645545</v>
      </c>
      <c r="F148" s="29" t="s">
        <v>375</v>
      </c>
      <c r="G148" s="29" t="s">
        <v>375</v>
      </c>
      <c r="H148" s="29" t="s">
        <v>375</v>
      </c>
      <c r="I148" s="29" t="s">
        <v>375</v>
      </c>
      <c r="J148" s="29" t="s">
        <v>375</v>
      </c>
      <c r="K148" s="29" t="s">
        <v>375</v>
      </c>
      <c r="L148" s="64">
        <f>'Расчет субсидий'!P148-1</f>
        <v>-0.24456338503034392</v>
      </c>
      <c r="M148" s="64">
        <f>L148*'Расчет субсидий'!Q148</f>
        <v>-4.8912677006068783</v>
      </c>
      <c r="N148" s="65">
        <f t="shared" si="56"/>
        <v>-73.323096119497464</v>
      </c>
      <c r="O148" s="64">
        <f>'Расчет субсидий'!T148-1</f>
        <v>5.8823529411764719E-2</v>
      </c>
      <c r="P148" s="64">
        <f>O148*'Расчет субсидий'!U148</f>
        <v>0.88235294117647078</v>
      </c>
      <c r="Q148" s="65">
        <f t="shared" si="57"/>
        <v>13.227010557851184</v>
      </c>
      <c r="R148" s="64">
        <f>'Расчет субсидий'!X148-1</f>
        <v>6.25E-2</v>
      </c>
      <c r="S148" s="64">
        <f>R148*'Расчет субсидий'!Y148</f>
        <v>2.1875</v>
      </c>
      <c r="T148" s="65">
        <f t="shared" si="58"/>
        <v>32.791963674672722</v>
      </c>
      <c r="U148" s="92" t="s">
        <v>435</v>
      </c>
      <c r="V148" s="92" t="s">
        <v>435</v>
      </c>
      <c r="W148" s="93" t="s">
        <v>435</v>
      </c>
      <c r="X148" s="29" t="s">
        <v>375</v>
      </c>
      <c r="Y148" s="29" t="s">
        <v>375</v>
      </c>
      <c r="Z148" s="29" t="s">
        <v>375</v>
      </c>
      <c r="AA148" s="64">
        <f>'Расчет субсидий'!AJ148-1</f>
        <v>0</v>
      </c>
      <c r="AB148" s="64">
        <f>AA148*'Расчет субсидий'!AK148</f>
        <v>0</v>
      </c>
      <c r="AC148" s="65">
        <f t="shared" si="59"/>
        <v>0</v>
      </c>
      <c r="AD148" s="29" t="s">
        <v>375</v>
      </c>
      <c r="AE148" s="29" t="s">
        <v>375</v>
      </c>
      <c r="AF148" s="29" t="s">
        <v>375</v>
      </c>
      <c r="AG148" s="29" t="s">
        <v>375</v>
      </c>
      <c r="AH148" s="29" t="s">
        <v>375</v>
      </c>
      <c r="AI148" s="29" t="s">
        <v>375</v>
      </c>
      <c r="AJ148" s="64">
        <f t="shared" si="39"/>
        <v>-1.7071290451446917</v>
      </c>
      <c r="AK148" s="28" t="str">
        <f>IF('Расчет субсидий'!BG148="+",'Расчет субсидий'!BG148,"-")</f>
        <v>-</v>
      </c>
    </row>
    <row r="149" spans="1:37" ht="15" customHeight="1">
      <c r="A149" s="35" t="s">
        <v>148</v>
      </c>
      <c r="B149" s="61">
        <f>'Расчет субсидий'!AX149</f>
        <v>427.71818181818207</v>
      </c>
      <c r="C149" s="64">
        <f>'Расчет субсидий'!D149-1</f>
        <v>7.6300657174151132E-2</v>
      </c>
      <c r="D149" s="64">
        <f>C149*'Расчет субсидий'!E149</f>
        <v>0.76300657174151132</v>
      </c>
      <c r="E149" s="65">
        <f t="shared" si="55"/>
        <v>16.453596480208315</v>
      </c>
      <c r="F149" s="29" t="s">
        <v>375</v>
      </c>
      <c r="G149" s="29" t="s">
        <v>375</v>
      </c>
      <c r="H149" s="29" t="s">
        <v>375</v>
      </c>
      <c r="I149" s="29" t="s">
        <v>375</v>
      </c>
      <c r="J149" s="29" t="s">
        <v>375</v>
      </c>
      <c r="K149" s="29" t="s">
        <v>375</v>
      </c>
      <c r="L149" s="64">
        <f>'Расчет субсидий'!P149-1</f>
        <v>0.25952616360414149</v>
      </c>
      <c r="M149" s="64">
        <f>L149*'Расчет субсидий'!Q149</f>
        <v>5.1905232720828298</v>
      </c>
      <c r="N149" s="65">
        <f t="shared" si="56"/>
        <v>111.92927899042245</v>
      </c>
      <c r="O149" s="64">
        <f>'Расчет субсидий'!T149-1</f>
        <v>0.29864321608040201</v>
      </c>
      <c r="P149" s="64">
        <f>O149*'Расчет субсидий'!U149</f>
        <v>2.9864321608040201</v>
      </c>
      <c r="Q149" s="65">
        <f t="shared" si="57"/>
        <v>64.399903630230583</v>
      </c>
      <c r="R149" s="64">
        <f>'Расчет субсидий'!X149-1</f>
        <v>0.15384615384615397</v>
      </c>
      <c r="S149" s="64">
        <f>R149*'Расчет субсидий'!Y149</f>
        <v>6.1538461538461586</v>
      </c>
      <c r="T149" s="65">
        <f t="shared" si="58"/>
        <v>132.70252861068246</v>
      </c>
      <c r="U149" s="92" t="s">
        <v>435</v>
      </c>
      <c r="V149" s="92" t="s">
        <v>435</v>
      </c>
      <c r="W149" s="93" t="s">
        <v>435</v>
      </c>
      <c r="X149" s="29" t="s">
        <v>375</v>
      </c>
      <c r="Y149" s="29" t="s">
        <v>375</v>
      </c>
      <c r="Z149" s="29" t="s">
        <v>375</v>
      </c>
      <c r="AA149" s="64">
        <f>'Расчет субсидий'!AJ149-1</f>
        <v>0.23704347826086947</v>
      </c>
      <c r="AB149" s="64">
        <f>AA149*'Расчет субсидий'!AK149</f>
        <v>4.7408695652173893</v>
      </c>
      <c r="AC149" s="65">
        <f t="shared" si="59"/>
        <v>102.23287410663825</v>
      </c>
      <c r="AD149" s="29" t="s">
        <v>375</v>
      </c>
      <c r="AE149" s="29" t="s">
        <v>375</v>
      </c>
      <c r="AF149" s="29" t="s">
        <v>375</v>
      </c>
      <c r="AG149" s="29" t="s">
        <v>375</v>
      </c>
      <c r="AH149" s="29" t="s">
        <v>375</v>
      </c>
      <c r="AI149" s="29" t="s">
        <v>375</v>
      </c>
      <c r="AJ149" s="64">
        <f t="shared" si="39"/>
        <v>19.834677723691911</v>
      </c>
      <c r="AK149" s="28" t="str">
        <f>IF('Расчет субсидий'!BG149="+",'Расчет субсидий'!BG149,"-")</f>
        <v>-</v>
      </c>
    </row>
    <row r="150" spans="1:37" ht="15" customHeight="1">
      <c r="A150" s="35" t="s">
        <v>149</v>
      </c>
      <c r="B150" s="61">
        <f>'Расчет субсидий'!AX150</f>
        <v>609.60909090909081</v>
      </c>
      <c r="C150" s="64">
        <f>'Расчет субсидий'!D150-1</f>
        <v>3.7488633545507133E-2</v>
      </c>
      <c r="D150" s="64">
        <f>C150*'Расчет субсидий'!E150</f>
        <v>0.37488633545507133</v>
      </c>
      <c r="E150" s="65">
        <f t="shared" si="55"/>
        <v>15.862725947879799</v>
      </c>
      <c r="F150" s="29" t="s">
        <v>375</v>
      </c>
      <c r="G150" s="29" t="s">
        <v>375</v>
      </c>
      <c r="H150" s="29" t="s">
        <v>375</v>
      </c>
      <c r="I150" s="29" t="s">
        <v>375</v>
      </c>
      <c r="J150" s="29" t="s">
        <v>375</v>
      </c>
      <c r="K150" s="29" t="s">
        <v>375</v>
      </c>
      <c r="L150" s="64">
        <f>'Расчет субсидий'!P150-1</f>
        <v>1.7609249610162303E-2</v>
      </c>
      <c r="M150" s="64">
        <f>L150*'Расчет субсидий'!Q150</f>
        <v>0.35218499220324606</v>
      </c>
      <c r="N150" s="65">
        <f t="shared" si="56"/>
        <v>14.90215429563399</v>
      </c>
      <c r="O150" s="64">
        <f>'Расчет субсидий'!T150-1</f>
        <v>0.17741935483870952</v>
      </c>
      <c r="P150" s="64">
        <f>O150*'Расчет субсидий'!U150</f>
        <v>3.5483870967741904</v>
      </c>
      <c r="Q150" s="65">
        <f t="shared" si="57"/>
        <v>150.14442178799447</v>
      </c>
      <c r="R150" s="64">
        <f>'Расчет субсидий'!X150-1</f>
        <v>0.20328767123287661</v>
      </c>
      <c r="S150" s="64">
        <f>R150*'Расчет субсидий'!Y150</f>
        <v>6.0986301369862979</v>
      </c>
      <c r="T150" s="65">
        <f t="shared" si="58"/>
        <v>258.05394694650937</v>
      </c>
      <c r="U150" s="92" t="s">
        <v>435</v>
      </c>
      <c r="V150" s="92" t="s">
        <v>435</v>
      </c>
      <c r="W150" s="93" t="s">
        <v>435</v>
      </c>
      <c r="X150" s="29" t="s">
        <v>375</v>
      </c>
      <c r="Y150" s="29" t="s">
        <v>375</v>
      </c>
      <c r="Z150" s="29" t="s">
        <v>375</v>
      </c>
      <c r="AA150" s="64">
        <f>'Расчет субсидий'!AJ150-1</f>
        <v>0.20164502164502163</v>
      </c>
      <c r="AB150" s="64">
        <f>AA150*'Расчет субсидий'!AK150</f>
        <v>4.0329004329004325</v>
      </c>
      <c r="AC150" s="65">
        <f t="shared" si="59"/>
        <v>170.64584193107316</v>
      </c>
      <c r="AD150" s="29" t="s">
        <v>375</v>
      </c>
      <c r="AE150" s="29" t="s">
        <v>375</v>
      </c>
      <c r="AF150" s="29" t="s">
        <v>375</v>
      </c>
      <c r="AG150" s="29" t="s">
        <v>375</v>
      </c>
      <c r="AH150" s="29" t="s">
        <v>375</v>
      </c>
      <c r="AI150" s="29" t="s">
        <v>375</v>
      </c>
      <c r="AJ150" s="64">
        <f t="shared" si="39"/>
        <v>14.406988994319239</v>
      </c>
      <c r="AK150" s="28" t="str">
        <f>IF('Расчет субсидий'!BG150="+",'Расчет субсидий'!BG150,"-")</f>
        <v>-</v>
      </c>
    </row>
    <row r="151" spans="1:37" ht="15" customHeight="1">
      <c r="A151" s="35" t="s">
        <v>150</v>
      </c>
      <c r="B151" s="61">
        <f>'Расчет субсидий'!AX151</f>
        <v>87.836363636363785</v>
      </c>
      <c r="C151" s="64">
        <f>'Расчет субсидий'!D151-1</f>
        <v>0.11034897713598091</v>
      </c>
      <c r="D151" s="64">
        <f>C151*'Расчет субсидий'!E151</f>
        <v>1.1034897713598091</v>
      </c>
      <c r="E151" s="65">
        <f t="shared" si="55"/>
        <v>9.5809177663613063</v>
      </c>
      <c r="F151" s="29" t="s">
        <v>375</v>
      </c>
      <c r="G151" s="29" t="s">
        <v>375</v>
      </c>
      <c r="H151" s="29" t="s">
        <v>375</v>
      </c>
      <c r="I151" s="29" t="s">
        <v>375</v>
      </c>
      <c r="J151" s="29" t="s">
        <v>375</v>
      </c>
      <c r="K151" s="29" t="s">
        <v>375</v>
      </c>
      <c r="L151" s="64">
        <f>'Расчет субсидий'!P151-1</f>
        <v>-0.11448907734827551</v>
      </c>
      <c r="M151" s="64">
        <f>L151*'Расчет субсидий'!Q151</f>
        <v>-2.2897815469655103</v>
      </c>
      <c r="N151" s="65">
        <f t="shared" si="56"/>
        <v>-19.880754016753688</v>
      </c>
      <c r="O151" s="64">
        <f>'Расчет субсидий'!T151-1</f>
        <v>0.19706242350061198</v>
      </c>
      <c r="P151" s="64">
        <f>O151*'Расчет субсидий'!U151</f>
        <v>6.8971848225214192</v>
      </c>
      <c r="Q151" s="65">
        <f t="shared" si="57"/>
        <v>59.883981092586147</v>
      </c>
      <c r="R151" s="64">
        <f>'Расчет субсидий'!X151-1</f>
        <v>0.17894736842105252</v>
      </c>
      <c r="S151" s="64">
        <f>R151*'Расчет субсидий'!Y151</f>
        <v>2.6842105263157876</v>
      </c>
      <c r="T151" s="65">
        <f t="shared" si="58"/>
        <v>23.305336386165276</v>
      </c>
      <c r="U151" s="92" t="s">
        <v>435</v>
      </c>
      <c r="V151" s="92" t="s">
        <v>435</v>
      </c>
      <c r="W151" s="93" t="s">
        <v>435</v>
      </c>
      <c r="X151" s="29" t="s">
        <v>375</v>
      </c>
      <c r="Y151" s="29" t="s">
        <v>375</v>
      </c>
      <c r="Z151" s="29" t="s">
        <v>375</v>
      </c>
      <c r="AA151" s="64">
        <f>'Расчет субсидий'!AJ151-1</f>
        <v>8.6075949367088622E-2</v>
      </c>
      <c r="AB151" s="64">
        <f>AA151*'Расчет субсидий'!AK151</f>
        <v>1.7215189873417724</v>
      </c>
      <c r="AC151" s="65">
        <f t="shared" si="59"/>
        <v>14.946882408004747</v>
      </c>
      <c r="AD151" s="29" t="s">
        <v>375</v>
      </c>
      <c r="AE151" s="29" t="s">
        <v>375</v>
      </c>
      <c r="AF151" s="29" t="s">
        <v>375</v>
      </c>
      <c r="AG151" s="29" t="s">
        <v>375</v>
      </c>
      <c r="AH151" s="29" t="s">
        <v>375</v>
      </c>
      <c r="AI151" s="29" t="s">
        <v>375</v>
      </c>
      <c r="AJ151" s="64">
        <f t="shared" si="39"/>
        <v>10.116622560573278</v>
      </c>
      <c r="AK151" s="28" t="str">
        <f>IF('Расчет субсидий'!BG151="+",'Расчет субсидий'!BG151,"-")</f>
        <v>-</v>
      </c>
    </row>
    <row r="152" spans="1:37" ht="15" customHeight="1">
      <c r="A152" s="35" t="s">
        <v>151</v>
      </c>
      <c r="B152" s="61">
        <f>'Расчет субсидий'!AX152</f>
        <v>84.018181818181915</v>
      </c>
      <c r="C152" s="64">
        <f>'Расчет субсидий'!D152-1</f>
        <v>-1</v>
      </c>
      <c r="D152" s="64">
        <f>C152*'Расчет субсидий'!E152</f>
        <v>0</v>
      </c>
      <c r="E152" s="65">
        <f t="shared" si="55"/>
        <v>0</v>
      </c>
      <c r="F152" s="29" t="s">
        <v>375</v>
      </c>
      <c r="G152" s="29" t="s">
        <v>375</v>
      </c>
      <c r="H152" s="29" t="s">
        <v>375</v>
      </c>
      <c r="I152" s="29" t="s">
        <v>375</v>
      </c>
      <c r="J152" s="29" t="s">
        <v>375</v>
      </c>
      <c r="K152" s="29" t="s">
        <v>375</v>
      </c>
      <c r="L152" s="64">
        <f>'Расчет субсидий'!P152-1</f>
        <v>-0.11349306431273631</v>
      </c>
      <c r="M152" s="64">
        <f>L152*'Расчет субсидий'!Q152</f>
        <v>-2.2698612862547263</v>
      </c>
      <c r="N152" s="65">
        <f t="shared" si="56"/>
        <v>-13.524697350096059</v>
      </c>
      <c r="O152" s="64">
        <f>'Расчет субсидий'!T152-1</f>
        <v>0.30000000000000004</v>
      </c>
      <c r="P152" s="64">
        <f>O152*'Расчет субсидий'!U152</f>
        <v>1.5000000000000002</v>
      </c>
      <c r="Q152" s="65">
        <f t="shared" si="57"/>
        <v>8.9375708321884897</v>
      </c>
      <c r="R152" s="64">
        <f>'Расчет субсидий'!X152-1</f>
        <v>0.20601562500000004</v>
      </c>
      <c r="S152" s="64">
        <f>R152*'Расчет субсидий'!Y152</f>
        <v>9.2707031250000007</v>
      </c>
      <c r="T152" s="65">
        <f t="shared" si="58"/>
        <v>55.238377229252457</v>
      </c>
      <c r="U152" s="92" t="s">
        <v>435</v>
      </c>
      <c r="V152" s="92" t="s">
        <v>435</v>
      </c>
      <c r="W152" s="93" t="s">
        <v>435</v>
      </c>
      <c r="X152" s="29" t="s">
        <v>375</v>
      </c>
      <c r="Y152" s="29" t="s">
        <v>375</v>
      </c>
      <c r="Z152" s="29" t="s">
        <v>375</v>
      </c>
      <c r="AA152" s="64">
        <f>'Расчет субсидий'!AJ152-1</f>
        <v>0.28000000000000003</v>
      </c>
      <c r="AB152" s="64">
        <f>AA152*'Расчет субсидий'!AK152</f>
        <v>5.6000000000000005</v>
      </c>
      <c r="AC152" s="65">
        <f t="shared" si="59"/>
        <v>33.366931106837029</v>
      </c>
      <c r="AD152" s="29" t="s">
        <v>375</v>
      </c>
      <c r="AE152" s="29" t="s">
        <v>375</v>
      </c>
      <c r="AF152" s="29" t="s">
        <v>375</v>
      </c>
      <c r="AG152" s="29" t="s">
        <v>375</v>
      </c>
      <c r="AH152" s="29" t="s">
        <v>375</v>
      </c>
      <c r="AI152" s="29" t="s">
        <v>375</v>
      </c>
      <c r="AJ152" s="64">
        <f t="shared" si="39"/>
        <v>14.100841838745275</v>
      </c>
      <c r="AK152" s="28" t="str">
        <f>IF('Расчет субсидий'!BG152="+",'Расчет субсидий'!BG152,"-")</f>
        <v>-</v>
      </c>
    </row>
    <row r="153" spans="1:37" ht="15" customHeight="1">
      <c r="A153" s="35" t="s">
        <v>152</v>
      </c>
      <c r="B153" s="61">
        <f>'Расчет субсидий'!AX153</f>
        <v>282.0454545454545</v>
      </c>
      <c r="C153" s="64">
        <f>'Расчет субсидий'!D153-1</f>
        <v>3.7645727424598929E-2</v>
      </c>
      <c r="D153" s="64">
        <f>C153*'Расчет субсидий'!E153</f>
        <v>0.37645727424598929</v>
      </c>
      <c r="E153" s="65">
        <f t="shared" si="55"/>
        <v>9.7348336790134873</v>
      </c>
      <c r="F153" s="29" t="s">
        <v>375</v>
      </c>
      <c r="G153" s="29" t="s">
        <v>375</v>
      </c>
      <c r="H153" s="29" t="s">
        <v>375</v>
      </c>
      <c r="I153" s="29" t="s">
        <v>375</v>
      </c>
      <c r="J153" s="29" t="s">
        <v>375</v>
      </c>
      <c r="K153" s="29" t="s">
        <v>375</v>
      </c>
      <c r="L153" s="64">
        <f>'Расчет субсидий'!P153-1</f>
        <v>4.7026516776795591E-2</v>
      </c>
      <c r="M153" s="64">
        <f>L153*'Расчет субсидий'!Q153</f>
        <v>0.94053033553591181</v>
      </c>
      <c r="N153" s="65">
        <f t="shared" si="56"/>
        <v>24.321236466601217</v>
      </c>
      <c r="O153" s="64">
        <f>'Расчет субсидий'!T153-1</f>
        <v>2.0833333333333481E-2</v>
      </c>
      <c r="P153" s="64">
        <f>O153*'Расчет субсидий'!U153</f>
        <v>0.31250000000000222</v>
      </c>
      <c r="Q153" s="65">
        <f t="shared" si="57"/>
        <v>8.0809582728474716</v>
      </c>
      <c r="R153" s="64">
        <f>'Расчет субсидий'!X153-1</f>
        <v>0.26507246376811588</v>
      </c>
      <c r="S153" s="64">
        <f>R153*'Расчет субсидий'!Y153</f>
        <v>9.2775362318840564</v>
      </c>
      <c r="T153" s="65">
        <f t="shared" si="58"/>
        <v>239.90842612699231</v>
      </c>
      <c r="U153" s="92" t="s">
        <v>435</v>
      </c>
      <c r="V153" s="92" t="s">
        <v>435</v>
      </c>
      <c r="W153" s="93" t="s">
        <v>435</v>
      </c>
      <c r="X153" s="29" t="s">
        <v>375</v>
      </c>
      <c r="Y153" s="29" t="s">
        <v>375</v>
      </c>
      <c r="Z153" s="29" t="s">
        <v>375</v>
      </c>
      <c r="AA153" s="64">
        <f>'Расчет субсидий'!AJ153-1</f>
        <v>0</v>
      </c>
      <c r="AB153" s="64">
        <f>AA153*'Расчет субсидий'!AK153</f>
        <v>0</v>
      </c>
      <c r="AC153" s="65">
        <f t="shared" si="59"/>
        <v>0</v>
      </c>
      <c r="AD153" s="29" t="s">
        <v>375</v>
      </c>
      <c r="AE153" s="29" t="s">
        <v>375</v>
      </c>
      <c r="AF153" s="29" t="s">
        <v>375</v>
      </c>
      <c r="AG153" s="29" t="s">
        <v>375</v>
      </c>
      <c r="AH153" s="29" t="s">
        <v>375</v>
      </c>
      <c r="AI153" s="29" t="s">
        <v>375</v>
      </c>
      <c r="AJ153" s="64">
        <f t="shared" si="39"/>
        <v>10.907023841665961</v>
      </c>
      <c r="AK153" s="28" t="str">
        <f>IF('Расчет субсидий'!BG153="+",'Расчет субсидий'!BG153,"-")</f>
        <v>-</v>
      </c>
    </row>
    <row r="154" spans="1:37" ht="15" customHeight="1">
      <c r="A154" s="35" t="s">
        <v>153</v>
      </c>
      <c r="B154" s="61">
        <f>'Расчет субсидий'!AX154</f>
        <v>57.472727272727298</v>
      </c>
      <c r="C154" s="64">
        <f>'Расчет субсидий'!D154-1</f>
        <v>7.4347826086956559E-2</v>
      </c>
      <c r="D154" s="64">
        <f>C154*'Расчет субсидий'!E154</f>
        <v>0.74347826086956559</v>
      </c>
      <c r="E154" s="65">
        <f t="shared" si="55"/>
        <v>5.5544921755418679</v>
      </c>
      <c r="F154" s="29" t="s">
        <v>375</v>
      </c>
      <c r="G154" s="29" t="s">
        <v>375</v>
      </c>
      <c r="H154" s="29" t="s">
        <v>375</v>
      </c>
      <c r="I154" s="29" t="s">
        <v>375</v>
      </c>
      <c r="J154" s="29" t="s">
        <v>375</v>
      </c>
      <c r="K154" s="29" t="s">
        <v>375</v>
      </c>
      <c r="L154" s="64">
        <f>'Расчет субсидий'!P154-1</f>
        <v>3.3436252729874161E-2</v>
      </c>
      <c r="M154" s="64">
        <f>L154*'Расчет субсидий'!Q154</f>
        <v>0.66872505459748321</v>
      </c>
      <c r="N154" s="65">
        <f t="shared" si="56"/>
        <v>4.9960143811147439</v>
      </c>
      <c r="O154" s="64">
        <f>'Расчет субсидий'!T154-1</f>
        <v>5.9058260175578692E-2</v>
      </c>
      <c r="P154" s="64">
        <f>O154*'Расчет субсидий'!U154</f>
        <v>2.0670391061452542</v>
      </c>
      <c r="Q154" s="65">
        <f t="shared" si="57"/>
        <v>15.442754880545376</v>
      </c>
      <c r="R154" s="64">
        <f>'Расчет субсидий'!X154-1</f>
        <v>0.26444444444444448</v>
      </c>
      <c r="S154" s="64">
        <f>R154*'Расчет субсидий'!Y154</f>
        <v>3.9666666666666672</v>
      </c>
      <c r="T154" s="65">
        <f t="shared" si="58"/>
        <v>29.634785739684382</v>
      </c>
      <c r="U154" s="92" t="s">
        <v>435</v>
      </c>
      <c r="V154" s="92" t="s">
        <v>435</v>
      </c>
      <c r="W154" s="93" t="s">
        <v>435</v>
      </c>
      <c r="X154" s="29" t="s">
        <v>375</v>
      </c>
      <c r="Y154" s="29" t="s">
        <v>375</v>
      </c>
      <c r="Z154" s="29" t="s">
        <v>375</v>
      </c>
      <c r="AA154" s="64">
        <f>'Расчет субсидий'!AJ154-1</f>
        <v>1.2345679012345734E-2</v>
      </c>
      <c r="AB154" s="64">
        <f>AA154*'Расчет субсидий'!AK154</f>
        <v>0.24691358024691468</v>
      </c>
      <c r="AC154" s="65">
        <f t="shared" si="59"/>
        <v>1.8446800958409282</v>
      </c>
      <c r="AD154" s="29" t="s">
        <v>375</v>
      </c>
      <c r="AE154" s="29" t="s">
        <v>375</v>
      </c>
      <c r="AF154" s="29" t="s">
        <v>375</v>
      </c>
      <c r="AG154" s="29" t="s">
        <v>375</v>
      </c>
      <c r="AH154" s="29" t="s">
        <v>375</v>
      </c>
      <c r="AI154" s="29" t="s">
        <v>375</v>
      </c>
      <c r="AJ154" s="64">
        <f t="shared" si="39"/>
        <v>7.6928226685258849</v>
      </c>
      <c r="AK154" s="28" t="str">
        <f>IF('Расчет субсидий'!BG154="+",'Расчет субсидий'!BG154,"-")</f>
        <v>-</v>
      </c>
    </row>
    <row r="155" spans="1:37" ht="15" customHeight="1">
      <c r="A155" s="35" t="s">
        <v>154</v>
      </c>
      <c r="B155" s="61">
        <f>'Расчет субсидий'!AX155</f>
        <v>366.5272727272727</v>
      </c>
      <c r="C155" s="64">
        <f>'Расчет субсидий'!D155-1</f>
        <v>-3.4458032904433722E-2</v>
      </c>
      <c r="D155" s="64">
        <f>C155*'Расчет субсидий'!E155</f>
        <v>-0.34458032904433722</v>
      </c>
      <c r="E155" s="65">
        <f t="shared" si="55"/>
        <v>-6.5656246066336266</v>
      </c>
      <c r="F155" s="29" t="s">
        <v>375</v>
      </c>
      <c r="G155" s="29" t="s">
        <v>375</v>
      </c>
      <c r="H155" s="29" t="s">
        <v>375</v>
      </c>
      <c r="I155" s="29" t="s">
        <v>375</v>
      </c>
      <c r="J155" s="29" t="s">
        <v>375</v>
      </c>
      <c r="K155" s="29" t="s">
        <v>375</v>
      </c>
      <c r="L155" s="64">
        <f>'Расчет субсидий'!P155-1</f>
        <v>0.14012064768758603</v>
      </c>
      <c r="M155" s="64">
        <f>L155*'Расчет субсидий'!Q155</f>
        <v>2.8024129537517206</v>
      </c>
      <c r="N155" s="65">
        <f t="shared" si="56"/>
        <v>53.397103363766426</v>
      </c>
      <c r="O155" s="64">
        <f>'Расчет субсидий'!T155-1</f>
        <v>0.30000000000000004</v>
      </c>
      <c r="P155" s="64">
        <f>O155*'Расчет субсидий'!U155</f>
        <v>6.0000000000000009</v>
      </c>
      <c r="Q155" s="65">
        <f t="shared" si="57"/>
        <v>114.32384358403978</v>
      </c>
      <c r="R155" s="64">
        <f>'Расчет субсидий'!X155-1</f>
        <v>0.21888888888888891</v>
      </c>
      <c r="S155" s="64">
        <f>R155*'Расчет субсидий'!Y155</f>
        <v>6.5666666666666673</v>
      </c>
      <c r="T155" s="65">
        <f t="shared" si="58"/>
        <v>125.12109547808797</v>
      </c>
      <c r="U155" s="92" t="s">
        <v>435</v>
      </c>
      <c r="V155" s="92" t="s">
        <v>435</v>
      </c>
      <c r="W155" s="93" t="s">
        <v>435</v>
      </c>
      <c r="X155" s="29" t="s">
        <v>375</v>
      </c>
      <c r="Y155" s="29" t="s">
        <v>375</v>
      </c>
      <c r="Z155" s="29" t="s">
        <v>375</v>
      </c>
      <c r="AA155" s="64">
        <f>'Расчет субсидий'!AJ155-1</f>
        <v>0.21058823529411752</v>
      </c>
      <c r="AB155" s="64">
        <f>AA155*'Расчет субсидий'!AK155</f>
        <v>4.2117647058823504</v>
      </c>
      <c r="AC155" s="65">
        <f t="shared" si="59"/>
        <v>80.250854908012172</v>
      </c>
      <c r="AD155" s="29" t="s">
        <v>375</v>
      </c>
      <c r="AE155" s="29" t="s">
        <v>375</v>
      </c>
      <c r="AF155" s="29" t="s">
        <v>375</v>
      </c>
      <c r="AG155" s="29" t="s">
        <v>375</v>
      </c>
      <c r="AH155" s="29" t="s">
        <v>375</v>
      </c>
      <c r="AI155" s="29" t="s">
        <v>375</v>
      </c>
      <c r="AJ155" s="64">
        <f t="shared" si="39"/>
        <v>19.236263997256401</v>
      </c>
      <c r="AK155" s="28" t="str">
        <f>IF('Расчет субсидий'!BG155="+",'Расчет субсидий'!BG155,"-")</f>
        <v>-</v>
      </c>
    </row>
    <row r="156" spans="1:37" ht="15" customHeight="1">
      <c r="A156" s="35" t="s">
        <v>155</v>
      </c>
      <c r="B156" s="61">
        <f>'Расчет субсидий'!AX156</f>
        <v>173.02727272727248</v>
      </c>
      <c r="C156" s="64">
        <f>'Расчет субсидий'!D156-1</f>
        <v>-1.851851851851849E-2</v>
      </c>
      <c r="D156" s="64">
        <f>C156*'Расчет субсидий'!E156</f>
        <v>-0.1851851851851849</v>
      </c>
      <c r="E156" s="65">
        <f t="shared" si="55"/>
        <v>-3.1721827829003635</v>
      </c>
      <c r="F156" s="29" t="s">
        <v>375</v>
      </c>
      <c r="G156" s="29" t="s">
        <v>375</v>
      </c>
      <c r="H156" s="29" t="s">
        <v>375</v>
      </c>
      <c r="I156" s="29" t="s">
        <v>375</v>
      </c>
      <c r="J156" s="29" t="s">
        <v>375</v>
      </c>
      <c r="K156" s="29" t="s">
        <v>375</v>
      </c>
      <c r="L156" s="64">
        <f>'Расчет субсидий'!P156-1</f>
        <v>0.18104973461765272</v>
      </c>
      <c r="M156" s="64">
        <f>L156*'Расчет субсидий'!Q156</f>
        <v>3.6209946923530545</v>
      </c>
      <c r="N156" s="65">
        <f t="shared" si="56"/>
        <v>62.026867908302272</v>
      </c>
      <c r="O156" s="64">
        <f>'Расчет субсидий'!T156-1</f>
        <v>0.10156862745098039</v>
      </c>
      <c r="P156" s="64">
        <f>O156*'Расчет субсидий'!U156</f>
        <v>3.0470588235294116</v>
      </c>
      <c r="Q156" s="65">
        <f t="shared" si="57"/>
        <v>52.19546870781712</v>
      </c>
      <c r="R156" s="64">
        <f>'Расчет субсидий'!X156-1</f>
        <v>0.18090452261306544</v>
      </c>
      <c r="S156" s="64">
        <f>R156*'Расчет субсидий'!Y156</f>
        <v>3.6180904522613089</v>
      </c>
      <c r="T156" s="65">
        <f t="shared" si="58"/>
        <v>61.977118894053469</v>
      </c>
      <c r="U156" s="92" t="s">
        <v>435</v>
      </c>
      <c r="V156" s="92" t="s">
        <v>435</v>
      </c>
      <c r="W156" s="93" t="s">
        <v>435</v>
      </c>
      <c r="X156" s="29" t="s">
        <v>375</v>
      </c>
      <c r="Y156" s="29" t="s">
        <v>375</v>
      </c>
      <c r="Z156" s="29" t="s">
        <v>375</v>
      </c>
      <c r="AA156" s="64">
        <f>'Расчет субсидий'!AJ156-1</f>
        <v>0</v>
      </c>
      <c r="AB156" s="64">
        <f>AA156*'Расчет субсидий'!AK156</f>
        <v>0</v>
      </c>
      <c r="AC156" s="65">
        <f t="shared" si="59"/>
        <v>0</v>
      </c>
      <c r="AD156" s="29" t="s">
        <v>375</v>
      </c>
      <c r="AE156" s="29" t="s">
        <v>375</v>
      </c>
      <c r="AF156" s="29" t="s">
        <v>375</v>
      </c>
      <c r="AG156" s="29" t="s">
        <v>375</v>
      </c>
      <c r="AH156" s="29" t="s">
        <v>375</v>
      </c>
      <c r="AI156" s="29" t="s">
        <v>375</v>
      </c>
      <c r="AJ156" s="64">
        <f t="shared" si="39"/>
        <v>10.100958782958589</v>
      </c>
      <c r="AK156" s="28" t="str">
        <f>IF('Расчет субсидий'!BG156="+",'Расчет субсидий'!BG156,"-")</f>
        <v>-</v>
      </c>
    </row>
    <row r="157" spans="1:37" ht="15" customHeight="1">
      <c r="A157" s="35" t="s">
        <v>156</v>
      </c>
      <c r="B157" s="61">
        <f>'Расчет субсидий'!AX157</f>
        <v>206.82727272727243</v>
      </c>
      <c r="C157" s="64">
        <f>'Расчет субсидий'!D157-1</f>
        <v>0.16075085324232097</v>
      </c>
      <c r="D157" s="64">
        <f>C157*'Расчет субсидий'!E157</f>
        <v>1.6075085324232097</v>
      </c>
      <c r="E157" s="65">
        <f t="shared" si="55"/>
        <v>31.011960370052332</v>
      </c>
      <c r="F157" s="29" t="s">
        <v>375</v>
      </c>
      <c r="G157" s="29" t="s">
        <v>375</v>
      </c>
      <c r="H157" s="29" t="s">
        <v>375</v>
      </c>
      <c r="I157" s="29" t="s">
        <v>375</v>
      </c>
      <c r="J157" s="29" t="s">
        <v>375</v>
      </c>
      <c r="K157" s="29" t="s">
        <v>375</v>
      </c>
      <c r="L157" s="64">
        <f>'Расчет субсидий'!P157-1</f>
        <v>-7.4746319851364929E-2</v>
      </c>
      <c r="M157" s="64">
        <f>L157*'Расчет субсидий'!Q157</f>
        <v>-1.4949263970272986</v>
      </c>
      <c r="N157" s="65">
        <f t="shared" si="56"/>
        <v>-28.840032413930807</v>
      </c>
      <c r="O157" s="64">
        <f>'Расчет субсидий'!T157-1</f>
        <v>0.30000000000000004</v>
      </c>
      <c r="P157" s="64">
        <f>O157*'Расчет субсидий'!U157</f>
        <v>4.5000000000000009</v>
      </c>
      <c r="Q157" s="65">
        <f t="shared" si="57"/>
        <v>86.813736195146447</v>
      </c>
      <c r="R157" s="64">
        <f>'Расчет субсидий'!X157-1</f>
        <v>0.12500000000000022</v>
      </c>
      <c r="S157" s="64">
        <f>R157*'Расчет субсидий'!Y157</f>
        <v>4.375000000000008</v>
      </c>
      <c r="T157" s="65">
        <f t="shared" si="58"/>
        <v>84.402243523059184</v>
      </c>
      <c r="U157" s="92" t="s">
        <v>435</v>
      </c>
      <c r="V157" s="92" t="s">
        <v>435</v>
      </c>
      <c r="W157" s="93" t="s">
        <v>435</v>
      </c>
      <c r="X157" s="29" t="s">
        <v>375</v>
      </c>
      <c r="Y157" s="29" t="s">
        <v>375</v>
      </c>
      <c r="Z157" s="29" t="s">
        <v>375</v>
      </c>
      <c r="AA157" s="64">
        <f>'Расчет субсидий'!AJ157-1</f>
        <v>8.666666666666667E-2</v>
      </c>
      <c r="AB157" s="64">
        <f>AA157*'Расчет субсидий'!AK157</f>
        <v>1.7333333333333334</v>
      </c>
      <c r="AC157" s="65">
        <f t="shared" si="59"/>
        <v>33.439365052945291</v>
      </c>
      <c r="AD157" s="29" t="s">
        <v>375</v>
      </c>
      <c r="AE157" s="29" t="s">
        <v>375</v>
      </c>
      <c r="AF157" s="29" t="s">
        <v>375</v>
      </c>
      <c r="AG157" s="29" t="s">
        <v>375</v>
      </c>
      <c r="AH157" s="29" t="s">
        <v>375</v>
      </c>
      <c r="AI157" s="29" t="s">
        <v>375</v>
      </c>
      <c r="AJ157" s="64">
        <f t="shared" si="39"/>
        <v>10.720915468729252</v>
      </c>
      <c r="AK157" s="28" t="str">
        <f>IF('Расчет субсидий'!BG157="+",'Расчет субсидий'!BG157,"-")</f>
        <v>-</v>
      </c>
    </row>
    <row r="158" spans="1:37" ht="15" customHeight="1">
      <c r="A158" s="35" t="s">
        <v>157</v>
      </c>
      <c r="B158" s="61">
        <f>'Расчет субсидий'!AX158</f>
        <v>60.309090909090855</v>
      </c>
      <c r="C158" s="64">
        <f>'Расчет субсидий'!D158-1</f>
        <v>6.1906010931231936E-3</v>
      </c>
      <c r="D158" s="64">
        <f>C158*'Расчет субсидий'!E158</f>
        <v>6.1906010931231936E-2</v>
      </c>
      <c r="E158" s="65">
        <f t="shared" si="55"/>
        <v>0.46523532917044624</v>
      </c>
      <c r="F158" s="29" t="s">
        <v>375</v>
      </c>
      <c r="G158" s="29" t="s">
        <v>375</v>
      </c>
      <c r="H158" s="29" t="s">
        <v>375</v>
      </c>
      <c r="I158" s="29" t="s">
        <v>375</v>
      </c>
      <c r="J158" s="29" t="s">
        <v>375</v>
      </c>
      <c r="K158" s="29" t="s">
        <v>375</v>
      </c>
      <c r="L158" s="64">
        <f>'Расчет субсидий'!P158-1</f>
        <v>0.14691574979625099</v>
      </c>
      <c r="M158" s="64">
        <f>L158*'Расчет субсидий'!Q158</f>
        <v>2.9383149959250199</v>
      </c>
      <c r="N158" s="65">
        <f t="shared" si="56"/>
        <v>22.081990484803981</v>
      </c>
      <c r="O158" s="64">
        <f>'Расчет субсидий'!T158-1</f>
        <v>0</v>
      </c>
      <c r="P158" s="64">
        <f>O158*'Расчет субсидий'!U158</f>
        <v>0</v>
      </c>
      <c r="Q158" s="65">
        <f t="shared" si="57"/>
        <v>0</v>
      </c>
      <c r="R158" s="64">
        <f>'Расчет субсидий'!X158-1</f>
        <v>0.1405071967100755</v>
      </c>
      <c r="S158" s="64">
        <f>R158*'Расчет субсидий'!Y158</f>
        <v>4.2152159013022654</v>
      </c>
      <c r="T158" s="65">
        <f t="shared" si="58"/>
        <v>31.678141231637476</v>
      </c>
      <c r="U158" s="92" t="s">
        <v>435</v>
      </c>
      <c r="V158" s="92" t="s">
        <v>435</v>
      </c>
      <c r="W158" s="93" t="s">
        <v>435</v>
      </c>
      <c r="X158" s="29" t="s">
        <v>375</v>
      </c>
      <c r="Y158" s="29" t="s">
        <v>375</v>
      </c>
      <c r="Z158" s="29" t="s">
        <v>375</v>
      </c>
      <c r="AA158" s="64">
        <f>'Расчет субсидий'!AJ158-1</f>
        <v>4.0476190476190554E-2</v>
      </c>
      <c r="AB158" s="64">
        <f>AA158*'Расчет субсидий'!AK158</f>
        <v>0.80952380952381109</v>
      </c>
      <c r="AC158" s="65">
        <f t="shared" si="59"/>
        <v>6.0837238634789408</v>
      </c>
      <c r="AD158" s="29" t="s">
        <v>375</v>
      </c>
      <c r="AE158" s="29" t="s">
        <v>375</v>
      </c>
      <c r="AF158" s="29" t="s">
        <v>375</v>
      </c>
      <c r="AG158" s="29" t="s">
        <v>375</v>
      </c>
      <c r="AH158" s="29" t="s">
        <v>375</v>
      </c>
      <c r="AI158" s="29" t="s">
        <v>375</v>
      </c>
      <c r="AJ158" s="64">
        <f t="shared" si="39"/>
        <v>8.0249607176823297</v>
      </c>
      <c r="AK158" s="28" t="str">
        <f>IF('Расчет субсидий'!BG158="+",'Расчет субсидий'!BG158,"-")</f>
        <v>-</v>
      </c>
    </row>
    <row r="159" spans="1:37" ht="15" customHeight="1">
      <c r="A159" s="34" t="s">
        <v>158</v>
      </c>
      <c r="B159" s="66"/>
      <c r="C159" s="67"/>
      <c r="D159" s="67"/>
      <c r="E159" s="68"/>
      <c r="F159" s="67"/>
      <c r="G159" s="67"/>
      <c r="H159" s="68"/>
      <c r="I159" s="68"/>
      <c r="J159" s="68"/>
      <c r="K159" s="68"/>
      <c r="L159" s="67"/>
      <c r="M159" s="67"/>
      <c r="N159" s="68"/>
      <c r="O159" s="67"/>
      <c r="P159" s="67"/>
      <c r="Q159" s="68"/>
      <c r="R159" s="67"/>
      <c r="S159" s="67"/>
      <c r="T159" s="68"/>
      <c r="U159" s="68"/>
      <c r="V159" s="68"/>
      <c r="W159" s="68"/>
      <c r="X159" s="68"/>
      <c r="Y159" s="68"/>
      <c r="Z159" s="68"/>
      <c r="AA159" s="67"/>
      <c r="AB159" s="67"/>
      <c r="AC159" s="68"/>
      <c r="AD159" s="67"/>
      <c r="AE159" s="67"/>
      <c r="AF159" s="68"/>
      <c r="AG159" s="67"/>
      <c r="AH159" s="67"/>
      <c r="AI159" s="68"/>
      <c r="AJ159" s="68"/>
      <c r="AK159" s="69"/>
    </row>
    <row r="160" spans="1:37" ht="15" customHeight="1">
      <c r="A160" s="35" t="s">
        <v>72</v>
      </c>
      <c r="B160" s="61">
        <f>'Расчет субсидий'!AX160</f>
        <v>-101.88181818181829</v>
      </c>
      <c r="C160" s="64">
        <f>'Расчет субсидий'!D160-1</f>
        <v>-1</v>
      </c>
      <c r="D160" s="64">
        <f>C160*'Расчет субсидий'!E160</f>
        <v>0</v>
      </c>
      <c r="E160" s="65">
        <f t="shared" ref="E160:E172" si="60">$B160*D160/$AJ160</f>
        <v>0</v>
      </c>
      <c r="F160" s="29" t="s">
        <v>375</v>
      </c>
      <c r="G160" s="29" t="s">
        <v>375</v>
      </c>
      <c r="H160" s="29" t="s">
        <v>375</v>
      </c>
      <c r="I160" s="29" t="s">
        <v>375</v>
      </c>
      <c r="J160" s="29" t="s">
        <v>375</v>
      </c>
      <c r="K160" s="29" t="s">
        <v>375</v>
      </c>
      <c r="L160" s="64">
        <f>'Расчет субсидий'!P160-1</f>
        <v>-0.66277979608578463</v>
      </c>
      <c r="M160" s="64">
        <f>L160*'Расчет субсидий'!Q160</f>
        <v>-13.255595921715692</v>
      </c>
      <c r="N160" s="65">
        <f t="shared" ref="N160:N172" si="61">$B160*M160/$AJ160</f>
        <v>-176.98541862825269</v>
      </c>
      <c r="O160" s="64">
        <f>'Расчет субсидий'!T160-1</f>
        <v>0</v>
      </c>
      <c r="P160" s="64">
        <f>O160*'Расчет субсидий'!U160</f>
        <v>0</v>
      </c>
      <c r="Q160" s="65">
        <f t="shared" ref="Q160:Q172" si="62">$B160*P160/$AJ160</f>
        <v>0</v>
      </c>
      <c r="R160" s="64">
        <f>'Расчет субсидий'!X160-1</f>
        <v>0.22499999999999987</v>
      </c>
      <c r="S160" s="64">
        <f>R160*'Расчет субсидий'!Y160</f>
        <v>5.6249999999999964</v>
      </c>
      <c r="T160" s="65">
        <f t="shared" ref="T160:T172" si="63">$B160*S160/$AJ160</f>
        <v>75.103600446434413</v>
      </c>
      <c r="U160" s="92" t="s">
        <v>435</v>
      </c>
      <c r="V160" s="92" t="s">
        <v>435</v>
      </c>
      <c r="W160" s="93" t="s">
        <v>435</v>
      </c>
      <c r="X160" s="29" t="s">
        <v>375</v>
      </c>
      <c r="Y160" s="29" t="s">
        <v>375</v>
      </c>
      <c r="Z160" s="29" t="s">
        <v>375</v>
      </c>
      <c r="AA160" s="64">
        <f>'Расчет субсидий'!AJ160-1</f>
        <v>0</v>
      </c>
      <c r="AB160" s="64">
        <f>AA160*'Расчет субсидий'!AK160</f>
        <v>0</v>
      </c>
      <c r="AC160" s="65">
        <f t="shared" ref="AC160:AC172" si="64">$B160*AB160/$AJ160</f>
        <v>0</v>
      </c>
      <c r="AD160" s="29" t="s">
        <v>375</v>
      </c>
      <c r="AE160" s="29" t="s">
        <v>375</v>
      </c>
      <c r="AF160" s="29" t="s">
        <v>375</v>
      </c>
      <c r="AG160" s="29" t="s">
        <v>375</v>
      </c>
      <c r="AH160" s="29" t="s">
        <v>375</v>
      </c>
      <c r="AI160" s="29" t="s">
        <v>375</v>
      </c>
      <c r="AJ160" s="64">
        <f t="shared" si="39"/>
        <v>-7.6305959217156953</v>
      </c>
      <c r="AK160" s="28" t="str">
        <f>IF('Расчет субсидий'!BG160="+",'Расчет субсидий'!BG160,"-")</f>
        <v>-</v>
      </c>
    </row>
    <row r="161" spans="1:37" ht="15" customHeight="1">
      <c r="A161" s="35" t="s">
        <v>159</v>
      </c>
      <c r="B161" s="61">
        <f>'Расчет субсидий'!AX161</f>
        <v>-48.78181818181821</v>
      </c>
      <c r="C161" s="64">
        <f>'Расчет субсидий'!D161-1</f>
        <v>-1</v>
      </c>
      <c r="D161" s="64">
        <f>C161*'Расчет субсидий'!E161</f>
        <v>0</v>
      </c>
      <c r="E161" s="65">
        <f t="shared" si="60"/>
        <v>0</v>
      </c>
      <c r="F161" s="29" t="s">
        <v>375</v>
      </c>
      <c r="G161" s="29" t="s">
        <v>375</v>
      </c>
      <c r="H161" s="29" t="s">
        <v>375</v>
      </c>
      <c r="I161" s="29" t="s">
        <v>375</v>
      </c>
      <c r="J161" s="29" t="s">
        <v>375</v>
      </c>
      <c r="K161" s="29" t="s">
        <v>375</v>
      </c>
      <c r="L161" s="64">
        <f>'Расчет субсидий'!P161-1</f>
        <v>-0.62749565553195596</v>
      </c>
      <c r="M161" s="64">
        <f>L161*'Расчет субсидий'!Q161</f>
        <v>-12.549913110639119</v>
      </c>
      <c r="N161" s="65">
        <f t="shared" si="61"/>
        <v>-53.005383996948296</v>
      </c>
      <c r="O161" s="64">
        <f>'Расчет субсидий'!T161-1</f>
        <v>0</v>
      </c>
      <c r="P161" s="64">
        <f>O161*'Расчет субсидий'!U161</f>
        <v>0</v>
      </c>
      <c r="Q161" s="65">
        <f t="shared" si="62"/>
        <v>0</v>
      </c>
      <c r="R161" s="64">
        <f>'Расчет субсидий'!X161-1</f>
        <v>0.19999999999999996</v>
      </c>
      <c r="S161" s="64">
        <f>R161*'Расчет субсидий'!Y161</f>
        <v>0.99999999999999978</v>
      </c>
      <c r="T161" s="65">
        <f t="shared" si="63"/>
        <v>4.2235658151300877</v>
      </c>
      <c r="U161" s="92" t="s">
        <v>435</v>
      </c>
      <c r="V161" s="92" t="s">
        <v>435</v>
      </c>
      <c r="W161" s="93" t="s">
        <v>435</v>
      </c>
      <c r="X161" s="29" t="s">
        <v>375</v>
      </c>
      <c r="Y161" s="29" t="s">
        <v>375</v>
      </c>
      <c r="Z161" s="29" t="s">
        <v>375</v>
      </c>
      <c r="AA161" s="64">
        <f>'Расчет субсидий'!AJ161-1</f>
        <v>0</v>
      </c>
      <c r="AB161" s="64">
        <f>AA161*'Расчет субсидий'!AK161</f>
        <v>0</v>
      </c>
      <c r="AC161" s="65">
        <f t="shared" si="64"/>
        <v>0</v>
      </c>
      <c r="AD161" s="29" t="s">
        <v>375</v>
      </c>
      <c r="AE161" s="29" t="s">
        <v>375</v>
      </c>
      <c r="AF161" s="29" t="s">
        <v>375</v>
      </c>
      <c r="AG161" s="29" t="s">
        <v>375</v>
      </c>
      <c r="AH161" s="29" t="s">
        <v>375</v>
      </c>
      <c r="AI161" s="29" t="s">
        <v>375</v>
      </c>
      <c r="AJ161" s="64">
        <f t="shared" si="39"/>
        <v>-11.549913110639119</v>
      </c>
      <c r="AK161" s="28" t="str">
        <f>IF('Расчет субсидий'!BG161="+",'Расчет субсидий'!BG161,"-")</f>
        <v>-</v>
      </c>
    </row>
    <row r="162" spans="1:37" ht="15" customHeight="1">
      <c r="A162" s="35" t="s">
        <v>160</v>
      </c>
      <c r="B162" s="61">
        <f>'Расчет субсидий'!AX162</f>
        <v>-1.5090909090909008</v>
      </c>
      <c r="C162" s="64">
        <f>'Расчет субсидий'!D162-1</f>
        <v>-1</v>
      </c>
      <c r="D162" s="64">
        <f>C162*'Расчет субсидий'!E162</f>
        <v>0</v>
      </c>
      <c r="E162" s="65">
        <f t="shared" si="60"/>
        <v>0</v>
      </c>
      <c r="F162" s="29" t="s">
        <v>375</v>
      </c>
      <c r="G162" s="29" t="s">
        <v>375</v>
      </c>
      <c r="H162" s="29" t="s">
        <v>375</v>
      </c>
      <c r="I162" s="29" t="s">
        <v>375</v>
      </c>
      <c r="J162" s="29" t="s">
        <v>375</v>
      </c>
      <c r="K162" s="29" t="s">
        <v>375</v>
      </c>
      <c r="L162" s="64">
        <f>'Расчет субсидий'!P162-1</f>
        <v>-0.12271623191466885</v>
      </c>
      <c r="M162" s="64">
        <f>L162*'Расчет субсидий'!Q162</f>
        <v>-2.454324638293377</v>
      </c>
      <c r="N162" s="65">
        <f t="shared" si="61"/>
        <v>-43.697785569884793</v>
      </c>
      <c r="O162" s="64">
        <f>'Расчет субсидий'!T162-1</f>
        <v>0</v>
      </c>
      <c r="P162" s="64">
        <f>O162*'Расчет субсидий'!U162</f>
        <v>0</v>
      </c>
      <c r="Q162" s="65">
        <f t="shared" si="62"/>
        <v>0</v>
      </c>
      <c r="R162" s="64">
        <f>'Расчет субсидий'!X162-1</f>
        <v>5.0000000000000044E-2</v>
      </c>
      <c r="S162" s="64">
        <f>R162*'Расчет субсидий'!Y162</f>
        <v>1.5000000000000013</v>
      </c>
      <c r="T162" s="65">
        <f t="shared" si="63"/>
        <v>26.706604877016336</v>
      </c>
      <c r="U162" s="92" t="s">
        <v>435</v>
      </c>
      <c r="V162" s="92" t="s">
        <v>435</v>
      </c>
      <c r="W162" s="93" t="s">
        <v>435</v>
      </c>
      <c r="X162" s="29" t="s">
        <v>375</v>
      </c>
      <c r="Y162" s="29" t="s">
        <v>375</v>
      </c>
      <c r="Z162" s="29" t="s">
        <v>375</v>
      </c>
      <c r="AA162" s="64">
        <f>'Расчет субсидий'!AJ162-1</f>
        <v>4.3478260869565188E-2</v>
      </c>
      <c r="AB162" s="64">
        <f>AA162*'Расчет субсидий'!AK162</f>
        <v>0.86956521739130377</v>
      </c>
      <c r="AC162" s="65">
        <f t="shared" si="64"/>
        <v>15.48208978377756</v>
      </c>
      <c r="AD162" s="29" t="s">
        <v>375</v>
      </c>
      <c r="AE162" s="29" t="s">
        <v>375</v>
      </c>
      <c r="AF162" s="29" t="s">
        <v>375</v>
      </c>
      <c r="AG162" s="29" t="s">
        <v>375</v>
      </c>
      <c r="AH162" s="29" t="s">
        <v>375</v>
      </c>
      <c r="AI162" s="29" t="s">
        <v>375</v>
      </c>
      <c r="AJ162" s="64">
        <f t="shared" si="39"/>
        <v>-8.4759420902071891E-2</v>
      </c>
      <c r="AK162" s="28" t="str">
        <f>IF('Расчет субсидий'!BG162="+",'Расчет субсидий'!BG162,"-")</f>
        <v>-</v>
      </c>
    </row>
    <row r="163" spans="1:37" ht="15" customHeight="1">
      <c r="A163" s="35" t="s">
        <v>161</v>
      </c>
      <c r="B163" s="61">
        <f>'Расчет субсидий'!AX163</f>
        <v>-77.190909090909145</v>
      </c>
      <c r="C163" s="64">
        <f>'Расчет субсидий'!D163-1</f>
        <v>-1</v>
      </c>
      <c r="D163" s="64">
        <f>C163*'Расчет субсидий'!E163</f>
        <v>0</v>
      </c>
      <c r="E163" s="65">
        <f t="shared" si="60"/>
        <v>0</v>
      </c>
      <c r="F163" s="29" t="s">
        <v>375</v>
      </c>
      <c r="G163" s="29" t="s">
        <v>375</v>
      </c>
      <c r="H163" s="29" t="s">
        <v>375</v>
      </c>
      <c r="I163" s="29" t="s">
        <v>375</v>
      </c>
      <c r="J163" s="29" t="s">
        <v>375</v>
      </c>
      <c r="K163" s="29" t="s">
        <v>375</v>
      </c>
      <c r="L163" s="64">
        <f>'Расчет субсидий'!P163-1</f>
        <v>-0.7351100640506516</v>
      </c>
      <c r="M163" s="64">
        <f>L163*'Расчет субсидий'!Q163</f>
        <v>-14.702201281013032</v>
      </c>
      <c r="N163" s="65">
        <f t="shared" si="61"/>
        <v>-146.15839572528427</v>
      </c>
      <c r="O163" s="64">
        <f>'Расчет субсидий'!T163-1</f>
        <v>0</v>
      </c>
      <c r="P163" s="64">
        <f>O163*'Расчет субсидий'!U163</f>
        <v>0</v>
      </c>
      <c r="Q163" s="65">
        <f t="shared" si="62"/>
        <v>0</v>
      </c>
      <c r="R163" s="64">
        <f>'Расчет субсидий'!X163-1</f>
        <v>0.27749999999999986</v>
      </c>
      <c r="S163" s="64">
        <f>R163*'Расчет субсидий'!Y163</f>
        <v>6.9374999999999964</v>
      </c>
      <c r="T163" s="65">
        <f t="shared" si="63"/>
        <v>68.967486634375121</v>
      </c>
      <c r="U163" s="92" t="s">
        <v>435</v>
      </c>
      <c r="V163" s="92" t="s">
        <v>435</v>
      </c>
      <c r="W163" s="93" t="s">
        <v>435</v>
      </c>
      <c r="X163" s="29" t="s">
        <v>375</v>
      </c>
      <c r="Y163" s="29" t="s">
        <v>375</v>
      </c>
      <c r="Z163" s="29" t="s">
        <v>375</v>
      </c>
      <c r="AA163" s="64">
        <f>'Расчет субсидий'!AJ163-1</f>
        <v>0</v>
      </c>
      <c r="AB163" s="64">
        <f>AA163*'Расчет субсидий'!AK163</f>
        <v>0</v>
      </c>
      <c r="AC163" s="65">
        <f t="shared" si="64"/>
        <v>0</v>
      </c>
      <c r="AD163" s="29" t="s">
        <v>375</v>
      </c>
      <c r="AE163" s="29" t="s">
        <v>375</v>
      </c>
      <c r="AF163" s="29" t="s">
        <v>375</v>
      </c>
      <c r="AG163" s="29" t="s">
        <v>375</v>
      </c>
      <c r="AH163" s="29" t="s">
        <v>375</v>
      </c>
      <c r="AI163" s="29" t="s">
        <v>375</v>
      </c>
      <c r="AJ163" s="64">
        <f t="shared" si="39"/>
        <v>-7.7647012810130356</v>
      </c>
      <c r="AK163" s="28" t="str">
        <f>IF('Расчет субсидий'!BG163="+",'Расчет субсидий'!BG163,"-")</f>
        <v>-</v>
      </c>
    </row>
    <row r="164" spans="1:37" ht="15" customHeight="1">
      <c r="A164" s="35" t="s">
        <v>162</v>
      </c>
      <c r="B164" s="61">
        <f>'Расчет субсидий'!AX164</f>
        <v>404.66363636363667</v>
      </c>
      <c r="C164" s="64">
        <f>'Расчет субсидий'!D164-1</f>
        <v>0.20697945462465017</v>
      </c>
      <c r="D164" s="64">
        <f>C164*'Расчет субсидий'!E164</f>
        <v>2.0697945462465017</v>
      </c>
      <c r="E164" s="65">
        <f t="shared" si="60"/>
        <v>49.210028414843428</v>
      </c>
      <c r="F164" s="29" t="s">
        <v>375</v>
      </c>
      <c r="G164" s="29" t="s">
        <v>375</v>
      </c>
      <c r="H164" s="29" t="s">
        <v>375</v>
      </c>
      <c r="I164" s="29" t="s">
        <v>375</v>
      </c>
      <c r="J164" s="29" t="s">
        <v>375</v>
      </c>
      <c r="K164" s="29" t="s">
        <v>375</v>
      </c>
      <c r="L164" s="64">
        <f>'Расчет субсидий'!P164-1</f>
        <v>0.17190534366238941</v>
      </c>
      <c r="M164" s="64">
        <f>L164*'Расчет субсидий'!Q164</f>
        <v>3.4381068732477882</v>
      </c>
      <c r="N164" s="65">
        <f t="shared" si="61"/>
        <v>81.742092340812746</v>
      </c>
      <c r="O164" s="64">
        <f>'Расчет субсидий'!T164-1</f>
        <v>0.15773732119635886</v>
      </c>
      <c r="P164" s="64">
        <f>O164*'Расчет субсидий'!U164</f>
        <v>3.9434330299089715</v>
      </c>
      <c r="Q164" s="65">
        <f t="shared" si="62"/>
        <v>93.756383601341994</v>
      </c>
      <c r="R164" s="64">
        <f>'Расчет субсидий'!X164-1</f>
        <v>0.26750000000000007</v>
      </c>
      <c r="S164" s="64">
        <f>R164*'Расчет субсидий'!Y164</f>
        <v>6.6875000000000018</v>
      </c>
      <c r="T164" s="65">
        <f t="shared" si="63"/>
        <v>158.99745490249853</v>
      </c>
      <c r="U164" s="92" t="s">
        <v>435</v>
      </c>
      <c r="V164" s="92" t="s">
        <v>435</v>
      </c>
      <c r="W164" s="93" t="s">
        <v>435</v>
      </c>
      <c r="X164" s="29" t="s">
        <v>375</v>
      </c>
      <c r="Y164" s="29" t="s">
        <v>375</v>
      </c>
      <c r="Z164" s="29" t="s">
        <v>375</v>
      </c>
      <c r="AA164" s="64">
        <f>'Расчет субсидий'!AJ164-1</f>
        <v>4.4074436826640584E-2</v>
      </c>
      <c r="AB164" s="64">
        <f>AA164*'Расчет субсидий'!AK164</f>
        <v>0.88148873653281168</v>
      </c>
      <c r="AC164" s="65">
        <f t="shared" si="64"/>
        <v>20.957677104139975</v>
      </c>
      <c r="AD164" s="29" t="s">
        <v>375</v>
      </c>
      <c r="AE164" s="29" t="s">
        <v>375</v>
      </c>
      <c r="AF164" s="29" t="s">
        <v>375</v>
      </c>
      <c r="AG164" s="29" t="s">
        <v>375</v>
      </c>
      <c r="AH164" s="29" t="s">
        <v>375</v>
      </c>
      <c r="AI164" s="29" t="s">
        <v>375</v>
      </c>
      <c r="AJ164" s="64">
        <f t="shared" si="39"/>
        <v>17.020323185936075</v>
      </c>
      <c r="AK164" s="28" t="str">
        <f>IF('Расчет субсидий'!BG164="+",'Расчет субсидий'!BG164,"-")</f>
        <v>-</v>
      </c>
    </row>
    <row r="165" spans="1:37" ht="15" customHeight="1">
      <c r="A165" s="35" t="s">
        <v>163</v>
      </c>
      <c r="B165" s="61">
        <f>'Расчет субсидий'!AX165</f>
        <v>-14.799999999999955</v>
      </c>
      <c r="C165" s="64">
        <f>'Расчет субсидий'!D165-1</f>
        <v>-1</v>
      </c>
      <c r="D165" s="64">
        <f>C165*'Расчет субсидий'!E165</f>
        <v>0</v>
      </c>
      <c r="E165" s="65">
        <f t="shared" si="60"/>
        <v>0</v>
      </c>
      <c r="F165" s="29" t="s">
        <v>375</v>
      </c>
      <c r="G165" s="29" t="s">
        <v>375</v>
      </c>
      <c r="H165" s="29" t="s">
        <v>375</v>
      </c>
      <c r="I165" s="29" t="s">
        <v>375</v>
      </c>
      <c r="J165" s="29" t="s">
        <v>375</v>
      </c>
      <c r="K165" s="29" t="s">
        <v>375</v>
      </c>
      <c r="L165" s="64">
        <f>'Расчет субсидий'!P165-1</f>
        <v>-0.42455394068297292</v>
      </c>
      <c r="M165" s="64">
        <f>L165*'Расчет субсидий'!Q165</f>
        <v>-8.4910788136594579</v>
      </c>
      <c r="N165" s="65">
        <f t="shared" si="61"/>
        <v>-126.79916542473903</v>
      </c>
      <c r="O165" s="64">
        <f>'Расчет субсидий'!T165-1</f>
        <v>0</v>
      </c>
      <c r="P165" s="64">
        <f>O165*'Расчет субсидий'!U165</f>
        <v>0</v>
      </c>
      <c r="Q165" s="65">
        <f t="shared" si="62"/>
        <v>0</v>
      </c>
      <c r="R165" s="64">
        <f>'Расчет субсидий'!X165-1</f>
        <v>0.30000000000000004</v>
      </c>
      <c r="S165" s="64">
        <f>R165*'Расчет субсидий'!Y165</f>
        <v>7.5000000000000009</v>
      </c>
      <c r="T165" s="65">
        <f t="shared" si="63"/>
        <v>111.99916542473906</v>
      </c>
      <c r="U165" s="92" t="s">
        <v>435</v>
      </c>
      <c r="V165" s="92" t="s">
        <v>435</v>
      </c>
      <c r="W165" s="93" t="s">
        <v>435</v>
      </c>
      <c r="X165" s="29" t="s">
        <v>375</v>
      </c>
      <c r="Y165" s="29" t="s">
        <v>375</v>
      </c>
      <c r="Z165" s="29" t="s">
        <v>375</v>
      </c>
      <c r="AA165" s="64">
        <f>'Расчет субсидий'!AJ165-1</f>
        <v>0</v>
      </c>
      <c r="AB165" s="64">
        <f>AA165*'Расчет субсидий'!AK165</f>
        <v>0</v>
      </c>
      <c r="AC165" s="65">
        <f t="shared" si="64"/>
        <v>0</v>
      </c>
      <c r="AD165" s="29" t="s">
        <v>375</v>
      </c>
      <c r="AE165" s="29" t="s">
        <v>375</v>
      </c>
      <c r="AF165" s="29" t="s">
        <v>375</v>
      </c>
      <c r="AG165" s="29" t="s">
        <v>375</v>
      </c>
      <c r="AH165" s="29" t="s">
        <v>375</v>
      </c>
      <c r="AI165" s="29" t="s">
        <v>375</v>
      </c>
      <c r="AJ165" s="64">
        <f t="shared" si="39"/>
        <v>-0.99107881365945705</v>
      </c>
      <c r="AK165" s="28" t="str">
        <f>IF('Расчет субсидий'!BG165="+",'Расчет субсидий'!BG165,"-")</f>
        <v>-</v>
      </c>
    </row>
    <row r="166" spans="1:37" ht="15" customHeight="1">
      <c r="A166" s="35" t="s">
        <v>164</v>
      </c>
      <c r="B166" s="61">
        <f>'Расчет субсидий'!AX166</f>
        <v>8.1727272727275704</v>
      </c>
      <c r="C166" s="64">
        <f>'Расчет субсидий'!D166-1</f>
        <v>-0.16849463059111869</v>
      </c>
      <c r="D166" s="64">
        <f>C166*'Расчет субсидий'!E166</f>
        <v>-1.6849463059111869</v>
      </c>
      <c r="E166" s="65">
        <f t="shared" si="60"/>
        <v>-49.124643909712432</v>
      </c>
      <c r="F166" s="29" t="s">
        <v>375</v>
      </c>
      <c r="G166" s="29" t="s">
        <v>375</v>
      </c>
      <c r="H166" s="29" t="s">
        <v>375</v>
      </c>
      <c r="I166" s="29" t="s">
        <v>375</v>
      </c>
      <c r="J166" s="29" t="s">
        <v>375</v>
      </c>
      <c r="K166" s="29" t="s">
        <v>375</v>
      </c>
      <c r="L166" s="64">
        <f>'Расчет субсидий'!P166-1</f>
        <v>-0.19573669849931785</v>
      </c>
      <c r="M166" s="64">
        <f>L166*'Расчет субсидий'!Q166</f>
        <v>-3.914733969986357</v>
      </c>
      <c r="N166" s="65">
        <f t="shared" si="61"/>
        <v>-114.13414872756857</v>
      </c>
      <c r="O166" s="64">
        <f>'Расчет субсидий'!T166-1</f>
        <v>0</v>
      </c>
      <c r="P166" s="64">
        <f>O166*'Расчет субсидий'!U166</f>
        <v>0</v>
      </c>
      <c r="Q166" s="65">
        <f t="shared" si="62"/>
        <v>0</v>
      </c>
      <c r="R166" s="64">
        <f>'Расчет субсидий'!X166-1</f>
        <v>0.10000000000000009</v>
      </c>
      <c r="S166" s="64">
        <f>R166*'Расчет субсидий'!Y166</f>
        <v>1.5000000000000013</v>
      </c>
      <c r="T166" s="65">
        <f t="shared" si="63"/>
        <v>43.732530589287947</v>
      </c>
      <c r="U166" s="92" t="s">
        <v>435</v>
      </c>
      <c r="V166" s="92" t="s">
        <v>435</v>
      </c>
      <c r="W166" s="93" t="s">
        <v>435</v>
      </c>
      <c r="X166" s="29" t="s">
        <v>375</v>
      </c>
      <c r="Y166" s="29" t="s">
        <v>375</v>
      </c>
      <c r="Z166" s="29" t="s">
        <v>375</v>
      </c>
      <c r="AA166" s="64">
        <f>'Расчет субсидий'!AJ166-1</f>
        <v>0.21899999999999986</v>
      </c>
      <c r="AB166" s="64">
        <f>AA166*'Расчет субсидий'!AK166</f>
        <v>4.3799999999999972</v>
      </c>
      <c r="AC166" s="65">
        <f t="shared" si="64"/>
        <v>127.69898932072063</v>
      </c>
      <c r="AD166" s="29" t="s">
        <v>375</v>
      </c>
      <c r="AE166" s="29" t="s">
        <v>375</v>
      </c>
      <c r="AF166" s="29" t="s">
        <v>375</v>
      </c>
      <c r="AG166" s="29" t="s">
        <v>375</v>
      </c>
      <c r="AH166" s="29" t="s">
        <v>375</v>
      </c>
      <c r="AI166" s="29" t="s">
        <v>375</v>
      </c>
      <c r="AJ166" s="64">
        <f t="shared" si="39"/>
        <v>0.28031972410245487</v>
      </c>
      <c r="AK166" s="28" t="str">
        <f>IF('Расчет субсидий'!BG166="+",'Расчет субсидий'!BG166,"-")</f>
        <v>-</v>
      </c>
    </row>
    <row r="167" spans="1:37" ht="15" customHeight="1">
      <c r="A167" s="35" t="s">
        <v>165</v>
      </c>
      <c r="B167" s="61">
        <f>'Расчет субсидий'!AX167</f>
        <v>-2.1000000000000227</v>
      </c>
      <c r="C167" s="64">
        <f>'Расчет субсидий'!D167-1</f>
        <v>-1</v>
      </c>
      <c r="D167" s="64">
        <f>C167*'Расчет субсидий'!E167</f>
        <v>0</v>
      </c>
      <c r="E167" s="65">
        <f t="shared" si="60"/>
        <v>0</v>
      </c>
      <c r="F167" s="29" t="s">
        <v>375</v>
      </c>
      <c r="G167" s="29" t="s">
        <v>375</v>
      </c>
      <c r="H167" s="29" t="s">
        <v>375</v>
      </c>
      <c r="I167" s="29" t="s">
        <v>375</v>
      </c>
      <c r="J167" s="29" t="s">
        <v>375</v>
      </c>
      <c r="K167" s="29" t="s">
        <v>375</v>
      </c>
      <c r="L167" s="64">
        <f>'Расчет субсидий'!P167-1</f>
        <v>0.1588750000000001</v>
      </c>
      <c r="M167" s="64">
        <f>L167*'Расчет субсидий'!Q167</f>
        <v>3.177500000000002</v>
      </c>
      <c r="N167" s="65">
        <f t="shared" si="61"/>
        <v>30.391627595446352</v>
      </c>
      <c r="O167" s="64">
        <f>'Расчет субсидий'!T167-1</f>
        <v>0</v>
      </c>
      <c r="P167" s="64">
        <f>O167*'Расчет субсидий'!U167</f>
        <v>0</v>
      </c>
      <c r="Q167" s="65">
        <f t="shared" si="62"/>
        <v>0</v>
      </c>
      <c r="R167" s="64">
        <f>'Расчет субсидий'!X167-1</f>
        <v>5.0000000000000044E-2</v>
      </c>
      <c r="S167" s="64">
        <f>R167*'Расчет субсидий'!Y167</f>
        <v>1.7500000000000016</v>
      </c>
      <c r="T167" s="65">
        <f t="shared" si="63"/>
        <v>16.738111185533008</v>
      </c>
      <c r="U167" s="92" t="s">
        <v>435</v>
      </c>
      <c r="V167" s="92" t="s">
        <v>435</v>
      </c>
      <c r="W167" s="93" t="s">
        <v>435</v>
      </c>
      <c r="X167" s="29" t="s">
        <v>375</v>
      </c>
      <c r="Y167" s="29" t="s">
        <v>375</v>
      </c>
      <c r="Z167" s="29" t="s">
        <v>375</v>
      </c>
      <c r="AA167" s="64">
        <f>'Расчет субсидий'!AJ167-1</f>
        <v>-0.25735294117647056</v>
      </c>
      <c r="AB167" s="64">
        <f>AA167*'Расчет субсидий'!AK167</f>
        <v>-5.1470588235294112</v>
      </c>
      <c r="AC167" s="65">
        <f t="shared" si="64"/>
        <v>-49.229738780979382</v>
      </c>
      <c r="AD167" s="29" t="s">
        <v>375</v>
      </c>
      <c r="AE167" s="29" t="s">
        <v>375</v>
      </c>
      <c r="AF167" s="29" t="s">
        <v>375</v>
      </c>
      <c r="AG167" s="29" t="s">
        <v>375</v>
      </c>
      <c r="AH167" s="29" t="s">
        <v>375</v>
      </c>
      <c r="AI167" s="29" t="s">
        <v>375</v>
      </c>
      <c r="AJ167" s="64">
        <f t="shared" si="39"/>
        <v>-0.21955882352940748</v>
      </c>
      <c r="AK167" s="28" t="str">
        <f>IF('Расчет субсидий'!BG167="+",'Расчет субсидий'!BG167,"-")</f>
        <v>-</v>
      </c>
    </row>
    <row r="168" spans="1:37" ht="15" customHeight="1">
      <c r="A168" s="35" t="s">
        <v>166</v>
      </c>
      <c r="B168" s="61">
        <f>'Расчет субсидий'!AX168</f>
        <v>-90.736363636363649</v>
      </c>
      <c r="C168" s="64">
        <f>'Расчет субсидий'!D168-1</f>
        <v>-1</v>
      </c>
      <c r="D168" s="64">
        <f>C168*'Расчет субсидий'!E168</f>
        <v>0</v>
      </c>
      <c r="E168" s="65">
        <f t="shared" si="60"/>
        <v>0</v>
      </c>
      <c r="F168" s="29" t="s">
        <v>375</v>
      </c>
      <c r="G168" s="29" t="s">
        <v>375</v>
      </c>
      <c r="H168" s="29" t="s">
        <v>375</v>
      </c>
      <c r="I168" s="29" t="s">
        <v>375</v>
      </c>
      <c r="J168" s="29" t="s">
        <v>375</v>
      </c>
      <c r="K168" s="29" t="s">
        <v>375</v>
      </c>
      <c r="L168" s="64">
        <f>'Расчет субсидий'!P168-1</f>
        <v>-0.89452469509557997</v>
      </c>
      <c r="M168" s="64">
        <f>L168*'Расчет субсидий'!Q168</f>
        <v>-17.890493901911601</v>
      </c>
      <c r="N168" s="65">
        <f t="shared" si="61"/>
        <v>-116.03009669988805</v>
      </c>
      <c r="O168" s="64">
        <f>'Расчет субсидий'!T168-1</f>
        <v>0</v>
      </c>
      <c r="P168" s="64">
        <f>O168*'Расчет субсидий'!U168</f>
        <v>0</v>
      </c>
      <c r="Q168" s="65">
        <f t="shared" si="62"/>
        <v>0</v>
      </c>
      <c r="R168" s="64">
        <f>'Расчет субсидий'!X168-1</f>
        <v>0.30000000000000004</v>
      </c>
      <c r="S168" s="64">
        <f>R168*'Расчет субсидий'!Y168</f>
        <v>4.5000000000000009</v>
      </c>
      <c r="T168" s="65">
        <f t="shared" si="63"/>
        <v>29.185076611758948</v>
      </c>
      <c r="U168" s="92" t="s">
        <v>435</v>
      </c>
      <c r="V168" s="92" t="s">
        <v>435</v>
      </c>
      <c r="W168" s="93" t="s">
        <v>435</v>
      </c>
      <c r="X168" s="29" t="s">
        <v>375</v>
      </c>
      <c r="Y168" s="29" t="s">
        <v>375</v>
      </c>
      <c r="Z168" s="29" t="s">
        <v>375</v>
      </c>
      <c r="AA168" s="64">
        <f>'Расчет субсидий'!AJ168-1</f>
        <v>-3.0000000000000027E-2</v>
      </c>
      <c r="AB168" s="64">
        <f>AA168*'Расчет субсидий'!AK168</f>
        <v>-0.60000000000000053</v>
      </c>
      <c r="AC168" s="65">
        <f t="shared" si="64"/>
        <v>-3.8913435482345289</v>
      </c>
      <c r="AD168" s="29" t="s">
        <v>375</v>
      </c>
      <c r="AE168" s="29" t="s">
        <v>375</v>
      </c>
      <c r="AF168" s="29" t="s">
        <v>375</v>
      </c>
      <c r="AG168" s="29" t="s">
        <v>375</v>
      </c>
      <c r="AH168" s="29" t="s">
        <v>375</v>
      </c>
      <c r="AI168" s="29" t="s">
        <v>375</v>
      </c>
      <c r="AJ168" s="64">
        <f t="shared" si="39"/>
        <v>-13.990493901911602</v>
      </c>
      <c r="AK168" s="28" t="str">
        <f>IF('Расчет субсидий'!BG168="+",'Расчет субсидий'!BG168,"-")</f>
        <v>-</v>
      </c>
    </row>
    <row r="169" spans="1:37" ht="15" customHeight="1">
      <c r="A169" s="35" t="s">
        <v>100</v>
      </c>
      <c r="B169" s="61">
        <f>'Расчет субсидий'!AX169</f>
        <v>170.74545454545455</v>
      </c>
      <c r="C169" s="64">
        <f>'Расчет субсидий'!D169-1</f>
        <v>-0.18449744463373086</v>
      </c>
      <c r="D169" s="64">
        <f>C169*'Расчет субсидий'!E169</f>
        <v>-1.8449744463373086</v>
      </c>
      <c r="E169" s="65">
        <f t="shared" si="60"/>
        <v>-29.101362206668068</v>
      </c>
      <c r="F169" s="29" t="s">
        <v>375</v>
      </c>
      <c r="G169" s="29" t="s">
        <v>375</v>
      </c>
      <c r="H169" s="29" t="s">
        <v>375</v>
      </c>
      <c r="I169" s="29" t="s">
        <v>375</v>
      </c>
      <c r="J169" s="29" t="s">
        <v>375</v>
      </c>
      <c r="K169" s="29" t="s">
        <v>375</v>
      </c>
      <c r="L169" s="64">
        <f>'Расчет субсидий'!P169-1</f>
        <v>0.24652849740932647</v>
      </c>
      <c r="M169" s="64">
        <f>L169*'Расчет субсидий'!Q169</f>
        <v>4.9305699481865295</v>
      </c>
      <c r="N169" s="65">
        <f t="shared" si="61"/>
        <v>77.771430510781087</v>
      </c>
      <c r="O169" s="64">
        <f>'Расчет субсидий'!T169-1</f>
        <v>0</v>
      </c>
      <c r="P169" s="64">
        <f>O169*'Расчет субсидий'!U169</f>
        <v>0</v>
      </c>
      <c r="Q169" s="65">
        <f t="shared" si="62"/>
        <v>0</v>
      </c>
      <c r="R169" s="64">
        <f>'Расчет субсидий'!X169-1</f>
        <v>0.25</v>
      </c>
      <c r="S169" s="64">
        <f>R169*'Расчет субсидий'!Y169</f>
        <v>6.25</v>
      </c>
      <c r="T169" s="65">
        <f t="shared" si="63"/>
        <v>98.583215693179568</v>
      </c>
      <c r="U169" s="92" t="s">
        <v>435</v>
      </c>
      <c r="V169" s="92" t="s">
        <v>435</v>
      </c>
      <c r="W169" s="93" t="s">
        <v>435</v>
      </c>
      <c r="X169" s="29" t="s">
        <v>375</v>
      </c>
      <c r="Y169" s="29" t="s">
        <v>375</v>
      </c>
      <c r="Z169" s="29" t="s">
        <v>375</v>
      </c>
      <c r="AA169" s="64">
        <f>'Расчет субсидий'!AJ169-1</f>
        <v>7.4468085106383031E-2</v>
      </c>
      <c r="AB169" s="64">
        <f>AA169*'Расчет субсидий'!AK169</f>
        <v>1.4893617021276606</v>
      </c>
      <c r="AC169" s="65">
        <f t="shared" si="64"/>
        <v>23.492170548161955</v>
      </c>
      <c r="AD169" s="29" t="s">
        <v>375</v>
      </c>
      <c r="AE169" s="29" t="s">
        <v>375</v>
      </c>
      <c r="AF169" s="29" t="s">
        <v>375</v>
      </c>
      <c r="AG169" s="29" t="s">
        <v>375</v>
      </c>
      <c r="AH169" s="29" t="s">
        <v>375</v>
      </c>
      <c r="AI169" s="29" t="s">
        <v>375</v>
      </c>
      <c r="AJ169" s="64">
        <f t="shared" si="39"/>
        <v>10.824957203976883</v>
      </c>
      <c r="AK169" s="28" t="str">
        <f>IF('Расчет субсидий'!BG169="+",'Расчет субсидий'!BG169,"-")</f>
        <v>-</v>
      </c>
    </row>
    <row r="170" spans="1:37" ht="15" customHeight="1">
      <c r="A170" s="35" t="s">
        <v>167</v>
      </c>
      <c r="B170" s="61">
        <f>'Расчет субсидий'!AX170</f>
        <v>261.83636363636356</v>
      </c>
      <c r="C170" s="64">
        <f>'Расчет субсидий'!D170-1</f>
        <v>0.22078796821531532</v>
      </c>
      <c r="D170" s="64">
        <f>C170*'Расчет субсидий'!E170</f>
        <v>2.2078796821531532</v>
      </c>
      <c r="E170" s="65">
        <f t="shared" si="60"/>
        <v>35.062531362857349</v>
      </c>
      <c r="F170" s="29" t="s">
        <v>375</v>
      </c>
      <c r="G170" s="29" t="s">
        <v>375</v>
      </c>
      <c r="H170" s="29" t="s">
        <v>375</v>
      </c>
      <c r="I170" s="29" t="s">
        <v>375</v>
      </c>
      <c r="J170" s="29" t="s">
        <v>375</v>
      </c>
      <c r="K170" s="29" t="s">
        <v>375</v>
      </c>
      <c r="L170" s="64">
        <f>'Расчет субсидий'!P170-1</f>
        <v>0.25610707456978954</v>
      </c>
      <c r="M170" s="64">
        <f>L170*'Расчет субсидий'!Q170</f>
        <v>5.1221414913957908</v>
      </c>
      <c r="N170" s="65">
        <f t="shared" si="61"/>
        <v>81.342859458679456</v>
      </c>
      <c r="O170" s="64">
        <f>'Расчет субсидий'!T170-1</f>
        <v>1.0300429184549431E-2</v>
      </c>
      <c r="P170" s="64">
        <f>O170*'Расчет субсидий'!U170</f>
        <v>5.1502145922747156E-2</v>
      </c>
      <c r="Q170" s="65">
        <f t="shared" si="62"/>
        <v>0.81788678127140613</v>
      </c>
      <c r="R170" s="64">
        <f>'Расчет субсидий'!X170-1</f>
        <v>0.22786209677419356</v>
      </c>
      <c r="S170" s="64">
        <f>R170*'Расчет субсидий'!Y170</f>
        <v>10.25379435483871</v>
      </c>
      <c r="T170" s="65">
        <f t="shared" si="63"/>
        <v>162.83676554521728</v>
      </c>
      <c r="U170" s="92" t="s">
        <v>435</v>
      </c>
      <c r="V170" s="92" t="s">
        <v>435</v>
      </c>
      <c r="W170" s="93" t="s">
        <v>435</v>
      </c>
      <c r="X170" s="29" t="s">
        <v>375</v>
      </c>
      <c r="Y170" s="29" t="s">
        <v>375</v>
      </c>
      <c r="Z170" s="29" t="s">
        <v>375</v>
      </c>
      <c r="AA170" s="64">
        <f>'Расчет субсидий'!AJ170-1</f>
        <v>-5.7377049180327822E-2</v>
      </c>
      <c r="AB170" s="64">
        <f>AA170*'Расчет субсидий'!AK170</f>
        <v>-1.1475409836065564</v>
      </c>
      <c r="AC170" s="65">
        <f t="shared" si="64"/>
        <v>-18.223679511661921</v>
      </c>
      <c r="AD170" s="29" t="s">
        <v>375</v>
      </c>
      <c r="AE170" s="29" t="s">
        <v>375</v>
      </c>
      <c r="AF170" s="29" t="s">
        <v>375</v>
      </c>
      <c r="AG170" s="29" t="s">
        <v>375</v>
      </c>
      <c r="AH170" s="29" t="s">
        <v>375</v>
      </c>
      <c r="AI170" s="29" t="s">
        <v>375</v>
      </c>
      <c r="AJ170" s="64">
        <f t="shared" si="39"/>
        <v>16.487776690703843</v>
      </c>
      <c r="AK170" s="28" t="str">
        <f>IF('Расчет субсидий'!BG170="+",'Расчет субсидий'!BG170,"-")</f>
        <v>-</v>
      </c>
    </row>
    <row r="171" spans="1:37" ht="15" customHeight="1">
      <c r="A171" s="35" t="s">
        <v>168</v>
      </c>
      <c r="B171" s="61">
        <f>'Расчет субсидий'!AX171</f>
        <v>251.69090909090892</v>
      </c>
      <c r="C171" s="64">
        <f>'Расчет субсидий'!D171-1</f>
        <v>-6.1826579461937814E-2</v>
      </c>
      <c r="D171" s="64">
        <f>C171*'Расчет субсидий'!E171</f>
        <v>-0.61826579461937814</v>
      </c>
      <c r="E171" s="65">
        <f t="shared" si="60"/>
        <v>-23.39981919352531</v>
      </c>
      <c r="F171" s="29" t="s">
        <v>375</v>
      </c>
      <c r="G171" s="29" t="s">
        <v>375</v>
      </c>
      <c r="H171" s="29" t="s">
        <v>375</v>
      </c>
      <c r="I171" s="29" t="s">
        <v>375</v>
      </c>
      <c r="J171" s="29" t="s">
        <v>375</v>
      </c>
      <c r="K171" s="29" t="s">
        <v>375</v>
      </c>
      <c r="L171" s="64">
        <f>'Расчет субсидий'!P171-1</f>
        <v>0.23002742731760839</v>
      </c>
      <c r="M171" s="64">
        <f>L171*'Расчет субсидий'!Q171</f>
        <v>4.6005485463521678</v>
      </c>
      <c r="N171" s="65">
        <f t="shared" si="61"/>
        <v>174.11929482844837</v>
      </c>
      <c r="O171" s="64">
        <f>'Расчет субсидий'!T171-1</f>
        <v>1.3729977116704761E-2</v>
      </c>
      <c r="P171" s="64">
        <f>O171*'Расчет субсидий'!U171</f>
        <v>0.61784897025171426</v>
      </c>
      <c r="Q171" s="65">
        <f t="shared" si="62"/>
        <v>23.38404343021498</v>
      </c>
      <c r="R171" s="64">
        <f>'Расчет субсидий'!X171-1</f>
        <v>0.27</v>
      </c>
      <c r="S171" s="64">
        <f>R171*'Расчет субсидий'!Y171</f>
        <v>1.35</v>
      </c>
      <c r="T171" s="65">
        <f t="shared" si="63"/>
        <v>51.094134895019899</v>
      </c>
      <c r="U171" s="92" t="s">
        <v>435</v>
      </c>
      <c r="V171" s="92" t="s">
        <v>435</v>
      </c>
      <c r="W171" s="93" t="s">
        <v>435</v>
      </c>
      <c r="X171" s="29" t="s">
        <v>375</v>
      </c>
      <c r="Y171" s="29" t="s">
        <v>375</v>
      </c>
      <c r="Z171" s="29" t="s">
        <v>375</v>
      </c>
      <c r="AA171" s="64">
        <f>'Расчет субсидий'!AJ171-1</f>
        <v>3.499999999999992E-2</v>
      </c>
      <c r="AB171" s="64">
        <f>AA171*'Расчет субсидий'!AK171</f>
        <v>0.6999999999999984</v>
      </c>
      <c r="AC171" s="65">
        <f t="shared" si="64"/>
        <v>26.493255130750992</v>
      </c>
      <c r="AD171" s="29" t="s">
        <v>375</v>
      </c>
      <c r="AE171" s="29" t="s">
        <v>375</v>
      </c>
      <c r="AF171" s="29" t="s">
        <v>375</v>
      </c>
      <c r="AG171" s="29" t="s">
        <v>375</v>
      </c>
      <c r="AH171" s="29" t="s">
        <v>375</v>
      </c>
      <c r="AI171" s="29" t="s">
        <v>375</v>
      </c>
      <c r="AJ171" s="64">
        <f t="shared" si="39"/>
        <v>6.6501317219845015</v>
      </c>
      <c r="AK171" s="28" t="str">
        <f>IF('Расчет субсидий'!BG171="+",'Расчет субсидий'!BG171,"-")</f>
        <v>-</v>
      </c>
    </row>
    <row r="172" spans="1:37" ht="15" customHeight="1">
      <c r="A172" s="35" t="s">
        <v>169</v>
      </c>
      <c r="B172" s="61">
        <f>'Расчет субсидий'!AX172</f>
        <v>-41.081818181818335</v>
      </c>
      <c r="C172" s="64">
        <f>'Расчет субсидий'!D172-1</f>
        <v>4.4420898198711534E-3</v>
      </c>
      <c r="D172" s="64">
        <f>C172*'Расчет субсидий'!E172</f>
        <v>4.4420898198711534E-2</v>
      </c>
      <c r="E172" s="65">
        <f t="shared" si="60"/>
        <v>0.5681610554966009</v>
      </c>
      <c r="F172" s="29" t="s">
        <v>375</v>
      </c>
      <c r="G172" s="29" t="s">
        <v>375</v>
      </c>
      <c r="H172" s="29" t="s">
        <v>375</v>
      </c>
      <c r="I172" s="29" t="s">
        <v>375</v>
      </c>
      <c r="J172" s="29" t="s">
        <v>375</v>
      </c>
      <c r="K172" s="29" t="s">
        <v>375</v>
      </c>
      <c r="L172" s="64">
        <f>'Расчет субсидий'!P172-1</f>
        <v>-0.21531734464025443</v>
      </c>
      <c r="M172" s="64">
        <f>L172*'Расчет субсидий'!Q172</f>
        <v>-4.3063468928050881</v>
      </c>
      <c r="N172" s="65">
        <f t="shared" si="61"/>
        <v>-55.07989921783291</v>
      </c>
      <c r="O172" s="64">
        <f>'Расчет субсидий'!T172-1</f>
        <v>0</v>
      </c>
      <c r="P172" s="64">
        <f>O172*'Расчет субсидий'!U172</f>
        <v>0</v>
      </c>
      <c r="Q172" s="65">
        <f t="shared" si="62"/>
        <v>0</v>
      </c>
      <c r="R172" s="64">
        <f>'Расчет субсидий'!X172-1</f>
        <v>0.20999999999999996</v>
      </c>
      <c r="S172" s="64">
        <f>R172*'Расчет субсидий'!Y172</f>
        <v>1.0499999999999998</v>
      </c>
      <c r="T172" s="65">
        <f t="shared" si="63"/>
        <v>13.429919980517974</v>
      </c>
      <c r="U172" s="92" t="s">
        <v>435</v>
      </c>
      <c r="V172" s="92" t="s">
        <v>435</v>
      </c>
      <c r="W172" s="93" t="s">
        <v>435</v>
      </c>
      <c r="X172" s="29" t="s">
        <v>375</v>
      </c>
      <c r="Y172" s="29" t="s">
        <v>375</v>
      </c>
      <c r="Z172" s="29" t="s">
        <v>375</v>
      </c>
      <c r="AA172" s="64">
        <f>'Расчет субсидий'!AJ172-1</f>
        <v>0</v>
      </c>
      <c r="AB172" s="64">
        <f>AA172*'Расчет субсидий'!AK172</f>
        <v>0</v>
      </c>
      <c r="AC172" s="65">
        <f t="shared" si="64"/>
        <v>0</v>
      </c>
      <c r="AD172" s="29" t="s">
        <v>375</v>
      </c>
      <c r="AE172" s="29" t="s">
        <v>375</v>
      </c>
      <c r="AF172" s="29" t="s">
        <v>375</v>
      </c>
      <c r="AG172" s="29" t="s">
        <v>375</v>
      </c>
      <c r="AH172" s="29" t="s">
        <v>375</v>
      </c>
      <c r="AI172" s="29" t="s">
        <v>375</v>
      </c>
      <c r="AJ172" s="64">
        <f t="shared" si="39"/>
        <v>-3.2119259946063767</v>
      </c>
      <c r="AK172" s="28" t="str">
        <f>IF('Расчет субсидий'!BG172="+",'Расчет субсидий'!BG172,"-")</f>
        <v>-</v>
      </c>
    </row>
    <row r="173" spans="1:37" ht="15" customHeight="1">
      <c r="A173" s="34" t="s">
        <v>170</v>
      </c>
      <c r="B173" s="66"/>
      <c r="C173" s="67"/>
      <c r="D173" s="67"/>
      <c r="E173" s="68"/>
      <c r="F173" s="67"/>
      <c r="G173" s="67"/>
      <c r="H173" s="68"/>
      <c r="I173" s="68"/>
      <c r="J173" s="68"/>
      <c r="K173" s="68"/>
      <c r="L173" s="67"/>
      <c r="M173" s="67"/>
      <c r="N173" s="68"/>
      <c r="O173" s="67"/>
      <c r="P173" s="67"/>
      <c r="Q173" s="68"/>
      <c r="R173" s="67"/>
      <c r="S173" s="67"/>
      <c r="T173" s="68"/>
      <c r="U173" s="68"/>
      <c r="V173" s="68"/>
      <c r="W173" s="68"/>
      <c r="X173" s="68"/>
      <c r="Y173" s="68"/>
      <c r="Z173" s="68"/>
      <c r="AA173" s="67"/>
      <c r="AB173" s="67"/>
      <c r="AC173" s="68"/>
      <c r="AD173" s="67"/>
      <c r="AE173" s="67"/>
      <c r="AF173" s="68"/>
      <c r="AG173" s="67"/>
      <c r="AH173" s="67"/>
      <c r="AI173" s="68"/>
      <c r="AJ173" s="68"/>
      <c r="AK173" s="69"/>
    </row>
    <row r="174" spans="1:37" ht="15" customHeight="1">
      <c r="A174" s="35" t="s">
        <v>171</v>
      </c>
      <c r="B174" s="61">
        <f>'Расчет субсидий'!AX174</f>
        <v>162.76363636363635</v>
      </c>
      <c r="C174" s="64">
        <f>'Расчет субсидий'!D174-1</f>
        <v>-1</v>
      </c>
      <c r="D174" s="64">
        <f>C174*'Расчет субсидий'!E174</f>
        <v>0</v>
      </c>
      <c r="E174" s="65">
        <f t="shared" ref="E174:E184" si="65">$B174*D174/$AJ174</f>
        <v>0</v>
      </c>
      <c r="F174" s="29" t="s">
        <v>375</v>
      </c>
      <c r="G174" s="29" t="s">
        <v>375</v>
      </c>
      <c r="H174" s="29" t="s">
        <v>375</v>
      </c>
      <c r="I174" s="29" t="s">
        <v>375</v>
      </c>
      <c r="J174" s="29" t="s">
        <v>375</v>
      </c>
      <c r="K174" s="29" t="s">
        <v>375</v>
      </c>
      <c r="L174" s="64">
        <f>'Расчет субсидий'!P174-1</f>
        <v>0.22032875478495839</v>
      </c>
      <c r="M174" s="64">
        <f>L174*'Расчет субсидий'!Q174</f>
        <v>4.4065750956991678</v>
      </c>
      <c r="N174" s="65">
        <f t="shared" ref="N174:N184" si="66">$B174*M174/$AJ174</f>
        <v>54.440999223868637</v>
      </c>
      <c r="O174" s="64">
        <f>'Расчет субсидий'!T174-1</f>
        <v>0.10563674321503136</v>
      </c>
      <c r="P174" s="64">
        <f>O174*'Расчет субсидий'!U174</f>
        <v>3.6972860125260976</v>
      </c>
      <c r="Q174" s="65">
        <f t="shared" ref="Q174:Q184" si="67">$B174*P174/$AJ174</f>
        <v>45.678092524692808</v>
      </c>
      <c r="R174" s="64">
        <f>'Расчет субсидий'!X174-1</f>
        <v>0.28470588235294114</v>
      </c>
      <c r="S174" s="64">
        <f>R174*'Расчет субсидий'!Y174</f>
        <v>4.2705882352941167</v>
      </c>
      <c r="T174" s="65">
        <f t="shared" ref="T174:T184" si="68">$B174*S174/$AJ174</f>
        <v>52.760950569077004</v>
      </c>
      <c r="U174" s="92" t="s">
        <v>435</v>
      </c>
      <c r="V174" s="92" t="s">
        <v>435</v>
      </c>
      <c r="W174" s="93" t="s">
        <v>435</v>
      </c>
      <c r="X174" s="29" t="s">
        <v>375</v>
      </c>
      <c r="Y174" s="29" t="s">
        <v>375</v>
      </c>
      <c r="Z174" s="29" t="s">
        <v>375</v>
      </c>
      <c r="AA174" s="64">
        <f>'Расчет субсидий'!AJ174-1</f>
        <v>4.0000000000000036E-2</v>
      </c>
      <c r="AB174" s="64">
        <f>AA174*'Расчет субсидий'!AK174</f>
        <v>0.80000000000000071</v>
      </c>
      <c r="AC174" s="65">
        <f t="shared" ref="AC174:AC184" si="69">$B174*AB174/$AJ174</f>
        <v>9.8835940459979046</v>
      </c>
      <c r="AD174" s="29" t="s">
        <v>375</v>
      </c>
      <c r="AE174" s="29" t="s">
        <v>375</v>
      </c>
      <c r="AF174" s="29" t="s">
        <v>375</v>
      </c>
      <c r="AG174" s="29" t="s">
        <v>375</v>
      </c>
      <c r="AH174" s="29" t="s">
        <v>375</v>
      </c>
      <c r="AI174" s="29" t="s">
        <v>375</v>
      </c>
      <c r="AJ174" s="64">
        <f t="shared" si="39"/>
        <v>13.174449343519383</v>
      </c>
      <c r="AK174" s="28" t="str">
        <f>IF('Расчет субсидий'!BG174="+",'Расчет субсидий'!BG174,"-")</f>
        <v>-</v>
      </c>
    </row>
    <row r="175" spans="1:37" ht="15" customHeight="1">
      <c r="A175" s="35" t="s">
        <v>172</v>
      </c>
      <c r="B175" s="61">
        <f>'Расчет субсидий'!AX175</f>
        <v>72.536363636363603</v>
      </c>
      <c r="C175" s="64">
        <f>'Расчет субсидий'!D175-1</f>
        <v>2.1726501585125568E-2</v>
      </c>
      <c r="D175" s="64">
        <f>C175*'Расчет субсидий'!E175</f>
        <v>0.21726501585125568</v>
      </c>
      <c r="E175" s="65">
        <f t="shared" si="65"/>
        <v>3.4631875233858374</v>
      </c>
      <c r="F175" s="29" t="s">
        <v>375</v>
      </c>
      <c r="G175" s="29" t="s">
        <v>375</v>
      </c>
      <c r="H175" s="29" t="s">
        <v>375</v>
      </c>
      <c r="I175" s="29" t="s">
        <v>375</v>
      </c>
      <c r="J175" s="29" t="s">
        <v>375</v>
      </c>
      <c r="K175" s="29" t="s">
        <v>375</v>
      </c>
      <c r="L175" s="64">
        <f>'Расчет субсидий'!P175-1</f>
        <v>0.1555850778889627</v>
      </c>
      <c r="M175" s="64">
        <f>L175*'Расчет субсидий'!Q175</f>
        <v>3.1117015577792539</v>
      </c>
      <c r="N175" s="65">
        <f t="shared" si="66"/>
        <v>49.600281799528865</v>
      </c>
      <c r="O175" s="64">
        <f>'Расчет субсидий'!T175-1</f>
        <v>0.30000000000000004</v>
      </c>
      <c r="P175" s="64">
        <f>O175*'Расчет субсидий'!U175</f>
        <v>7.5000000000000009</v>
      </c>
      <c r="Q175" s="65">
        <f t="shared" si="67"/>
        <v>119.54941905224209</v>
      </c>
      <c r="R175" s="64">
        <f>'Расчет субсидий'!X175-1</f>
        <v>-0.41333333333333333</v>
      </c>
      <c r="S175" s="64">
        <f>R175*'Расчет субсидий'!Y175</f>
        <v>-10.333333333333334</v>
      </c>
      <c r="T175" s="65">
        <f t="shared" si="68"/>
        <v>-164.71253291642242</v>
      </c>
      <c r="U175" s="92" t="s">
        <v>435</v>
      </c>
      <c r="V175" s="92" t="s">
        <v>435</v>
      </c>
      <c r="W175" s="93" t="s">
        <v>435</v>
      </c>
      <c r="X175" s="29" t="s">
        <v>375</v>
      </c>
      <c r="Y175" s="29" t="s">
        <v>375</v>
      </c>
      <c r="Z175" s="29" t="s">
        <v>375</v>
      </c>
      <c r="AA175" s="64">
        <f>'Расчет субсидий'!AJ175-1</f>
        <v>0.20274881516587673</v>
      </c>
      <c r="AB175" s="64">
        <f>AA175*'Расчет субсидий'!AK175</f>
        <v>4.0549763033175346</v>
      </c>
      <c r="AC175" s="65">
        <f t="shared" si="69"/>
        <v>64.63600817762925</v>
      </c>
      <c r="AD175" s="29" t="s">
        <v>375</v>
      </c>
      <c r="AE175" s="29" t="s">
        <v>375</v>
      </c>
      <c r="AF175" s="29" t="s">
        <v>375</v>
      </c>
      <c r="AG175" s="29" t="s">
        <v>375</v>
      </c>
      <c r="AH175" s="29" t="s">
        <v>375</v>
      </c>
      <c r="AI175" s="29" t="s">
        <v>375</v>
      </c>
      <c r="AJ175" s="64">
        <f t="shared" si="39"/>
        <v>4.5506095436147103</v>
      </c>
      <c r="AK175" s="28" t="str">
        <f>IF('Расчет субсидий'!BG175="+",'Расчет субсидий'!BG175,"-")</f>
        <v>-</v>
      </c>
    </row>
    <row r="176" spans="1:37" ht="15" customHeight="1">
      <c r="A176" s="35" t="s">
        <v>173</v>
      </c>
      <c r="B176" s="61">
        <f>'Расчет субсидий'!AX176</f>
        <v>52.536363636363603</v>
      </c>
      <c r="C176" s="64">
        <f>'Расчет субсидий'!D176-1</f>
        <v>-1</v>
      </c>
      <c r="D176" s="64">
        <f>C176*'Расчет субсидий'!E176</f>
        <v>0</v>
      </c>
      <c r="E176" s="65">
        <f t="shared" si="65"/>
        <v>0</v>
      </c>
      <c r="F176" s="29" t="s">
        <v>375</v>
      </c>
      <c r="G176" s="29" t="s">
        <v>375</v>
      </c>
      <c r="H176" s="29" t="s">
        <v>375</v>
      </c>
      <c r="I176" s="29" t="s">
        <v>375</v>
      </c>
      <c r="J176" s="29" t="s">
        <v>375</v>
      </c>
      <c r="K176" s="29" t="s">
        <v>375</v>
      </c>
      <c r="L176" s="64">
        <f>'Расчет субсидий'!P176-1</f>
        <v>0.24219873150105697</v>
      </c>
      <c r="M176" s="64">
        <f>L176*'Расчет субсидий'!Q176</f>
        <v>4.8439746300211395</v>
      </c>
      <c r="N176" s="65">
        <f t="shared" si="66"/>
        <v>25.097596870456044</v>
      </c>
      <c r="O176" s="64">
        <f>'Расчет субсидий'!T176-1</f>
        <v>0</v>
      </c>
      <c r="P176" s="64">
        <f>O176*'Расчет субсидий'!U176</f>
        <v>0</v>
      </c>
      <c r="Q176" s="65">
        <f t="shared" si="67"/>
        <v>0</v>
      </c>
      <c r="R176" s="64">
        <f>'Расчет субсидий'!X176-1</f>
        <v>0.2911111111111111</v>
      </c>
      <c r="S176" s="64">
        <f>R176*'Расчет субсидий'!Y176</f>
        <v>8.7333333333333325</v>
      </c>
      <c r="T176" s="65">
        <f t="shared" si="68"/>
        <v>45.249138584848353</v>
      </c>
      <c r="U176" s="92" t="s">
        <v>435</v>
      </c>
      <c r="V176" s="92" t="s">
        <v>435</v>
      </c>
      <c r="W176" s="93" t="s">
        <v>435</v>
      </c>
      <c r="X176" s="29" t="s">
        <v>375</v>
      </c>
      <c r="Y176" s="29" t="s">
        <v>375</v>
      </c>
      <c r="Z176" s="29" t="s">
        <v>375</v>
      </c>
      <c r="AA176" s="64">
        <f>'Расчет субсидий'!AJ176-1</f>
        <v>-0.171875</v>
      </c>
      <c r="AB176" s="64">
        <f>AA176*'Расчет субсидий'!AK176</f>
        <v>-3.4375</v>
      </c>
      <c r="AC176" s="65">
        <f t="shared" si="69"/>
        <v>-17.810371818940791</v>
      </c>
      <c r="AD176" s="29" t="s">
        <v>375</v>
      </c>
      <c r="AE176" s="29" t="s">
        <v>375</v>
      </c>
      <c r="AF176" s="29" t="s">
        <v>375</v>
      </c>
      <c r="AG176" s="29" t="s">
        <v>375</v>
      </c>
      <c r="AH176" s="29" t="s">
        <v>375</v>
      </c>
      <c r="AI176" s="29" t="s">
        <v>375</v>
      </c>
      <c r="AJ176" s="64">
        <f t="shared" ref="AJ176:AJ239" si="70">D176+M176+P176+S176+AB176</f>
        <v>10.139807963354471</v>
      </c>
      <c r="AK176" s="28" t="str">
        <f>IF('Расчет субсидий'!BG176="+",'Расчет субсидий'!BG176,"-")</f>
        <v>-</v>
      </c>
    </row>
    <row r="177" spans="1:37" ht="15" customHeight="1">
      <c r="A177" s="35" t="s">
        <v>174</v>
      </c>
      <c r="B177" s="61">
        <f>'Расчет субсидий'!AX177</f>
        <v>-131.77272727272725</v>
      </c>
      <c r="C177" s="64">
        <f>'Расчет субсидий'!D177-1</f>
        <v>-1</v>
      </c>
      <c r="D177" s="64">
        <f>C177*'Расчет субсидий'!E177</f>
        <v>0</v>
      </c>
      <c r="E177" s="65">
        <f t="shared" si="65"/>
        <v>0</v>
      </c>
      <c r="F177" s="29" t="s">
        <v>375</v>
      </c>
      <c r="G177" s="29" t="s">
        <v>375</v>
      </c>
      <c r="H177" s="29" t="s">
        <v>375</v>
      </c>
      <c r="I177" s="29" t="s">
        <v>375</v>
      </c>
      <c r="J177" s="29" t="s">
        <v>375</v>
      </c>
      <c r="K177" s="29" t="s">
        <v>375</v>
      </c>
      <c r="L177" s="64">
        <f>'Расчет субсидий'!P177-1</f>
        <v>-0.53727850217318629</v>
      </c>
      <c r="M177" s="64">
        <f>L177*'Расчет субсидий'!Q177</f>
        <v>-10.745570043463726</v>
      </c>
      <c r="N177" s="65">
        <f t="shared" si="66"/>
        <v>-50.52021304631463</v>
      </c>
      <c r="O177" s="64">
        <f>'Расчет субсидий'!T177-1</f>
        <v>0</v>
      </c>
      <c r="P177" s="64">
        <f>O177*'Расчет субсидий'!U177</f>
        <v>0</v>
      </c>
      <c r="Q177" s="65">
        <f t="shared" si="67"/>
        <v>0</v>
      </c>
      <c r="R177" s="64">
        <f>'Расчет субсидий'!X177-1</f>
        <v>-0.5135135135135136</v>
      </c>
      <c r="S177" s="64">
        <f>R177*'Расчет субсидий'!Y177</f>
        <v>-12.83783783783784</v>
      </c>
      <c r="T177" s="65">
        <f t="shared" si="68"/>
        <v>-60.356993626049338</v>
      </c>
      <c r="U177" s="92" t="s">
        <v>435</v>
      </c>
      <c r="V177" s="92" t="s">
        <v>435</v>
      </c>
      <c r="W177" s="93" t="s">
        <v>435</v>
      </c>
      <c r="X177" s="29" t="s">
        <v>375</v>
      </c>
      <c r="Y177" s="29" t="s">
        <v>375</v>
      </c>
      <c r="Z177" s="29" t="s">
        <v>375</v>
      </c>
      <c r="AA177" s="64">
        <f>'Расчет субсидий'!AJ177-1</f>
        <v>-0.22222222222222221</v>
      </c>
      <c r="AB177" s="64">
        <f>AA177*'Расчет субсидий'!AK177</f>
        <v>-4.4444444444444446</v>
      </c>
      <c r="AC177" s="65">
        <f t="shared" si="69"/>
        <v>-20.895520600363277</v>
      </c>
      <c r="AD177" s="29" t="s">
        <v>375</v>
      </c>
      <c r="AE177" s="29" t="s">
        <v>375</v>
      </c>
      <c r="AF177" s="29" t="s">
        <v>375</v>
      </c>
      <c r="AG177" s="29" t="s">
        <v>375</v>
      </c>
      <c r="AH177" s="29" t="s">
        <v>375</v>
      </c>
      <c r="AI177" s="29" t="s">
        <v>375</v>
      </c>
      <c r="AJ177" s="64">
        <f t="shared" si="70"/>
        <v>-28.027852325746011</v>
      </c>
      <c r="AK177" s="28" t="str">
        <f>IF('Расчет субсидий'!BG177="+",'Расчет субсидий'!BG177,"-")</f>
        <v>-</v>
      </c>
    </row>
    <row r="178" spans="1:37" ht="15" customHeight="1">
      <c r="A178" s="35" t="s">
        <v>175</v>
      </c>
      <c r="B178" s="61">
        <f>'Расчет субсидий'!AX178</f>
        <v>-148.47272727272724</v>
      </c>
      <c r="C178" s="64">
        <f>'Расчет субсидий'!D178-1</f>
        <v>-1</v>
      </c>
      <c r="D178" s="64">
        <f>C178*'Расчет субсидий'!E178</f>
        <v>0</v>
      </c>
      <c r="E178" s="65">
        <f t="shared" si="65"/>
        <v>0</v>
      </c>
      <c r="F178" s="29" t="s">
        <v>375</v>
      </c>
      <c r="G178" s="29" t="s">
        <v>375</v>
      </c>
      <c r="H178" s="29" t="s">
        <v>375</v>
      </c>
      <c r="I178" s="29" t="s">
        <v>375</v>
      </c>
      <c r="J178" s="29" t="s">
        <v>375</v>
      </c>
      <c r="K178" s="29" t="s">
        <v>375</v>
      </c>
      <c r="L178" s="64">
        <f>'Расчет субсидий'!P178-1</f>
        <v>-5.6464174454828653E-2</v>
      </c>
      <c r="M178" s="64">
        <f>L178*'Расчет субсидий'!Q178</f>
        <v>-1.1292834890965731</v>
      </c>
      <c r="N178" s="65">
        <f t="shared" si="66"/>
        <v>-6.0651555897041849</v>
      </c>
      <c r="O178" s="64">
        <f>'Расчет субсидий'!T178-1</f>
        <v>0</v>
      </c>
      <c r="P178" s="64">
        <f>O178*'Расчет субсидий'!U178</f>
        <v>0</v>
      </c>
      <c r="Q178" s="65">
        <f t="shared" si="67"/>
        <v>0</v>
      </c>
      <c r="R178" s="64">
        <f>'Расчет субсидий'!X178-1</f>
        <v>-0.94444444444444442</v>
      </c>
      <c r="S178" s="64">
        <f>R178*'Расчет субсидий'!Y178</f>
        <v>-28.333333333333332</v>
      </c>
      <c r="T178" s="65">
        <f t="shared" si="68"/>
        <v>-152.17266231271608</v>
      </c>
      <c r="U178" s="92" t="s">
        <v>435</v>
      </c>
      <c r="V178" s="92" t="s">
        <v>435</v>
      </c>
      <c r="W178" s="93" t="s">
        <v>435</v>
      </c>
      <c r="X178" s="29" t="s">
        <v>375</v>
      </c>
      <c r="Y178" s="29" t="s">
        <v>375</v>
      </c>
      <c r="Z178" s="29" t="s">
        <v>375</v>
      </c>
      <c r="AA178" s="64">
        <f>'Расчет субсидий'!AJ178-1</f>
        <v>9.0909090909090828E-2</v>
      </c>
      <c r="AB178" s="64">
        <f>AA178*'Расчет субсидий'!AK178</f>
        <v>1.8181818181818166</v>
      </c>
      <c r="AC178" s="65">
        <f t="shared" si="69"/>
        <v>9.7650906296930007</v>
      </c>
      <c r="AD178" s="29" t="s">
        <v>375</v>
      </c>
      <c r="AE178" s="29" t="s">
        <v>375</v>
      </c>
      <c r="AF178" s="29" t="s">
        <v>375</v>
      </c>
      <c r="AG178" s="29" t="s">
        <v>375</v>
      </c>
      <c r="AH178" s="29" t="s">
        <v>375</v>
      </c>
      <c r="AI178" s="29" t="s">
        <v>375</v>
      </c>
      <c r="AJ178" s="64">
        <f t="shared" si="70"/>
        <v>-27.644435004248088</v>
      </c>
      <c r="AK178" s="28" t="str">
        <f>IF('Расчет субсидий'!BG178="+",'Расчет субсидий'!BG178,"-")</f>
        <v>-</v>
      </c>
    </row>
    <row r="179" spans="1:37" ht="15" customHeight="1">
      <c r="A179" s="35" t="s">
        <v>176</v>
      </c>
      <c r="B179" s="61">
        <f>'Расчет субсидий'!AX179</f>
        <v>-15.418181818181893</v>
      </c>
      <c r="C179" s="64">
        <f>'Расчет субсидий'!D179-1</f>
        <v>-1</v>
      </c>
      <c r="D179" s="64">
        <f>C179*'Расчет субсидий'!E179</f>
        <v>0</v>
      </c>
      <c r="E179" s="65">
        <f t="shared" si="65"/>
        <v>0</v>
      </c>
      <c r="F179" s="29" t="s">
        <v>375</v>
      </c>
      <c r="G179" s="29" t="s">
        <v>375</v>
      </c>
      <c r="H179" s="29" t="s">
        <v>375</v>
      </c>
      <c r="I179" s="29" t="s">
        <v>375</v>
      </c>
      <c r="J179" s="29" t="s">
        <v>375</v>
      </c>
      <c r="K179" s="29" t="s">
        <v>375</v>
      </c>
      <c r="L179" s="64">
        <f>'Расчет субсидий'!P179-1</f>
        <v>-0.20832470490784838</v>
      </c>
      <c r="M179" s="64">
        <f>L179*'Расчет субсидий'!Q179</f>
        <v>-4.1664940981569671</v>
      </c>
      <c r="N179" s="65">
        <f t="shared" si="66"/>
        <v>-22.720443506172387</v>
      </c>
      <c r="O179" s="64">
        <f>'Расчет субсидий'!T179-1</f>
        <v>0.30000000000000004</v>
      </c>
      <c r="P179" s="64">
        <f>O179*'Расчет субсидий'!U179</f>
        <v>10.500000000000002</v>
      </c>
      <c r="Q179" s="65">
        <f t="shared" si="67"/>
        <v>57.257889053614228</v>
      </c>
      <c r="R179" s="64">
        <f>'Расчет субсидий'!X179-1</f>
        <v>-0.43243243243243246</v>
      </c>
      <c r="S179" s="64">
        <f>R179*'Расчет субсидий'!Y179</f>
        <v>-6.4864864864864868</v>
      </c>
      <c r="T179" s="65">
        <f t="shared" si="68"/>
        <v>-35.371668913429637</v>
      </c>
      <c r="U179" s="92" t="s">
        <v>435</v>
      </c>
      <c r="V179" s="92" t="s">
        <v>435</v>
      </c>
      <c r="W179" s="93" t="s">
        <v>435</v>
      </c>
      <c r="X179" s="29" t="s">
        <v>375</v>
      </c>
      <c r="Y179" s="29" t="s">
        <v>375</v>
      </c>
      <c r="Z179" s="29" t="s">
        <v>375</v>
      </c>
      <c r="AA179" s="64">
        <f>'Расчет субсидий'!AJ179-1</f>
        <v>-0.13372093023255816</v>
      </c>
      <c r="AB179" s="64">
        <f>AA179*'Расчет субсидий'!AK179</f>
        <v>-2.6744186046511631</v>
      </c>
      <c r="AC179" s="65">
        <f t="shared" si="69"/>
        <v>-14.583958452194098</v>
      </c>
      <c r="AD179" s="29" t="s">
        <v>375</v>
      </c>
      <c r="AE179" s="29" t="s">
        <v>375</v>
      </c>
      <c r="AF179" s="29" t="s">
        <v>375</v>
      </c>
      <c r="AG179" s="29" t="s">
        <v>375</v>
      </c>
      <c r="AH179" s="29" t="s">
        <v>375</v>
      </c>
      <c r="AI179" s="29" t="s">
        <v>375</v>
      </c>
      <c r="AJ179" s="64">
        <f t="shared" si="70"/>
        <v>-2.8273991892946153</v>
      </c>
      <c r="AK179" s="28" t="str">
        <f>IF('Расчет субсидий'!BG179="+",'Расчет субсидий'!BG179,"-")</f>
        <v>-</v>
      </c>
    </row>
    <row r="180" spans="1:37" ht="15" customHeight="1">
      <c r="A180" s="35" t="s">
        <v>177</v>
      </c>
      <c r="B180" s="61">
        <f>'Расчет субсидий'!AX180</f>
        <v>-49.090909090909065</v>
      </c>
      <c r="C180" s="64">
        <f>'Расчет субсидий'!D180-1</f>
        <v>-1</v>
      </c>
      <c r="D180" s="64">
        <f>C180*'Расчет субсидий'!E180</f>
        <v>0</v>
      </c>
      <c r="E180" s="65">
        <f t="shared" si="65"/>
        <v>0</v>
      </c>
      <c r="F180" s="29" t="s">
        <v>375</v>
      </c>
      <c r="G180" s="29" t="s">
        <v>375</v>
      </c>
      <c r="H180" s="29" t="s">
        <v>375</v>
      </c>
      <c r="I180" s="29" t="s">
        <v>375</v>
      </c>
      <c r="J180" s="29" t="s">
        <v>375</v>
      </c>
      <c r="K180" s="29" t="s">
        <v>375</v>
      </c>
      <c r="L180" s="64">
        <f>'Расчет субсидий'!P180-1</f>
        <v>-0.52840909090909083</v>
      </c>
      <c r="M180" s="64">
        <f>L180*'Расчет субсидий'!Q180</f>
        <v>-10.568181818181817</v>
      </c>
      <c r="N180" s="65">
        <f t="shared" si="66"/>
        <v>-28.313792270253462</v>
      </c>
      <c r="O180" s="64">
        <f>'Расчет субсидий'!T180-1</f>
        <v>0</v>
      </c>
      <c r="P180" s="64">
        <f>O180*'Расчет субсидий'!U180</f>
        <v>0</v>
      </c>
      <c r="Q180" s="65">
        <f t="shared" si="67"/>
        <v>0</v>
      </c>
      <c r="R180" s="64">
        <f>'Расчет субсидий'!X180-1</f>
        <v>0</v>
      </c>
      <c r="S180" s="64">
        <f>R180*'Расчет субсидий'!Y180</f>
        <v>0</v>
      </c>
      <c r="T180" s="65">
        <f t="shared" si="68"/>
        <v>0</v>
      </c>
      <c r="U180" s="92" t="s">
        <v>435</v>
      </c>
      <c r="V180" s="92" t="s">
        <v>435</v>
      </c>
      <c r="W180" s="93" t="s">
        <v>435</v>
      </c>
      <c r="X180" s="29" t="s">
        <v>375</v>
      </c>
      <c r="Y180" s="29" t="s">
        <v>375</v>
      </c>
      <c r="Z180" s="29" t="s">
        <v>375</v>
      </c>
      <c r="AA180" s="64">
        <f>'Расчет субсидий'!AJ180-1</f>
        <v>-0.38775510204081631</v>
      </c>
      <c r="AB180" s="64">
        <f>AA180*'Расчет субсидий'!AK180</f>
        <v>-7.7551020408163263</v>
      </c>
      <c r="AC180" s="65">
        <f t="shared" si="69"/>
        <v>-20.777116820655603</v>
      </c>
      <c r="AD180" s="29" t="s">
        <v>375</v>
      </c>
      <c r="AE180" s="29" t="s">
        <v>375</v>
      </c>
      <c r="AF180" s="29" t="s">
        <v>375</v>
      </c>
      <c r="AG180" s="29" t="s">
        <v>375</v>
      </c>
      <c r="AH180" s="29" t="s">
        <v>375</v>
      </c>
      <c r="AI180" s="29" t="s">
        <v>375</v>
      </c>
      <c r="AJ180" s="64">
        <f t="shared" si="70"/>
        <v>-18.323283858998142</v>
      </c>
      <c r="AK180" s="28" t="str">
        <f>IF('Расчет субсидий'!BG180="+",'Расчет субсидий'!BG180,"-")</f>
        <v>-</v>
      </c>
    </row>
    <row r="181" spans="1:37" ht="15" customHeight="1">
      <c r="A181" s="35" t="s">
        <v>178</v>
      </c>
      <c r="B181" s="61">
        <f>'Расчет субсидий'!AX181</f>
        <v>-0.89090909090909154</v>
      </c>
      <c r="C181" s="64">
        <f>'Расчет субсидий'!D181-1</f>
        <v>-1</v>
      </c>
      <c r="D181" s="64">
        <f>C181*'Расчет субсидий'!E181</f>
        <v>0</v>
      </c>
      <c r="E181" s="65">
        <f t="shared" si="65"/>
        <v>0</v>
      </c>
      <c r="F181" s="29" t="s">
        <v>375</v>
      </c>
      <c r="G181" s="29" t="s">
        <v>375</v>
      </c>
      <c r="H181" s="29" t="s">
        <v>375</v>
      </c>
      <c r="I181" s="29" t="s">
        <v>375</v>
      </c>
      <c r="J181" s="29" t="s">
        <v>375</v>
      </c>
      <c r="K181" s="29" t="s">
        <v>375</v>
      </c>
      <c r="L181" s="64">
        <f>'Расчет субсидий'!P181-1</f>
        <v>-0.81356693620844567</v>
      </c>
      <c r="M181" s="64">
        <f>L181*'Расчет субсидий'!Q181</f>
        <v>-16.271338724168913</v>
      </c>
      <c r="N181" s="65">
        <f t="shared" si="66"/>
        <v>-1.221116162839341</v>
      </c>
      <c r="O181" s="64">
        <f>'Расчет субсидий'!T181-1</f>
        <v>0</v>
      </c>
      <c r="P181" s="64">
        <f>O181*'Расчет субсидий'!U181</f>
        <v>0</v>
      </c>
      <c r="Q181" s="65">
        <f t="shared" si="67"/>
        <v>0</v>
      </c>
      <c r="R181" s="64">
        <f>'Расчет субсидий'!X181-1</f>
        <v>0</v>
      </c>
      <c r="S181" s="64">
        <f>R181*'Расчет субсидий'!Y181</f>
        <v>0</v>
      </c>
      <c r="T181" s="65">
        <f t="shared" si="68"/>
        <v>0</v>
      </c>
      <c r="U181" s="92" t="s">
        <v>435</v>
      </c>
      <c r="V181" s="92" t="s">
        <v>435</v>
      </c>
      <c r="W181" s="93" t="s">
        <v>435</v>
      </c>
      <c r="X181" s="29" t="s">
        <v>375</v>
      </c>
      <c r="Y181" s="29" t="s">
        <v>375</v>
      </c>
      <c r="Z181" s="29" t="s">
        <v>375</v>
      </c>
      <c r="AA181" s="64">
        <f>'Расчет субсидий'!AJ181-1</f>
        <v>0.21999999999999997</v>
      </c>
      <c r="AB181" s="64">
        <f>AA181*'Расчет субсидий'!AK181</f>
        <v>4.3999999999999995</v>
      </c>
      <c r="AC181" s="65">
        <f t="shared" si="69"/>
        <v>0.33020707193024956</v>
      </c>
      <c r="AD181" s="29" t="s">
        <v>375</v>
      </c>
      <c r="AE181" s="29" t="s">
        <v>375</v>
      </c>
      <c r="AF181" s="29" t="s">
        <v>375</v>
      </c>
      <c r="AG181" s="29" t="s">
        <v>375</v>
      </c>
      <c r="AH181" s="29" t="s">
        <v>375</v>
      </c>
      <c r="AI181" s="29" t="s">
        <v>375</v>
      </c>
      <c r="AJ181" s="64">
        <f t="shared" si="70"/>
        <v>-11.871338724168915</v>
      </c>
      <c r="AK181" s="28" t="str">
        <f>IF('Расчет субсидий'!BG181="+",'Расчет субсидий'!BG181,"-")</f>
        <v>-</v>
      </c>
    </row>
    <row r="182" spans="1:37" ht="15" customHeight="1">
      <c r="A182" s="35" t="s">
        <v>179</v>
      </c>
      <c r="B182" s="61">
        <f>'Расчет субсидий'!AX182</f>
        <v>-43.136363636363626</v>
      </c>
      <c r="C182" s="64">
        <f>'Расчет субсидий'!D182-1</f>
        <v>-1</v>
      </c>
      <c r="D182" s="64">
        <f>C182*'Расчет субсидий'!E182</f>
        <v>0</v>
      </c>
      <c r="E182" s="65">
        <f t="shared" si="65"/>
        <v>0</v>
      </c>
      <c r="F182" s="29" t="s">
        <v>375</v>
      </c>
      <c r="G182" s="29" t="s">
        <v>375</v>
      </c>
      <c r="H182" s="29" t="s">
        <v>375</v>
      </c>
      <c r="I182" s="29" t="s">
        <v>375</v>
      </c>
      <c r="J182" s="29" t="s">
        <v>375</v>
      </c>
      <c r="K182" s="29" t="s">
        <v>375</v>
      </c>
      <c r="L182" s="64">
        <f>'Расчет субсидий'!P182-1</f>
        <v>-0.50337674867342008</v>
      </c>
      <c r="M182" s="64">
        <f>L182*'Расчет субсидий'!Q182</f>
        <v>-10.067534973468401</v>
      </c>
      <c r="N182" s="65">
        <f t="shared" si="66"/>
        <v>-46.443700786131892</v>
      </c>
      <c r="O182" s="64">
        <f>'Расчет субсидий'!T182-1</f>
        <v>0</v>
      </c>
      <c r="P182" s="64">
        <f>O182*'Расчет субсидий'!U182</f>
        <v>0</v>
      </c>
      <c r="Q182" s="65">
        <f t="shared" si="67"/>
        <v>0</v>
      </c>
      <c r="R182" s="64">
        <f>'Расчет субсидий'!X182-1</f>
        <v>0.22117647058823531</v>
      </c>
      <c r="S182" s="64">
        <f>R182*'Расчет субсидий'!Y182</f>
        <v>6.6352941176470592</v>
      </c>
      <c r="T182" s="65">
        <f t="shared" si="68"/>
        <v>30.610036661418537</v>
      </c>
      <c r="U182" s="92" t="s">
        <v>435</v>
      </c>
      <c r="V182" s="92" t="s">
        <v>435</v>
      </c>
      <c r="W182" s="93" t="s">
        <v>435</v>
      </c>
      <c r="X182" s="29" t="s">
        <v>375</v>
      </c>
      <c r="Y182" s="29" t="s">
        <v>375</v>
      </c>
      <c r="Z182" s="29" t="s">
        <v>375</v>
      </c>
      <c r="AA182" s="64">
        <f>'Расчет субсидий'!AJ182-1</f>
        <v>-0.29591836734693877</v>
      </c>
      <c r="AB182" s="64">
        <f>AA182*'Расчет субсидий'!AK182</f>
        <v>-5.9183673469387754</v>
      </c>
      <c r="AC182" s="65">
        <f t="shared" si="69"/>
        <v>-27.302699511650271</v>
      </c>
      <c r="AD182" s="29" t="s">
        <v>375</v>
      </c>
      <c r="AE182" s="29" t="s">
        <v>375</v>
      </c>
      <c r="AF182" s="29" t="s">
        <v>375</v>
      </c>
      <c r="AG182" s="29" t="s">
        <v>375</v>
      </c>
      <c r="AH182" s="29" t="s">
        <v>375</v>
      </c>
      <c r="AI182" s="29" t="s">
        <v>375</v>
      </c>
      <c r="AJ182" s="64">
        <f t="shared" si="70"/>
        <v>-9.3506082027601174</v>
      </c>
      <c r="AK182" s="28" t="str">
        <f>IF('Расчет субсидий'!BG182="+",'Расчет субсидий'!BG182,"-")</f>
        <v>-</v>
      </c>
    </row>
    <row r="183" spans="1:37" ht="15" customHeight="1">
      <c r="A183" s="35" t="s">
        <v>180</v>
      </c>
      <c r="B183" s="61">
        <f>'Расчет субсидий'!AX183</f>
        <v>-98.981818181818198</v>
      </c>
      <c r="C183" s="64">
        <f>'Расчет субсидий'!D183-1</f>
        <v>-1</v>
      </c>
      <c r="D183" s="64">
        <f>C183*'Расчет субсидий'!E183</f>
        <v>0</v>
      </c>
      <c r="E183" s="65">
        <f t="shared" si="65"/>
        <v>0</v>
      </c>
      <c r="F183" s="29" t="s">
        <v>375</v>
      </c>
      <c r="G183" s="29" t="s">
        <v>375</v>
      </c>
      <c r="H183" s="29" t="s">
        <v>375</v>
      </c>
      <c r="I183" s="29" t="s">
        <v>375</v>
      </c>
      <c r="J183" s="29" t="s">
        <v>375</v>
      </c>
      <c r="K183" s="29" t="s">
        <v>375</v>
      </c>
      <c r="L183" s="64">
        <f>'Расчет субсидий'!P183-1</f>
        <v>-0.37590579710144922</v>
      </c>
      <c r="M183" s="64">
        <f>L183*'Расчет субсидий'!Q183</f>
        <v>-7.5181159420289845</v>
      </c>
      <c r="N183" s="65">
        <f t="shared" si="66"/>
        <v>-76.402041096275966</v>
      </c>
      <c r="O183" s="64">
        <f>'Расчет субсидий'!T183-1</f>
        <v>-0.49453621346886911</v>
      </c>
      <c r="P183" s="64">
        <f>O183*'Расчет субсидий'!U183</f>
        <v>-12.363405336721728</v>
      </c>
      <c r="Q183" s="65">
        <f t="shared" si="67"/>
        <v>-125.64177114448782</v>
      </c>
      <c r="R183" s="64">
        <f>'Расчет субсидий'!X183-1</f>
        <v>0.30000000000000004</v>
      </c>
      <c r="S183" s="64">
        <f>R183*'Расчет субсидий'!Y183</f>
        <v>7.5000000000000009</v>
      </c>
      <c r="T183" s="65">
        <f t="shared" si="68"/>
        <v>76.217939792429547</v>
      </c>
      <c r="U183" s="92" t="s">
        <v>435</v>
      </c>
      <c r="V183" s="92" t="s">
        <v>435</v>
      </c>
      <c r="W183" s="93" t="s">
        <v>435</v>
      </c>
      <c r="X183" s="29" t="s">
        <v>375</v>
      </c>
      <c r="Y183" s="29" t="s">
        <v>375</v>
      </c>
      <c r="Z183" s="29" t="s">
        <v>375</v>
      </c>
      <c r="AA183" s="64">
        <f>'Расчет субсидий'!AJ183-1</f>
        <v>0.13207547169811318</v>
      </c>
      <c r="AB183" s="64">
        <f>AA183*'Расчет субсидий'!AK183</f>
        <v>2.6415094339622636</v>
      </c>
      <c r="AC183" s="65">
        <f t="shared" si="69"/>
        <v>26.844054266516057</v>
      </c>
      <c r="AD183" s="29" t="s">
        <v>375</v>
      </c>
      <c r="AE183" s="29" t="s">
        <v>375</v>
      </c>
      <c r="AF183" s="29" t="s">
        <v>375</v>
      </c>
      <c r="AG183" s="29" t="s">
        <v>375</v>
      </c>
      <c r="AH183" s="29" t="s">
        <v>375</v>
      </c>
      <c r="AI183" s="29" t="s">
        <v>375</v>
      </c>
      <c r="AJ183" s="64">
        <f t="shared" si="70"/>
        <v>-9.7400118447884481</v>
      </c>
      <c r="AK183" s="28" t="str">
        <f>IF('Расчет субсидий'!BG183="+",'Расчет субсидий'!BG183,"-")</f>
        <v>-</v>
      </c>
    </row>
    <row r="184" spans="1:37" ht="15" customHeight="1">
      <c r="A184" s="35" t="s">
        <v>181</v>
      </c>
      <c r="B184" s="61">
        <f>'Расчет субсидий'!AX184</f>
        <v>-137.43636363636364</v>
      </c>
      <c r="C184" s="64">
        <f>'Расчет субсидий'!D184-1</f>
        <v>-1</v>
      </c>
      <c r="D184" s="64">
        <f>C184*'Расчет субсидий'!E184</f>
        <v>0</v>
      </c>
      <c r="E184" s="65">
        <f t="shared" si="65"/>
        <v>0</v>
      </c>
      <c r="F184" s="29" t="s">
        <v>375</v>
      </c>
      <c r="G184" s="29" t="s">
        <v>375</v>
      </c>
      <c r="H184" s="29" t="s">
        <v>375</v>
      </c>
      <c r="I184" s="29" t="s">
        <v>375</v>
      </c>
      <c r="J184" s="29" t="s">
        <v>375</v>
      </c>
      <c r="K184" s="29" t="s">
        <v>375</v>
      </c>
      <c r="L184" s="64">
        <f>'Расчет субсидий'!P184-1</f>
        <v>-0.5897903372835005</v>
      </c>
      <c r="M184" s="64">
        <f>L184*'Расчет субсидий'!Q184</f>
        <v>-11.79580674567001</v>
      </c>
      <c r="N184" s="65">
        <f t="shared" si="66"/>
        <v>-78.074498439437036</v>
      </c>
      <c r="O184" s="64">
        <f>'Расчет субсидий'!T184-1</f>
        <v>0</v>
      </c>
      <c r="P184" s="64">
        <f>O184*'Расчет субсидий'!U184</f>
        <v>0</v>
      </c>
      <c r="Q184" s="65">
        <f t="shared" si="67"/>
        <v>0</v>
      </c>
      <c r="R184" s="64">
        <f>'Расчет субсидий'!X184-1</f>
        <v>-0.44117647058823528</v>
      </c>
      <c r="S184" s="64">
        <f>R184*'Расчет субсидий'!Y184</f>
        <v>-13.235294117647058</v>
      </c>
      <c r="T184" s="65">
        <f t="shared" si="68"/>
        <v>-87.602227826684455</v>
      </c>
      <c r="U184" s="92" t="s">
        <v>435</v>
      </c>
      <c r="V184" s="92" t="s">
        <v>435</v>
      </c>
      <c r="W184" s="93" t="s">
        <v>435</v>
      </c>
      <c r="X184" s="29" t="s">
        <v>375</v>
      </c>
      <c r="Y184" s="29" t="s">
        <v>375</v>
      </c>
      <c r="Z184" s="29" t="s">
        <v>375</v>
      </c>
      <c r="AA184" s="64">
        <f>'Расчет субсидий'!AJ184-1</f>
        <v>0.21333333333333337</v>
      </c>
      <c r="AB184" s="64">
        <f>AA184*'Расчет субсидий'!AK184</f>
        <v>4.2666666666666675</v>
      </c>
      <c r="AC184" s="65">
        <f t="shared" si="69"/>
        <v>28.240362629757836</v>
      </c>
      <c r="AD184" s="29" t="s">
        <v>375</v>
      </c>
      <c r="AE184" s="29" t="s">
        <v>375</v>
      </c>
      <c r="AF184" s="29" t="s">
        <v>375</v>
      </c>
      <c r="AG184" s="29" t="s">
        <v>375</v>
      </c>
      <c r="AH184" s="29" t="s">
        <v>375</v>
      </c>
      <c r="AI184" s="29" t="s">
        <v>375</v>
      </c>
      <c r="AJ184" s="64">
        <f t="shared" si="70"/>
        <v>-20.764434196650399</v>
      </c>
      <c r="AK184" s="28" t="str">
        <f>IF('Расчет субсидий'!BG184="+",'Расчет субсидий'!BG184,"-")</f>
        <v>-</v>
      </c>
    </row>
    <row r="185" spans="1:37" ht="15" customHeight="1">
      <c r="A185" s="34" t="s">
        <v>182</v>
      </c>
      <c r="B185" s="66"/>
      <c r="C185" s="67"/>
      <c r="D185" s="67"/>
      <c r="E185" s="68"/>
      <c r="F185" s="67"/>
      <c r="G185" s="67"/>
      <c r="H185" s="68"/>
      <c r="I185" s="68"/>
      <c r="J185" s="68"/>
      <c r="K185" s="68"/>
      <c r="L185" s="67"/>
      <c r="M185" s="67"/>
      <c r="N185" s="68"/>
      <c r="O185" s="67"/>
      <c r="P185" s="67"/>
      <c r="Q185" s="68"/>
      <c r="R185" s="67"/>
      <c r="S185" s="67"/>
      <c r="T185" s="68"/>
      <c r="U185" s="68"/>
      <c r="V185" s="68"/>
      <c r="W185" s="68"/>
      <c r="X185" s="68"/>
      <c r="Y185" s="68"/>
      <c r="Z185" s="68"/>
      <c r="AA185" s="67"/>
      <c r="AB185" s="67"/>
      <c r="AC185" s="68"/>
      <c r="AD185" s="67"/>
      <c r="AE185" s="67"/>
      <c r="AF185" s="68"/>
      <c r="AG185" s="67"/>
      <c r="AH185" s="67"/>
      <c r="AI185" s="68"/>
      <c r="AJ185" s="68"/>
      <c r="AK185" s="69"/>
    </row>
    <row r="186" spans="1:37" ht="15" customHeight="1">
      <c r="A186" s="35" t="s">
        <v>183</v>
      </c>
      <c r="B186" s="61">
        <f>'Расчет субсидий'!AX186</f>
        <v>-42.172727272727229</v>
      </c>
      <c r="C186" s="64">
        <f>'Расчет субсидий'!D186-1</f>
        <v>-1</v>
      </c>
      <c r="D186" s="64">
        <f>C186*'Расчет субсидий'!E186</f>
        <v>0</v>
      </c>
      <c r="E186" s="65">
        <f t="shared" ref="E186:E198" si="71">$B186*D186/$AJ186</f>
        <v>0</v>
      </c>
      <c r="F186" s="29" t="s">
        <v>375</v>
      </c>
      <c r="G186" s="29" t="s">
        <v>375</v>
      </c>
      <c r="H186" s="29" t="s">
        <v>375</v>
      </c>
      <c r="I186" s="29" t="s">
        <v>375</v>
      </c>
      <c r="J186" s="29" t="s">
        <v>375</v>
      </c>
      <c r="K186" s="29" t="s">
        <v>375</v>
      </c>
      <c r="L186" s="64">
        <f>'Расчет субсидий'!P186-1</f>
        <v>-0.7732</v>
      </c>
      <c r="M186" s="64">
        <f>L186*'Расчет субсидий'!Q186</f>
        <v>-15.464</v>
      </c>
      <c r="N186" s="65">
        <f t="shared" ref="N186:N198" si="72">$B186*M186/$AJ186</f>
        <v>-157.11446640489675</v>
      </c>
      <c r="O186" s="64">
        <f>'Расчет субсидий'!T186-1</f>
        <v>0.23347826086956514</v>
      </c>
      <c r="P186" s="64">
        <f>O186*'Расчет субсидий'!U186</f>
        <v>5.8369565217391282</v>
      </c>
      <c r="Q186" s="65">
        <f t="shared" ref="Q186:Q198" si="73">$B186*P186/$AJ186</f>
        <v>59.303563718418594</v>
      </c>
      <c r="R186" s="64">
        <f>'Расчет субсидий'!X186-1</f>
        <v>0.19047619047619047</v>
      </c>
      <c r="S186" s="64">
        <f>R186*'Расчет субсидий'!Y186</f>
        <v>4.7619047619047619</v>
      </c>
      <c r="T186" s="65">
        <f t="shared" ref="T186:T198" si="74">$B186*S186/$AJ186</f>
        <v>48.381022098913839</v>
      </c>
      <c r="U186" s="92" t="s">
        <v>435</v>
      </c>
      <c r="V186" s="92" t="s">
        <v>435</v>
      </c>
      <c r="W186" s="93" t="s">
        <v>435</v>
      </c>
      <c r="X186" s="29" t="s">
        <v>375</v>
      </c>
      <c r="Y186" s="29" t="s">
        <v>375</v>
      </c>
      <c r="Z186" s="29" t="s">
        <v>375</v>
      </c>
      <c r="AA186" s="64">
        <f>'Расчет субсидий'!AJ186-1</f>
        <v>3.5714285714285809E-2</v>
      </c>
      <c r="AB186" s="64">
        <f>AA186*'Расчет субсидий'!AK186</f>
        <v>0.71428571428571619</v>
      </c>
      <c r="AC186" s="65">
        <f t="shared" ref="AC186:AC198" si="75">$B186*AB186/$AJ186</f>
        <v>7.2571533148370939</v>
      </c>
      <c r="AD186" s="29" t="s">
        <v>375</v>
      </c>
      <c r="AE186" s="29" t="s">
        <v>375</v>
      </c>
      <c r="AF186" s="29" t="s">
        <v>375</v>
      </c>
      <c r="AG186" s="29" t="s">
        <v>375</v>
      </c>
      <c r="AH186" s="29" t="s">
        <v>375</v>
      </c>
      <c r="AI186" s="29" t="s">
        <v>375</v>
      </c>
      <c r="AJ186" s="64">
        <f t="shared" si="70"/>
        <v>-4.1508530020703951</v>
      </c>
      <c r="AK186" s="28" t="str">
        <f>IF('Расчет субсидий'!BG186="+",'Расчет субсидий'!BG186,"-")</f>
        <v>-</v>
      </c>
    </row>
    <row r="187" spans="1:37" ht="15" customHeight="1">
      <c r="A187" s="35" t="s">
        <v>184</v>
      </c>
      <c r="B187" s="61">
        <f>'Расчет субсидий'!AX187</f>
        <v>-18.945454545454481</v>
      </c>
      <c r="C187" s="64">
        <f>'Расчет субсидий'!D187-1</f>
        <v>-1</v>
      </c>
      <c r="D187" s="64">
        <f>C187*'Расчет субсидий'!E187</f>
        <v>0</v>
      </c>
      <c r="E187" s="65">
        <f t="shared" si="71"/>
        <v>0</v>
      </c>
      <c r="F187" s="29" t="s">
        <v>375</v>
      </c>
      <c r="G187" s="29" t="s">
        <v>375</v>
      </c>
      <c r="H187" s="29" t="s">
        <v>375</v>
      </c>
      <c r="I187" s="29" t="s">
        <v>375</v>
      </c>
      <c r="J187" s="29" t="s">
        <v>375</v>
      </c>
      <c r="K187" s="29" t="s">
        <v>375</v>
      </c>
      <c r="L187" s="64">
        <f>'Расчет субсидий'!P187-1</f>
        <v>-0.3933774834437086</v>
      </c>
      <c r="M187" s="64">
        <f>L187*'Расчет субсидий'!Q187</f>
        <v>-7.8675496688741724</v>
      </c>
      <c r="N187" s="65">
        <f t="shared" si="72"/>
        <v>-73.855624571955673</v>
      </c>
      <c r="O187" s="64">
        <f>'Расчет субсидий'!T187-1</f>
        <v>7.9310344827586254E-2</v>
      </c>
      <c r="P187" s="64">
        <f>O187*'Расчет субсидий'!U187</f>
        <v>1.5862068965517251</v>
      </c>
      <c r="Q187" s="65">
        <f t="shared" si="73"/>
        <v>14.890316041936734</v>
      </c>
      <c r="R187" s="64">
        <f>'Расчет субсидий'!X187-1</f>
        <v>9.9999999999999867E-2</v>
      </c>
      <c r="S187" s="64">
        <f>R187*'Расчет субсидий'!Y187</f>
        <v>2.999999999999996</v>
      </c>
      <c r="T187" s="65">
        <f t="shared" si="74"/>
        <v>28.16211947061942</v>
      </c>
      <c r="U187" s="92" t="s">
        <v>435</v>
      </c>
      <c r="V187" s="92" t="s">
        <v>435</v>
      </c>
      <c r="W187" s="93" t="s">
        <v>435</v>
      </c>
      <c r="X187" s="29" t="s">
        <v>375</v>
      </c>
      <c r="Y187" s="29" t="s">
        <v>375</v>
      </c>
      <c r="Z187" s="29" t="s">
        <v>375</v>
      </c>
      <c r="AA187" s="64">
        <f>'Расчет субсидий'!AJ187-1</f>
        <v>6.315789473684208E-2</v>
      </c>
      <c r="AB187" s="64">
        <f>AA187*'Расчет субсидий'!AK187</f>
        <v>1.2631578947368416</v>
      </c>
      <c r="AC187" s="65">
        <f t="shared" si="75"/>
        <v>11.857734513945029</v>
      </c>
      <c r="AD187" s="29" t="s">
        <v>375</v>
      </c>
      <c r="AE187" s="29" t="s">
        <v>375</v>
      </c>
      <c r="AF187" s="29" t="s">
        <v>375</v>
      </c>
      <c r="AG187" s="29" t="s">
        <v>375</v>
      </c>
      <c r="AH187" s="29" t="s">
        <v>375</v>
      </c>
      <c r="AI187" s="29" t="s">
        <v>375</v>
      </c>
      <c r="AJ187" s="64">
        <f t="shared" si="70"/>
        <v>-2.0181848775856097</v>
      </c>
      <c r="AK187" s="28" t="str">
        <f>IF('Расчет субсидий'!BG187="+",'Расчет субсидий'!BG187,"-")</f>
        <v>-</v>
      </c>
    </row>
    <row r="188" spans="1:37" ht="15" customHeight="1">
      <c r="A188" s="35" t="s">
        <v>185</v>
      </c>
      <c r="B188" s="61">
        <f>'Расчет субсидий'!AX188</f>
        <v>-222.92727272727257</v>
      </c>
      <c r="C188" s="64">
        <f>'Расчет субсидий'!D188-1</f>
        <v>-1</v>
      </c>
      <c r="D188" s="64">
        <f>C188*'Расчет субсидий'!E188</f>
        <v>0</v>
      </c>
      <c r="E188" s="65">
        <f t="shared" si="71"/>
        <v>0</v>
      </c>
      <c r="F188" s="29" t="s">
        <v>375</v>
      </c>
      <c r="G188" s="29" t="s">
        <v>375</v>
      </c>
      <c r="H188" s="29" t="s">
        <v>375</v>
      </c>
      <c r="I188" s="29" t="s">
        <v>375</v>
      </c>
      <c r="J188" s="29" t="s">
        <v>375</v>
      </c>
      <c r="K188" s="29" t="s">
        <v>375</v>
      </c>
      <c r="L188" s="64">
        <f>'Расчет субсидий'!P188-1</f>
        <v>-0.6534922626516102</v>
      </c>
      <c r="M188" s="64">
        <f>L188*'Расчет субсидий'!Q188</f>
        <v>-13.069845253032204</v>
      </c>
      <c r="N188" s="65">
        <f t="shared" si="72"/>
        <v>-230.41287889967259</v>
      </c>
      <c r="O188" s="64">
        <f>'Расчет субсидий'!T188-1</f>
        <v>-5.7600000000000096E-2</v>
      </c>
      <c r="P188" s="64">
        <f>O188*'Расчет субсидий'!U188</f>
        <v>-1.7280000000000029</v>
      </c>
      <c r="Q188" s="65">
        <f t="shared" si="73"/>
        <v>-30.46351712896243</v>
      </c>
      <c r="R188" s="64">
        <f>'Расчет субсидий'!X188-1</f>
        <v>6.6666666666666652E-2</v>
      </c>
      <c r="S188" s="64">
        <f>R188*'Расчет субсидий'!Y188</f>
        <v>1.333333333333333</v>
      </c>
      <c r="T188" s="65">
        <f t="shared" si="74"/>
        <v>23.505800253828994</v>
      </c>
      <c r="U188" s="92" t="s">
        <v>435</v>
      </c>
      <c r="V188" s="92" t="s">
        <v>435</v>
      </c>
      <c r="W188" s="93" t="s">
        <v>435</v>
      </c>
      <c r="X188" s="29" t="s">
        <v>375</v>
      </c>
      <c r="Y188" s="29" t="s">
        <v>375</v>
      </c>
      <c r="Z188" s="29" t="s">
        <v>375</v>
      </c>
      <c r="AA188" s="64">
        <f>'Расчет субсидий'!AJ188-1</f>
        <v>4.0963855421686679E-2</v>
      </c>
      <c r="AB188" s="64">
        <f>AA188*'Расчет субсидий'!AK188</f>
        <v>0.81927710843373358</v>
      </c>
      <c r="AC188" s="65">
        <f t="shared" si="75"/>
        <v>14.443323047533458</v>
      </c>
      <c r="AD188" s="29" t="s">
        <v>375</v>
      </c>
      <c r="AE188" s="29" t="s">
        <v>375</v>
      </c>
      <c r="AF188" s="29" t="s">
        <v>375</v>
      </c>
      <c r="AG188" s="29" t="s">
        <v>375</v>
      </c>
      <c r="AH188" s="29" t="s">
        <v>375</v>
      </c>
      <c r="AI188" s="29" t="s">
        <v>375</v>
      </c>
      <c r="AJ188" s="64">
        <f t="shared" si="70"/>
        <v>-12.645234811265141</v>
      </c>
      <c r="AK188" s="28" t="str">
        <f>IF('Расчет субсидий'!BG188="+",'Расчет субсидий'!BG188,"-")</f>
        <v>-</v>
      </c>
    </row>
    <row r="189" spans="1:37" ht="15" customHeight="1">
      <c r="A189" s="35" t="s">
        <v>186</v>
      </c>
      <c r="B189" s="61">
        <f>'Расчет субсидий'!AX189</f>
        <v>390.4636363636364</v>
      </c>
      <c r="C189" s="64">
        <f>'Расчет субсидий'!D189-1</f>
        <v>-4.7124679351766119E-2</v>
      </c>
      <c r="D189" s="64">
        <f>C189*'Расчет субсидий'!E189</f>
        <v>-0.47124679351766119</v>
      </c>
      <c r="E189" s="65">
        <f t="shared" si="71"/>
        <v>-11.770159506876933</v>
      </c>
      <c r="F189" s="29" t="s">
        <v>375</v>
      </c>
      <c r="G189" s="29" t="s">
        <v>375</v>
      </c>
      <c r="H189" s="29" t="s">
        <v>375</v>
      </c>
      <c r="I189" s="29" t="s">
        <v>375</v>
      </c>
      <c r="J189" s="29" t="s">
        <v>375</v>
      </c>
      <c r="K189" s="29" t="s">
        <v>375</v>
      </c>
      <c r="L189" s="64">
        <f>'Расчет субсидий'!P189-1</f>
        <v>0.17898670478062151</v>
      </c>
      <c r="M189" s="64">
        <f>L189*'Расчет субсидий'!Q189</f>
        <v>3.5797340956124302</v>
      </c>
      <c r="N189" s="65">
        <f t="shared" si="72"/>
        <v>89.409714563893502</v>
      </c>
      <c r="O189" s="64">
        <f>'Расчет субсидий'!T189-1</f>
        <v>5.862068965517242E-2</v>
      </c>
      <c r="P189" s="64">
        <f>O189*'Расчет субсидий'!U189</f>
        <v>0.5862068965517242</v>
      </c>
      <c r="Q189" s="65">
        <f t="shared" si="73"/>
        <v>14.641476125368085</v>
      </c>
      <c r="R189" s="64">
        <f>'Расчет субсидий'!X189-1</f>
        <v>0.29846153846153833</v>
      </c>
      <c r="S189" s="64">
        <f>R189*'Расчет субсидий'!Y189</f>
        <v>11.938461538461533</v>
      </c>
      <c r="T189" s="65">
        <f t="shared" si="74"/>
        <v>298.18260518125174</v>
      </c>
      <c r="U189" s="92" t="s">
        <v>435</v>
      </c>
      <c r="V189" s="92" t="s">
        <v>435</v>
      </c>
      <c r="W189" s="93" t="s">
        <v>435</v>
      </c>
      <c r="X189" s="29" t="s">
        <v>375</v>
      </c>
      <c r="Y189" s="29" t="s">
        <v>375</v>
      </c>
      <c r="Z189" s="29" t="s">
        <v>375</v>
      </c>
      <c r="AA189" s="64">
        <f>'Расчет субсидий'!AJ189-1</f>
        <v>0</v>
      </c>
      <c r="AB189" s="64">
        <f>AA189*'Расчет субсидий'!AK189</f>
        <v>0</v>
      </c>
      <c r="AC189" s="65">
        <f t="shared" si="75"/>
        <v>0</v>
      </c>
      <c r="AD189" s="29" t="s">
        <v>375</v>
      </c>
      <c r="AE189" s="29" t="s">
        <v>375</v>
      </c>
      <c r="AF189" s="29" t="s">
        <v>375</v>
      </c>
      <c r="AG189" s="29" t="s">
        <v>375</v>
      </c>
      <c r="AH189" s="29" t="s">
        <v>375</v>
      </c>
      <c r="AI189" s="29" t="s">
        <v>375</v>
      </c>
      <c r="AJ189" s="64">
        <f t="shared" si="70"/>
        <v>15.633155737108027</v>
      </c>
      <c r="AK189" s="28" t="str">
        <f>IF('Расчет субсидий'!BG189="+",'Расчет субсидий'!BG189,"-")</f>
        <v>-</v>
      </c>
    </row>
    <row r="190" spans="1:37" ht="15" customHeight="1">
      <c r="A190" s="35" t="s">
        <v>187</v>
      </c>
      <c r="B190" s="61">
        <f>'Расчет субсидий'!AX190</f>
        <v>-3.7818181818181813</v>
      </c>
      <c r="C190" s="64">
        <f>'Расчет субсидий'!D190-1</f>
        <v>-1</v>
      </c>
      <c r="D190" s="64">
        <f>C190*'Расчет субсидий'!E190</f>
        <v>0</v>
      </c>
      <c r="E190" s="65">
        <f t="shared" si="71"/>
        <v>0</v>
      </c>
      <c r="F190" s="29" t="s">
        <v>375</v>
      </c>
      <c r="G190" s="29" t="s">
        <v>375</v>
      </c>
      <c r="H190" s="29" t="s">
        <v>375</v>
      </c>
      <c r="I190" s="29" t="s">
        <v>375</v>
      </c>
      <c r="J190" s="29" t="s">
        <v>375</v>
      </c>
      <c r="K190" s="29" t="s">
        <v>375</v>
      </c>
      <c r="L190" s="64">
        <f>'Расчет субсидий'!P190-1</f>
        <v>-0.52819371951741256</v>
      </c>
      <c r="M190" s="64">
        <f>L190*'Расчет субсидий'!Q190</f>
        <v>-10.563874390348252</v>
      </c>
      <c r="N190" s="65">
        <f t="shared" si="72"/>
        <v>-9.4634193759276553</v>
      </c>
      <c r="O190" s="64">
        <f>'Расчет субсидий'!T190-1</f>
        <v>0.20342622950819678</v>
      </c>
      <c r="P190" s="64">
        <f>O190*'Расчет субсидий'!U190</f>
        <v>7.1199180327868872</v>
      </c>
      <c r="Q190" s="65">
        <f t="shared" si="73"/>
        <v>6.3782252397901642</v>
      </c>
      <c r="R190" s="64">
        <f>'Расчет субсидий'!X190-1</f>
        <v>0.2911999999999999</v>
      </c>
      <c r="S190" s="64">
        <f>R190*'Расчет субсидий'!Y190</f>
        <v>4.3679999999999986</v>
      </c>
      <c r="T190" s="65">
        <f t="shared" si="74"/>
        <v>3.9129787336187065</v>
      </c>
      <c r="U190" s="92" t="s">
        <v>435</v>
      </c>
      <c r="V190" s="92" t="s">
        <v>435</v>
      </c>
      <c r="W190" s="93" t="s">
        <v>435</v>
      </c>
      <c r="X190" s="29" t="s">
        <v>375</v>
      </c>
      <c r="Y190" s="29" t="s">
        <v>375</v>
      </c>
      <c r="Z190" s="29" t="s">
        <v>375</v>
      </c>
      <c r="AA190" s="64">
        <f>'Расчет субсидий'!AJ190-1</f>
        <v>-0.25728155339805825</v>
      </c>
      <c r="AB190" s="64">
        <f>AA190*'Расчет субсидий'!AK190</f>
        <v>-5.1456310679611654</v>
      </c>
      <c r="AC190" s="65">
        <f t="shared" si="75"/>
        <v>-4.6096027792993954</v>
      </c>
      <c r="AD190" s="29" t="s">
        <v>375</v>
      </c>
      <c r="AE190" s="29" t="s">
        <v>375</v>
      </c>
      <c r="AF190" s="29" t="s">
        <v>375</v>
      </c>
      <c r="AG190" s="29" t="s">
        <v>375</v>
      </c>
      <c r="AH190" s="29" t="s">
        <v>375</v>
      </c>
      <c r="AI190" s="29" t="s">
        <v>375</v>
      </c>
      <c r="AJ190" s="64">
        <f t="shared" si="70"/>
        <v>-4.2215874255225314</v>
      </c>
      <c r="AK190" s="28" t="str">
        <f>IF('Расчет субсидий'!BG190="+",'Расчет субсидий'!BG190,"-")</f>
        <v>-</v>
      </c>
    </row>
    <row r="191" spans="1:37" ht="15" customHeight="1">
      <c r="A191" s="35" t="s">
        <v>188</v>
      </c>
      <c r="B191" s="61">
        <f>'Расчет субсидий'!AX191</f>
        <v>1.6727272727272862</v>
      </c>
      <c r="C191" s="64">
        <f>'Расчет субсидий'!D191-1</f>
        <v>-1</v>
      </c>
      <c r="D191" s="64">
        <f>C191*'Расчет субсидий'!E191</f>
        <v>0</v>
      </c>
      <c r="E191" s="65">
        <f t="shared" si="71"/>
        <v>0</v>
      </c>
      <c r="F191" s="29" t="s">
        <v>375</v>
      </c>
      <c r="G191" s="29" t="s">
        <v>375</v>
      </c>
      <c r="H191" s="29" t="s">
        <v>375</v>
      </c>
      <c r="I191" s="29" t="s">
        <v>375</v>
      </c>
      <c r="J191" s="29" t="s">
        <v>375</v>
      </c>
      <c r="K191" s="29" t="s">
        <v>375</v>
      </c>
      <c r="L191" s="64">
        <f>'Расчет субсидий'!P191-1</f>
        <v>-0.25697185788870491</v>
      </c>
      <c r="M191" s="64">
        <f>L191*'Расчет субсидий'!Q191</f>
        <v>-5.1394371577740987</v>
      </c>
      <c r="N191" s="65">
        <f t="shared" si="72"/>
        <v>-10.039322337450812</v>
      </c>
      <c r="O191" s="64">
        <f>'Расчет субсидий'!T191-1</f>
        <v>0.20346666666666668</v>
      </c>
      <c r="P191" s="64">
        <f>O191*'Расчет субсидий'!U191</f>
        <v>5.0866666666666669</v>
      </c>
      <c r="Q191" s="65">
        <f t="shared" si="73"/>
        <v>9.9362410167011799</v>
      </c>
      <c r="R191" s="64">
        <f>'Расчет субсидий'!X191-1</f>
        <v>3.6363636363636376E-2</v>
      </c>
      <c r="S191" s="64">
        <f>R191*'Расчет субсидий'!Y191</f>
        <v>0.90909090909090939</v>
      </c>
      <c r="T191" s="65">
        <f t="shared" si="74"/>
        <v>1.7758085934769183</v>
      </c>
      <c r="U191" s="92" t="s">
        <v>435</v>
      </c>
      <c r="V191" s="92" t="s">
        <v>435</v>
      </c>
      <c r="W191" s="93" t="s">
        <v>435</v>
      </c>
      <c r="X191" s="29" t="s">
        <v>375</v>
      </c>
      <c r="Y191" s="29" t="s">
        <v>375</v>
      </c>
      <c r="Z191" s="29" t="s">
        <v>375</v>
      </c>
      <c r="AA191" s="64">
        <f>'Расчет субсидий'!AJ191-1</f>
        <v>0</v>
      </c>
      <c r="AB191" s="64">
        <f>AA191*'Расчет субсидий'!AK191</f>
        <v>0</v>
      </c>
      <c r="AC191" s="65">
        <f t="shared" si="75"/>
        <v>0</v>
      </c>
      <c r="AD191" s="29" t="s">
        <v>375</v>
      </c>
      <c r="AE191" s="29" t="s">
        <v>375</v>
      </c>
      <c r="AF191" s="29" t="s">
        <v>375</v>
      </c>
      <c r="AG191" s="29" t="s">
        <v>375</v>
      </c>
      <c r="AH191" s="29" t="s">
        <v>375</v>
      </c>
      <c r="AI191" s="29" t="s">
        <v>375</v>
      </c>
      <c r="AJ191" s="64">
        <f t="shared" si="70"/>
        <v>0.85632041798347758</v>
      </c>
      <c r="AK191" s="28" t="str">
        <f>IF('Расчет субсидий'!BG191="+",'Расчет субсидий'!BG191,"-")</f>
        <v>-</v>
      </c>
    </row>
    <row r="192" spans="1:37" ht="15" customHeight="1">
      <c r="A192" s="35" t="s">
        <v>189</v>
      </c>
      <c r="B192" s="61">
        <f>'Расчет субсидий'!AX192</f>
        <v>-84.954545454545496</v>
      </c>
      <c r="C192" s="64">
        <f>'Расчет субсидий'!D192-1</f>
        <v>-1</v>
      </c>
      <c r="D192" s="64">
        <f>C192*'Расчет субсидий'!E192</f>
        <v>0</v>
      </c>
      <c r="E192" s="65">
        <f t="shared" si="71"/>
        <v>0</v>
      </c>
      <c r="F192" s="29" t="s">
        <v>375</v>
      </c>
      <c r="G192" s="29" t="s">
        <v>375</v>
      </c>
      <c r="H192" s="29" t="s">
        <v>375</v>
      </c>
      <c r="I192" s="29" t="s">
        <v>375</v>
      </c>
      <c r="J192" s="29" t="s">
        <v>375</v>
      </c>
      <c r="K192" s="29" t="s">
        <v>375</v>
      </c>
      <c r="L192" s="64">
        <f>'Расчет субсидий'!P192-1</f>
        <v>-0.69760887353395762</v>
      </c>
      <c r="M192" s="64">
        <f>L192*'Расчет субсидий'!Q192</f>
        <v>-13.952177470679153</v>
      </c>
      <c r="N192" s="65">
        <f t="shared" si="72"/>
        <v>-212.03659487013414</v>
      </c>
      <c r="O192" s="64">
        <f>'Расчет субсидий'!T192-1</f>
        <v>0.2131506849315068</v>
      </c>
      <c r="P192" s="64">
        <f>O192*'Расчет субсидий'!U192</f>
        <v>5.3287671232876699</v>
      </c>
      <c r="Q192" s="65">
        <f t="shared" si="73"/>
        <v>80.98331877245235</v>
      </c>
      <c r="R192" s="64">
        <f>'Расчет субсидий'!X192-1</f>
        <v>0.1333333333333333</v>
      </c>
      <c r="S192" s="64">
        <f>R192*'Расчет субсидий'!Y192</f>
        <v>3.3333333333333326</v>
      </c>
      <c r="T192" s="65">
        <f t="shared" si="74"/>
        <v>50.657945761688275</v>
      </c>
      <c r="U192" s="92" t="s">
        <v>435</v>
      </c>
      <c r="V192" s="92" t="s">
        <v>435</v>
      </c>
      <c r="W192" s="93" t="s">
        <v>435</v>
      </c>
      <c r="X192" s="29" t="s">
        <v>375</v>
      </c>
      <c r="Y192" s="29" t="s">
        <v>375</v>
      </c>
      <c r="Z192" s="29" t="s">
        <v>375</v>
      </c>
      <c r="AA192" s="64">
        <f>'Расчет субсидий'!AJ192-1</f>
        <v>-1.5000000000000013E-2</v>
      </c>
      <c r="AB192" s="64">
        <f>AA192*'Расчет субсидий'!AK192</f>
        <v>-0.30000000000000027</v>
      </c>
      <c r="AC192" s="65">
        <f t="shared" si="75"/>
        <v>-4.5592151185519496</v>
      </c>
      <c r="AD192" s="29" t="s">
        <v>375</v>
      </c>
      <c r="AE192" s="29" t="s">
        <v>375</v>
      </c>
      <c r="AF192" s="29" t="s">
        <v>375</v>
      </c>
      <c r="AG192" s="29" t="s">
        <v>375</v>
      </c>
      <c r="AH192" s="29" t="s">
        <v>375</v>
      </c>
      <c r="AI192" s="29" t="s">
        <v>375</v>
      </c>
      <c r="AJ192" s="64">
        <f t="shared" si="70"/>
        <v>-5.5900770140581528</v>
      </c>
      <c r="AK192" s="28" t="str">
        <f>IF('Расчет субсидий'!BG192="+",'Расчет субсидий'!BG192,"-")</f>
        <v>-</v>
      </c>
    </row>
    <row r="193" spans="1:37" ht="15" customHeight="1">
      <c r="A193" s="35" t="s">
        <v>190</v>
      </c>
      <c r="B193" s="61">
        <f>'Расчет субсидий'!AX193</f>
        <v>101.46363636363617</v>
      </c>
      <c r="C193" s="64">
        <f>'Расчет субсидий'!D193-1</f>
        <v>2.068554323886973E-3</v>
      </c>
      <c r="D193" s="64">
        <f>C193*'Расчет субсидий'!E193</f>
        <v>2.068554323886973E-2</v>
      </c>
      <c r="E193" s="65">
        <f t="shared" si="71"/>
        <v>0.28442480923600671</v>
      </c>
      <c r="F193" s="29" t="s">
        <v>375</v>
      </c>
      <c r="G193" s="29" t="s">
        <v>375</v>
      </c>
      <c r="H193" s="29" t="s">
        <v>375</v>
      </c>
      <c r="I193" s="29" t="s">
        <v>375</v>
      </c>
      <c r="J193" s="29" t="s">
        <v>375</v>
      </c>
      <c r="K193" s="29" t="s">
        <v>375</v>
      </c>
      <c r="L193" s="64">
        <f>'Расчет субсидий'!P193-1</f>
        <v>0.30000000000000004</v>
      </c>
      <c r="M193" s="64">
        <f>L193*'Расчет субсидий'!Q193</f>
        <v>6.0000000000000009</v>
      </c>
      <c r="N193" s="65">
        <f t="shared" si="72"/>
        <v>82.499590932149346</v>
      </c>
      <c r="O193" s="64">
        <f>'Расчет субсидий'!T193-1</f>
        <v>1.1950000000000127E-2</v>
      </c>
      <c r="P193" s="64">
        <f>O193*'Расчет субсидий'!U193</f>
        <v>0.41825000000000445</v>
      </c>
      <c r="Q193" s="65">
        <f t="shared" si="73"/>
        <v>5.7509089845619705</v>
      </c>
      <c r="R193" s="64">
        <f>'Расчет субсидий'!X193-1</f>
        <v>5.3913043478260869E-2</v>
      </c>
      <c r="S193" s="64">
        <f>R193*'Расчет субсидий'!Y193</f>
        <v>0.80869565217391304</v>
      </c>
      <c r="T193" s="65">
        <f t="shared" si="74"/>
        <v>11.119510082159259</v>
      </c>
      <c r="U193" s="92" t="s">
        <v>435</v>
      </c>
      <c r="V193" s="92" t="s">
        <v>435</v>
      </c>
      <c r="W193" s="93" t="s">
        <v>435</v>
      </c>
      <c r="X193" s="29" t="s">
        <v>375</v>
      </c>
      <c r="Y193" s="29" t="s">
        <v>375</v>
      </c>
      <c r="Z193" s="29" t="s">
        <v>375</v>
      </c>
      <c r="AA193" s="64">
        <f>'Расчет субсидий'!AJ193-1</f>
        <v>6.5789473684210176E-3</v>
      </c>
      <c r="AB193" s="64">
        <f>AA193*'Расчет субсидий'!AK193</f>
        <v>0.13157894736842035</v>
      </c>
      <c r="AC193" s="65">
        <f t="shared" si="75"/>
        <v>1.8092015555295811</v>
      </c>
      <c r="AD193" s="29" t="s">
        <v>375</v>
      </c>
      <c r="AE193" s="29" t="s">
        <v>375</v>
      </c>
      <c r="AF193" s="29" t="s">
        <v>375</v>
      </c>
      <c r="AG193" s="29" t="s">
        <v>375</v>
      </c>
      <c r="AH193" s="29" t="s">
        <v>375</v>
      </c>
      <c r="AI193" s="29" t="s">
        <v>375</v>
      </c>
      <c r="AJ193" s="64">
        <f t="shared" si="70"/>
        <v>7.3792101427812087</v>
      </c>
      <c r="AK193" s="28" t="str">
        <f>IF('Расчет субсидий'!BG193="+",'Расчет субсидий'!BG193,"-")</f>
        <v>-</v>
      </c>
    </row>
    <row r="194" spans="1:37" ht="15" customHeight="1">
      <c r="A194" s="35" t="s">
        <v>191</v>
      </c>
      <c r="B194" s="61">
        <f>'Расчет субсидий'!AX194</f>
        <v>-81.490909090909099</v>
      </c>
      <c r="C194" s="64">
        <f>'Расчет субсидий'!D194-1</f>
        <v>-1</v>
      </c>
      <c r="D194" s="64">
        <f>C194*'Расчет субсидий'!E194</f>
        <v>0</v>
      </c>
      <c r="E194" s="65">
        <f t="shared" si="71"/>
        <v>0</v>
      </c>
      <c r="F194" s="29" t="s">
        <v>375</v>
      </c>
      <c r="G194" s="29" t="s">
        <v>375</v>
      </c>
      <c r="H194" s="29" t="s">
        <v>375</v>
      </c>
      <c r="I194" s="29" t="s">
        <v>375</v>
      </c>
      <c r="J194" s="29" t="s">
        <v>375</v>
      </c>
      <c r="K194" s="29" t="s">
        <v>375</v>
      </c>
      <c r="L194" s="64">
        <f>'Расчет субсидий'!P194-1</f>
        <v>-0.74374355609710374</v>
      </c>
      <c r="M194" s="64">
        <f>L194*'Расчет субсидий'!Q194</f>
        <v>-14.874871121942075</v>
      </c>
      <c r="N194" s="65">
        <f t="shared" si="72"/>
        <v>-204.43615717241772</v>
      </c>
      <c r="O194" s="64">
        <f>'Расчет субсидий'!T194-1</f>
        <v>0.20036809815950907</v>
      </c>
      <c r="P194" s="64">
        <f>O194*'Расчет субсидий'!U194</f>
        <v>6.011042944785272</v>
      </c>
      <c r="Q194" s="65">
        <f t="shared" si="73"/>
        <v>82.614128899412734</v>
      </c>
      <c r="R194" s="64">
        <f>'Расчет субсидий'!X194-1</f>
        <v>5.8536585365853711E-2</v>
      </c>
      <c r="S194" s="64">
        <f>R194*'Расчет субсидий'!Y194</f>
        <v>1.1707317073170742</v>
      </c>
      <c r="T194" s="65">
        <f t="shared" si="74"/>
        <v>16.090216134427788</v>
      </c>
      <c r="U194" s="92" t="s">
        <v>435</v>
      </c>
      <c r="V194" s="92" t="s">
        <v>435</v>
      </c>
      <c r="W194" s="93" t="s">
        <v>435</v>
      </c>
      <c r="X194" s="29" t="s">
        <v>375</v>
      </c>
      <c r="Y194" s="29" t="s">
        <v>375</v>
      </c>
      <c r="Z194" s="29" t="s">
        <v>375</v>
      </c>
      <c r="AA194" s="64">
        <f>'Расчет субсидий'!AJ194-1</f>
        <v>8.8188976377952866E-2</v>
      </c>
      <c r="AB194" s="64">
        <f>AA194*'Расчет субсидий'!AK194</f>
        <v>1.7637795275590573</v>
      </c>
      <c r="AC194" s="65">
        <f t="shared" si="75"/>
        <v>24.24090304766812</v>
      </c>
      <c r="AD194" s="29" t="s">
        <v>375</v>
      </c>
      <c r="AE194" s="29" t="s">
        <v>375</v>
      </c>
      <c r="AF194" s="29" t="s">
        <v>375</v>
      </c>
      <c r="AG194" s="29" t="s">
        <v>375</v>
      </c>
      <c r="AH194" s="29" t="s">
        <v>375</v>
      </c>
      <c r="AI194" s="29" t="s">
        <v>375</v>
      </c>
      <c r="AJ194" s="64">
        <f t="shared" si="70"/>
        <v>-5.9293169422806713</v>
      </c>
      <c r="AK194" s="28" t="str">
        <f>IF('Расчет субсидий'!BG194="+",'Расчет субсидий'!BG194,"-")</f>
        <v>-</v>
      </c>
    </row>
    <row r="195" spans="1:37" ht="15" customHeight="1">
      <c r="A195" s="35" t="s">
        <v>192</v>
      </c>
      <c r="B195" s="61">
        <f>'Расчет субсидий'!AX195</f>
        <v>-30.818181818181756</v>
      </c>
      <c r="C195" s="64">
        <f>'Расчет субсидий'!D195-1</f>
        <v>-1</v>
      </c>
      <c r="D195" s="64">
        <f>C195*'Расчет субсидий'!E195</f>
        <v>0</v>
      </c>
      <c r="E195" s="65">
        <f t="shared" si="71"/>
        <v>0</v>
      </c>
      <c r="F195" s="29" t="s">
        <v>375</v>
      </c>
      <c r="G195" s="29" t="s">
        <v>375</v>
      </c>
      <c r="H195" s="29" t="s">
        <v>375</v>
      </c>
      <c r="I195" s="29" t="s">
        <v>375</v>
      </c>
      <c r="J195" s="29" t="s">
        <v>375</v>
      </c>
      <c r="K195" s="29" t="s">
        <v>375</v>
      </c>
      <c r="L195" s="64">
        <f>'Расчет субсидий'!P195-1</f>
        <v>-0.30110991765127115</v>
      </c>
      <c r="M195" s="64">
        <f>L195*'Расчет субсидий'!Q195</f>
        <v>-6.0221983530254235</v>
      </c>
      <c r="N195" s="65">
        <f t="shared" si="72"/>
        <v>-76.853740043363814</v>
      </c>
      <c r="O195" s="64">
        <f>'Расчет субсидий'!T195-1</f>
        <v>9.3828571428571372E-2</v>
      </c>
      <c r="P195" s="64">
        <f>O195*'Расчет субсидий'!U195</f>
        <v>2.8148571428571412</v>
      </c>
      <c r="Q195" s="65">
        <f t="shared" si="73"/>
        <v>35.922479871103519</v>
      </c>
      <c r="R195" s="64">
        <f>'Расчет субсидий'!X195-1</f>
        <v>3.9622641509434064E-2</v>
      </c>
      <c r="S195" s="64">
        <f>R195*'Расчет субсидий'!Y195</f>
        <v>0.79245283018868129</v>
      </c>
      <c r="T195" s="65">
        <f t="shared" si="74"/>
        <v>10.113078354078539</v>
      </c>
      <c r="U195" s="92" t="s">
        <v>435</v>
      </c>
      <c r="V195" s="92" t="s">
        <v>435</v>
      </c>
      <c r="W195" s="93" t="s">
        <v>435</v>
      </c>
      <c r="X195" s="29" t="s">
        <v>375</v>
      </c>
      <c r="Y195" s="29" t="s">
        <v>375</v>
      </c>
      <c r="Z195" s="29" t="s">
        <v>375</v>
      </c>
      <c r="AA195" s="64">
        <f>'Расчет субсидий'!AJ195-1</f>
        <v>0</v>
      </c>
      <c r="AB195" s="64">
        <f>AA195*'Расчет субсидий'!AK195</f>
        <v>0</v>
      </c>
      <c r="AC195" s="65">
        <f t="shared" si="75"/>
        <v>0</v>
      </c>
      <c r="AD195" s="29" t="s">
        <v>375</v>
      </c>
      <c r="AE195" s="29" t="s">
        <v>375</v>
      </c>
      <c r="AF195" s="29" t="s">
        <v>375</v>
      </c>
      <c r="AG195" s="29" t="s">
        <v>375</v>
      </c>
      <c r="AH195" s="29" t="s">
        <v>375</v>
      </c>
      <c r="AI195" s="29" t="s">
        <v>375</v>
      </c>
      <c r="AJ195" s="64">
        <f t="shared" si="70"/>
        <v>-2.414888379979601</v>
      </c>
      <c r="AK195" s="28" t="str">
        <f>IF('Расчет субсидий'!BG195="+",'Расчет субсидий'!BG195,"-")</f>
        <v>-</v>
      </c>
    </row>
    <row r="196" spans="1:37" ht="15" customHeight="1">
      <c r="A196" s="35" t="s">
        <v>193</v>
      </c>
      <c r="B196" s="61">
        <f>'Расчет субсидий'!AX196</f>
        <v>-11.75454545454545</v>
      </c>
      <c r="C196" s="64">
        <f>'Расчет субсидий'!D196-1</f>
        <v>-1</v>
      </c>
      <c r="D196" s="64">
        <f>C196*'Расчет субсидий'!E196</f>
        <v>0</v>
      </c>
      <c r="E196" s="65">
        <f t="shared" si="71"/>
        <v>0</v>
      </c>
      <c r="F196" s="29" t="s">
        <v>375</v>
      </c>
      <c r="G196" s="29" t="s">
        <v>375</v>
      </c>
      <c r="H196" s="29" t="s">
        <v>375</v>
      </c>
      <c r="I196" s="29" t="s">
        <v>375</v>
      </c>
      <c r="J196" s="29" t="s">
        <v>375</v>
      </c>
      <c r="K196" s="29" t="s">
        <v>375</v>
      </c>
      <c r="L196" s="64">
        <f>'Расчет субсидий'!P196-1</f>
        <v>-0.60785471725970752</v>
      </c>
      <c r="M196" s="64">
        <f>L196*'Расчет субсидий'!Q196</f>
        <v>-12.15709434519415</v>
      </c>
      <c r="N196" s="65">
        <f t="shared" si="72"/>
        <v>-34.814251606381873</v>
      </c>
      <c r="O196" s="64">
        <f>'Расчет субсидий'!T196-1</f>
        <v>8.7919463087248184E-2</v>
      </c>
      <c r="P196" s="64">
        <f>O196*'Расчет субсидий'!U196</f>
        <v>2.1979865771812044</v>
      </c>
      <c r="Q196" s="65">
        <f t="shared" si="73"/>
        <v>6.294370640932498</v>
      </c>
      <c r="R196" s="64">
        <f>'Расчет субсидий'!X196-1</f>
        <v>6.5217391304347894E-2</v>
      </c>
      <c r="S196" s="64">
        <f>R196*'Расчет субсидий'!Y196</f>
        <v>1.6304347826086973</v>
      </c>
      <c r="T196" s="65">
        <f t="shared" si="74"/>
        <v>4.6690734757664023</v>
      </c>
      <c r="U196" s="92" t="s">
        <v>435</v>
      </c>
      <c r="V196" s="92" t="s">
        <v>435</v>
      </c>
      <c r="W196" s="93" t="s">
        <v>435</v>
      </c>
      <c r="X196" s="29" t="s">
        <v>375</v>
      </c>
      <c r="Y196" s="29" t="s">
        <v>375</v>
      </c>
      <c r="Z196" s="29" t="s">
        <v>375</v>
      </c>
      <c r="AA196" s="64">
        <f>'Расчет субсидий'!AJ196-1</f>
        <v>0.21120000000000005</v>
      </c>
      <c r="AB196" s="64">
        <f>AA196*'Расчет субсидий'!AK196</f>
        <v>4.2240000000000011</v>
      </c>
      <c r="AC196" s="65">
        <f t="shared" si="75"/>
        <v>12.096262035137524</v>
      </c>
      <c r="AD196" s="29" t="s">
        <v>375</v>
      </c>
      <c r="AE196" s="29" t="s">
        <v>375</v>
      </c>
      <c r="AF196" s="29" t="s">
        <v>375</v>
      </c>
      <c r="AG196" s="29" t="s">
        <v>375</v>
      </c>
      <c r="AH196" s="29" t="s">
        <v>375</v>
      </c>
      <c r="AI196" s="29" t="s">
        <v>375</v>
      </c>
      <c r="AJ196" s="64">
        <f t="shared" si="70"/>
        <v>-4.104672985404247</v>
      </c>
      <c r="AK196" s="28" t="str">
        <f>IF('Расчет субсидий'!BG196="+",'Расчет субсидий'!BG196,"-")</f>
        <v>-</v>
      </c>
    </row>
    <row r="197" spans="1:37" ht="15" customHeight="1">
      <c r="A197" s="35" t="s">
        <v>194</v>
      </c>
      <c r="B197" s="61">
        <f>'Расчет субсидий'!AX197</f>
        <v>-22.681818181818187</v>
      </c>
      <c r="C197" s="64">
        <f>'Расчет субсидий'!D197-1</f>
        <v>-1</v>
      </c>
      <c r="D197" s="64">
        <f>C197*'Расчет субсидий'!E197</f>
        <v>0</v>
      </c>
      <c r="E197" s="65">
        <f t="shared" si="71"/>
        <v>0</v>
      </c>
      <c r="F197" s="29" t="s">
        <v>375</v>
      </c>
      <c r="G197" s="29" t="s">
        <v>375</v>
      </c>
      <c r="H197" s="29" t="s">
        <v>375</v>
      </c>
      <c r="I197" s="29" t="s">
        <v>375</v>
      </c>
      <c r="J197" s="29" t="s">
        <v>375</v>
      </c>
      <c r="K197" s="29" t="s">
        <v>375</v>
      </c>
      <c r="L197" s="64">
        <f>'Расчет субсидий'!P197-1</f>
        <v>-0.69318413021363168</v>
      </c>
      <c r="M197" s="64">
        <f>L197*'Расчет субсидий'!Q197</f>
        <v>-13.863682604272633</v>
      </c>
      <c r="N197" s="65">
        <f t="shared" si="72"/>
        <v>-52.067651279496118</v>
      </c>
      <c r="O197" s="64">
        <f>'Расчет субсидий'!T197-1</f>
        <v>0.21077732793522252</v>
      </c>
      <c r="P197" s="64">
        <f>O197*'Расчет субсидий'!U197</f>
        <v>7.3772064777327886</v>
      </c>
      <c r="Q197" s="65">
        <f t="shared" si="73"/>
        <v>27.706477799848869</v>
      </c>
      <c r="R197" s="64">
        <f>'Расчет субсидий'!X197-1</f>
        <v>3.076923076923066E-2</v>
      </c>
      <c r="S197" s="64">
        <f>R197*'Расчет субсидий'!Y197</f>
        <v>0.4615384615384599</v>
      </c>
      <c r="T197" s="65">
        <f t="shared" si="74"/>
        <v>1.7333939584027629</v>
      </c>
      <c r="U197" s="92" t="s">
        <v>435</v>
      </c>
      <c r="V197" s="92" t="s">
        <v>435</v>
      </c>
      <c r="W197" s="93" t="s">
        <v>435</v>
      </c>
      <c r="X197" s="29" t="s">
        <v>375</v>
      </c>
      <c r="Y197" s="29" t="s">
        <v>375</v>
      </c>
      <c r="Z197" s="29" t="s">
        <v>375</v>
      </c>
      <c r="AA197" s="64">
        <f>'Расчет субсидий'!AJ197-1</f>
        <v>-7.1942446043160579E-4</v>
      </c>
      <c r="AB197" s="64">
        <f>AA197*'Расчет субсидий'!AK197</f>
        <v>-1.4388489208632116E-2</v>
      </c>
      <c r="AC197" s="65">
        <f t="shared" si="75"/>
        <v>-5.4038660573703746E-2</v>
      </c>
      <c r="AD197" s="29" t="s">
        <v>375</v>
      </c>
      <c r="AE197" s="29" t="s">
        <v>375</v>
      </c>
      <c r="AF197" s="29" t="s">
        <v>375</v>
      </c>
      <c r="AG197" s="29" t="s">
        <v>375</v>
      </c>
      <c r="AH197" s="29" t="s">
        <v>375</v>
      </c>
      <c r="AI197" s="29" t="s">
        <v>375</v>
      </c>
      <c r="AJ197" s="64">
        <f t="shared" si="70"/>
        <v>-6.0393261542100163</v>
      </c>
      <c r="AK197" s="28" t="str">
        <f>IF('Расчет субсидий'!BG197="+",'Расчет субсидий'!BG197,"-")</f>
        <v>-</v>
      </c>
    </row>
    <row r="198" spans="1:37" ht="15" customHeight="1">
      <c r="A198" s="35" t="s">
        <v>195</v>
      </c>
      <c r="B198" s="61">
        <f>'Расчет субсидий'!AX198</f>
        <v>74.200000000000045</v>
      </c>
      <c r="C198" s="64">
        <f>'Расчет субсидий'!D198-1</f>
        <v>-1</v>
      </c>
      <c r="D198" s="64">
        <f>C198*'Расчет субсидий'!E198</f>
        <v>0</v>
      </c>
      <c r="E198" s="65">
        <f t="shared" si="71"/>
        <v>0</v>
      </c>
      <c r="F198" s="29" t="s">
        <v>375</v>
      </c>
      <c r="G198" s="29" t="s">
        <v>375</v>
      </c>
      <c r="H198" s="29" t="s">
        <v>375</v>
      </c>
      <c r="I198" s="29" t="s">
        <v>375</v>
      </c>
      <c r="J198" s="29" t="s">
        <v>375</v>
      </c>
      <c r="K198" s="29" t="s">
        <v>375</v>
      </c>
      <c r="L198" s="64">
        <f>'Расчет субсидий'!P198-1</f>
        <v>-0.46428064195426788</v>
      </c>
      <c r="M198" s="64">
        <f>L198*'Расчет субсидий'!Q198</f>
        <v>-9.2856128390853581</v>
      </c>
      <c r="N198" s="65">
        <f t="shared" si="72"/>
        <v>-89.820188850771672</v>
      </c>
      <c r="O198" s="64">
        <f>'Расчет субсидий'!T198-1</f>
        <v>0.2043076923076923</v>
      </c>
      <c r="P198" s="64">
        <f>O198*'Расчет субсидий'!U198</f>
        <v>5.1076923076923073</v>
      </c>
      <c r="Q198" s="65">
        <f t="shared" si="73"/>
        <v>49.406958444085475</v>
      </c>
      <c r="R198" s="64">
        <f>'Расчет субсидий'!X198-1</f>
        <v>0.30000000000000004</v>
      </c>
      <c r="S198" s="64">
        <f>R198*'Расчет субсидий'!Y198</f>
        <v>7.5000000000000009</v>
      </c>
      <c r="T198" s="65">
        <f t="shared" si="74"/>
        <v>72.54786819726408</v>
      </c>
      <c r="U198" s="92" t="s">
        <v>435</v>
      </c>
      <c r="V198" s="92" t="s">
        <v>435</v>
      </c>
      <c r="W198" s="93" t="s">
        <v>435</v>
      </c>
      <c r="X198" s="29" t="s">
        <v>375</v>
      </c>
      <c r="Y198" s="29" t="s">
        <v>375</v>
      </c>
      <c r="Z198" s="29" t="s">
        <v>375</v>
      </c>
      <c r="AA198" s="64">
        <f>'Расчет субсидий'!AJ198-1</f>
        <v>0.21743589743589742</v>
      </c>
      <c r="AB198" s="64">
        <f>AA198*'Расчет субсидий'!AK198</f>
        <v>4.3487179487179484</v>
      </c>
      <c r="AC198" s="65">
        <f t="shared" si="75"/>
        <v>42.065362209422176</v>
      </c>
      <c r="AD198" s="29" t="s">
        <v>375</v>
      </c>
      <c r="AE198" s="29" t="s">
        <v>375</v>
      </c>
      <c r="AF198" s="29" t="s">
        <v>375</v>
      </c>
      <c r="AG198" s="29" t="s">
        <v>375</v>
      </c>
      <c r="AH198" s="29" t="s">
        <v>375</v>
      </c>
      <c r="AI198" s="29" t="s">
        <v>375</v>
      </c>
      <c r="AJ198" s="64">
        <f t="shared" si="70"/>
        <v>7.6707974173248985</v>
      </c>
      <c r="AK198" s="28" t="str">
        <f>IF('Расчет субсидий'!BG198="+",'Расчет субсидий'!BG198,"-")</f>
        <v>-</v>
      </c>
    </row>
    <row r="199" spans="1:37" ht="15" customHeight="1">
      <c r="A199" s="34" t="s">
        <v>196</v>
      </c>
      <c r="B199" s="66"/>
      <c r="C199" s="67"/>
      <c r="D199" s="67"/>
      <c r="E199" s="68"/>
      <c r="F199" s="67"/>
      <c r="G199" s="67"/>
      <c r="H199" s="68"/>
      <c r="I199" s="68"/>
      <c r="J199" s="68"/>
      <c r="K199" s="68"/>
      <c r="L199" s="67"/>
      <c r="M199" s="67"/>
      <c r="N199" s="68"/>
      <c r="O199" s="67"/>
      <c r="P199" s="67"/>
      <c r="Q199" s="68"/>
      <c r="R199" s="67"/>
      <c r="S199" s="67"/>
      <c r="T199" s="68"/>
      <c r="U199" s="68"/>
      <c r="V199" s="68"/>
      <c r="W199" s="68"/>
      <c r="X199" s="68"/>
      <c r="Y199" s="68"/>
      <c r="Z199" s="68"/>
      <c r="AA199" s="67"/>
      <c r="AB199" s="67"/>
      <c r="AC199" s="68"/>
      <c r="AD199" s="67"/>
      <c r="AE199" s="67"/>
      <c r="AF199" s="68"/>
      <c r="AG199" s="67"/>
      <c r="AH199" s="67"/>
      <c r="AI199" s="68"/>
      <c r="AJ199" s="68"/>
      <c r="AK199" s="69"/>
    </row>
    <row r="200" spans="1:37" ht="15" customHeight="1">
      <c r="A200" s="35" t="s">
        <v>197</v>
      </c>
      <c r="B200" s="61">
        <f>'Расчет субсидий'!AX200</f>
        <v>131.61818181818171</v>
      </c>
      <c r="C200" s="64">
        <f>'Расчет субсидий'!D200-1</f>
        <v>-1</v>
      </c>
      <c r="D200" s="64">
        <f>C200*'Расчет субсидий'!E200</f>
        <v>0</v>
      </c>
      <c r="E200" s="65">
        <f t="shared" ref="E200:E211" si="76">$B200*D200/$AJ200</f>
        <v>0</v>
      </c>
      <c r="F200" s="29" t="s">
        <v>375</v>
      </c>
      <c r="G200" s="29" t="s">
        <v>375</v>
      </c>
      <c r="H200" s="29" t="s">
        <v>375</v>
      </c>
      <c r="I200" s="29" t="s">
        <v>375</v>
      </c>
      <c r="J200" s="29" t="s">
        <v>375</v>
      </c>
      <c r="K200" s="29" t="s">
        <v>375</v>
      </c>
      <c r="L200" s="64">
        <f>'Расчет субсидий'!P200-1</f>
        <v>0.28467997247075005</v>
      </c>
      <c r="M200" s="64">
        <f>L200*'Расчет субсидий'!Q200</f>
        <v>5.6935994494150011</v>
      </c>
      <c r="N200" s="65">
        <f t="shared" ref="N200:N211" si="77">$B200*M200/$AJ200</f>
        <v>63.146046667982745</v>
      </c>
      <c r="O200" s="64">
        <f>'Расчет субсидий'!T200-1</f>
        <v>0.24936936936936926</v>
      </c>
      <c r="P200" s="64">
        <f>O200*'Расчет субсидий'!U200</f>
        <v>8.727927927927924</v>
      </c>
      <c r="Q200" s="65">
        <f t="shared" ref="Q200:Q211" si="78">$B200*P200/$AJ200</f>
        <v>96.798896576462511</v>
      </c>
      <c r="R200" s="64">
        <f>'Расчет субсидий'!X200-1</f>
        <v>-0.18421052631578938</v>
      </c>
      <c r="S200" s="64">
        <f>R200*'Расчет субсидий'!Y200</f>
        <v>-2.7631578947368407</v>
      </c>
      <c r="T200" s="65">
        <f t="shared" ref="T200:T211" si="79">$B200*S200/$AJ200</f>
        <v>-30.645376254907603</v>
      </c>
      <c r="U200" s="92" t="s">
        <v>435</v>
      </c>
      <c r="V200" s="92" t="s">
        <v>435</v>
      </c>
      <c r="W200" s="93" t="s">
        <v>435</v>
      </c>
      <c r="X200" s="29" t="s">
        <v>375</v>
      </c>
      <c r="Y200" s="29" t="s">
        <v>375</v>
      </c>
      <c r="Z200" s="29" t="s">
        <v>375</v>
      </c>
      <c r="AA200" s="64">
        <f>'Расчет субсидий'!AJ200-1</f>
        <v>1.0452961672473782E-2</v>
      </c>
      <c r="AB200" s="64">
        <f>AA200*'Расчет субсидий'!AK200</f>
        <v>0.20905923344947563</v>
      </c>
      <c r="AC200" s="65">
        <f t="shared" ref="AC200:AC211" si="80">$B200*AB200/$AJ200</f>
        <v>2.3186148286440615</v>
      </c>
      <c r="AD200" s="29" t="s">
        <v>375</v>
      </c>
      <c r="AE200" s="29" t="s">
        <v>375</v>
      </c>
      <c r="AF200" s="29" t="s">
        <v>375</v>
      </c>
      <c r="AG200" s="29" t="s">
        <v>375</v>
      </c>
      <c r="AH200" s="29" t="s">
        <v>375</v>
      </c>
      <c r="AI200" s="29" t="s">
        <v>375</v>
      </c>
      <c r="AJ200" s="64">
        <f t="shared" si="70"/>
        <v>11.86742871605556</v>
      </c>
      <c r="AK200" s="28" t="str">
        <f>IF('Расчет субсидий'!BG200="+",'Расчет субсидий'!BG200,"-")</f>
        <v>-</v>
      </c>
    </row>
    <row r="201" spans="1:37" ht="15" customHeight="1">
      <c r="A201" s="35" t="s">
        <v>198</v>
      </c>
      <c r="B201" s="61">
        <f>'Расчет субсидий'!AX201</f>
        <v>23.981818181818085</v>
      </c>
      <c r="C201" s="64">
        <f>'Расчет субсидий'!D201-1</f>
        <v>-1</v>
      </c>
      <c r="D201" s="64">
        <f>C201*'Расчет субсидий'!E201</f>
        <v>0</v>
      </c>
      <c r="E201" s="65">
        <f t="shared" si="76"/>
        <v>0</v>
      </c>
      <c r="F201" s="29" t="s">
        <v>375</v>
      </c>
      <c r="G201" s="29" t="s">
        <v>375</v>
      </c>
      <c r="H201" s="29" t="s">
        <v>375</v>
      </c>
      <c r="I201" s="29" t="s">
        <v>375</v>
      </c>
      <c r="J201" s="29" t="s">
        <v>375</v>
      </c>
      <c r="K201" s="29" t="s">
        <v>375</v>
      </c>
      <c r="L201" s="64">
        <f>'Расчет субсидий'!P201-1</f>
        <v>-2.5000000000000022E-2</v>
      </c>
      <c r="M201" s="64">
        <f>L201*'Расчет субсидий'!Q201</f>
        <v>-0.50000000000000044</v>
      </c>
      <c r="N201" s="65">
        <f t="shared" si="77"/>
        <v>-3.4259740259740146</v>
      </c>
      <c r="O201" s="64">
        <f>'Расчет субсидий'!T201-1</f>
        <v>0</v>
      </c>
      <c r="P201" s="64">
        <f>O201*'Расчет субсидий'!U201</f>
        <v>0</v>
      </c>
      <c r="Q201" s="65">
        <f t="shared" si="78"/>
        <v>0</v>
      </c>
      <c r="R201" s="64">
        <f>'Расчет субсидий'!X201-1</f>
        <v>0.30000000000000004</v>
      </c>
      <c r="S201" s="64">
        <f>R201*'Расчет субсидий'!Y201</f>
        <v>6.0000000000000009</v>
      </c>
      <c r="T201" s="65">
        <f t="shared" si="79"/>
        <v>41.111688311688148</v>
      </c>
      <c r="U201" s="92" t="s">
        <v>435</v>
      </c>
      <c r="V201" s="92" t="s">
        <v>435</v>
      </c>
      <c r="W201" s="93" t="s">
        <v>435</v>
      </c>
      <c r="X201" s="29" t="s">
        <v>375</v>
      </c>
      <c r="Y201" s="29" t="s">
        <v>375</v>
      </c>
      <c r="Z201" s="29" t="s">
        <v>375</v>
      </c>
      <c r="AA201" s="64">
        <f>'Расчет субсидий'!AJ201-1</f>
        <v>-9.9999999999999978E-2</v>
      </c>
      <c r="AB201" s="64">
        <f>AA201*'Расчет субсидий'!AK201</f>
        <v>-1.9999999999999996</v>
      </c>
      <c r="AC201" s="65">
        <f t="shared" si="80"/>
        <v>-13.703896103896044</v>
      </c>
      <c r="AD201" s="29" t="s">
        <v>375</v>
      </c>
      <c r="AE201" s="29" t="s">
        <v>375</v>
      </c>
      <c r="AF201" s="29" t="s">
        <v>375</v>
      </c>
      <c r="AG201" s="29" t="s">
        <v>375</v>
      </c>
      <c r="AH201" s="29" t="s">
        <v>375</v>
      </c>
      <c r="AI201" s="29" t="s">
        <v>375</v>
      </c>
      <c r="AJ201" s="64">
        <f t="shared" si="70"/>
        <v>3.5000000000000004</v>
      </c>
      <c r="AK201" s="28" t="str">
        <f>IF('Расчет субсидий'!BG201="+",'Расчет субсидий'!BG201,"-")</f>
        <v>-</v>
      </c>
    </row>
    <row r="202" spans="1:37" ht="15" customHeight="1">
      <c r="A202" s="35" t="s">
        <v>199</v>
      </c>
      <c r="B202" s="61">
        <f>'Расчет субсидий'!AX202</f>
        <v>183.81818181818176</v>
      </c>
      <c r="C202" s="64">
        <f>'Расчет субсидий'!D202-1</f>
        <v>-1</v>
      </c>
      <c r="D202" s="64">
        <f>C202*'Расчет субсидий'!E202</f>
        <v>0</v>
      </c>
      <c r="E202" s="65">
        <f t="shared" si="76"/>
        <v>0</v>
      </c>
      <c r="F202" s="29" t="s">
        <v>375</v>
      </c>
      <c r="G202" s="29" t="s">
        <v>375</v>
      </c>
      <c r="H202" s="29" t="s">
        <v>375</v>
      </c>
      <c r="I202" s="29" t="s">
        <v>375</v>
      </c>
      <c r="J202" s="29" t="s">
        <v>375</v>
      </c>
      <c r="K202" s="29" t="s">
        <v>375</v>
      </c>
      <c r="L202" s="64">
        <f>'Расчет субсидий'!P202-1</f>
        <v>0.2198666855765139</v>
      </c>
      <c r="M202" s="64">
        <f>L202*'Расчет субсидий'!Q202</f>
        <v>4.397333711530278</v>
      </c>
      <c r="N202" s="65">
        <f t="shared" si="77"/>
        <v>79.557452061786165</v>
      </c>
      <c r="O202" s="64">
        <f>'Расчет субсидий'!T202-1</f>
        <v>5.4801670146138459E-3</v>
      </c>
      <c r="P202" s="64">
        <f>O202*'Расчет субсидий'!U202</f>
        <v>0.16440501043841538</v>
      </c>
      <c r="Q202" s="65">
        <f t="shared" si="78"/>
        <v>2.9744487443323817</v>
      </c>
      <c r="R202" s="64">
        <f>'Расчет субсидий'!X202-1</f>
        <v>8.6757990867579959E-2</v>
      </c>
      <c r="S202" s="64">
        <f>R202*'Расчет субсидий'!Y202</f>
        <v>1.7351598173515992</v>
      </c>
      <c r="T202" s="65">
        <f t="shared" si="79"/>
        <v>31.392862821968475</v>
      </c>
      <c r="U202" s="92" t="s">
        <v>435</v>
      </c>
      <c r="V202" s="92" t="s">
        <v>435</v>
      </c>
      <c r="W202" s="93" t="s">
        <v>435</v>
      </c>
      <c r="X202" s="29" t="s">
        <v>375</v>
      </c>
      <c r="Y202" s="29" t="s">
        <v>375</v>
      </c>
      <c r="Z202" s="29" t="s">
        <v>375</v>
      </c>
      <c r="AA202" s="64">
        <f>'Расчет субсидий'!AJ202-1</f>
        <v>0.19315895372233394</v>
      </c>
      <c r="AB202" s="64">
        <f>AA202*'Расчет субсидий'!AK202</f>
        <v>3.8631790744466787</v>
      </c>
      <c r="AC202" s="65">
        <f t="shared" si="80"/>
        <v>69.893418190094735</v>
      </c>
      <c r="AD202" s="29" t="s">
        <v>375</v>
      </c>
      <c r="AE202" s="29" t="s">
        <v>375</v>
      </c>
      <c r="AF202" s="29" t="s">
        <v>375</v>
      </c>
      <c r="AG202" s="29" t="s">
        <v>375</v>
      </c>
      <c r="AH202" s="29" t="s">
        <v>375</v>
      </c>
      <c r="AI202" s="29" t="s">
        <v>375</v>
      </c>
      <c r="AJ202" s="64">
        <f t="shared" si="70"/>
        <v>10.160077613766971</v>
      </c>
      <c r="AK202" s="28" t="str">
        <f>IF('Расчет субсидий'!BG202="+",'Расчет субсидий'!BG202,"-")</f>
        <v>-</v>
      </c>
    </row>
    <row r="203" spans="1:37" ht="15" customHeight="1">
      <c r="A203" s="35" t="s">
        <v>200</v>
      </c>
      <c r="B203" s="61">
        <f>'Расчет субсидий'!AX203</f>
        <v>29.027272727272759</v>
      </c>
      <c r="C203" s="64">
        <f>'Расчет субсидий'!D203-1</f>
        <v>-1</v>
      </c>
      <c r="D203" s="64">
        <f>C203*'Расчет субсидий'!E203</f>
        <v>0</v>
      </c>
      <c r="E203" s="65">
        <f t="shared" si="76"/>
        <v>0</v>
      </c>
      <c r="F203" s="29" t="s">
        <v>375</v>
      </c>
      <c r="G203" s="29" t="s">
        <v>375</v>
      </c>
      <c r="H203" s="29" t="s">
        <v>375</v>
      </c>
      <c r="I203" s="29" t="s">
        <v>375</v>
      </c>
      <c r="J203" s="29" t="s">
        <v>375</v>
      </c>
      <c r="K203" s="29" t="s">
        <v>375</v>
      </c>
      <c r="L203" s="64">
        <f>'Расчет субсидий'!P203-1</f>
        <v>-5.9645535105657843E-2</v>
      </c>
      <c r="M203" s="64">
        <f>L203*'Расчет субсидий'!Q203</f>
        <v>-1.1929107021131569</v>
      </c>
      <c r="N203" s="65">
        <f t="shared" si="77"/>
        <v>-5.3626243485362846</v>
      </c>
      <c r="O203" s="64">
        <f>'Расчет субсидий'!T203-1</f>
        <v>0.25499999999999989</v>
      </c>
      <c r="P203" s="64">
        <f>O203*'Расчет субсидий'!U203</f>
        <v>7.6499999999999968</v>
      </c>
      <c r="Q203" s="65">
        <f t="shared" si="78"/>
        <v>34.389897075809039</v>
      </c>
      <c r="R203" s="64">
        <f>'Расчет субсидий'!X203-1</f>
        <v>0</v>
      </c>
      <c r="S203" s="64">
        <f>R203*'Расчет субсидий'!Y203</f>
        <v>0</v>
      </c>
      <c r="T203" s="65">
        <f t="shared" si="79"/>
        <v>0</v>
      </c>
      <c r="U203" s="92" t="s">
        <v>435</v>
      </c>
      <c r="V203" s="92" t="s">
        <v>435</v>
      </c>
      <c r="W203" s="93" t="s">
        <v>435</v>
      </c>
      <c r="X203" s="29" t="s">
        <v>375</v>
      </c>
      <c r="Y203" s="29" t="s">
        <v>375</v>
      </c>
      <c r="Z203" s="29" t="s">
        <v>375</v>
      </c>
      <c r="AA203" s="64">
        <f>'Расчет субсидий'!AJ203-1</f>
        <v>0</v>
      </c>
      <c r="AB203" s="64">
        <f>AA203*'Расчет субсидий'!AK203</f>
        <v>0</v>
      </c>
      <c r="AC203" s="65">
        <f t="shared" si="80"/>
        <v>0</v>
      </c>
      <c r="AD203" s="29" t="s">
        <v>375</v>
      </c>
      <c r="AE203" s="29" t="s">
        <v>375</v>
      </c>
      <c r="AF203" s="29" t="s">
        <v>375</v>
      </c>
      <c r="AG203" s="29" t="s">
        <v>375</v>
      </c>
      <c r="AH203" s="29" t="s">
        <v>375</v>
      </c>
      <c r="AI203" s="29" t="s">
        <v>375</v>
      </c>
      <c r="AJ203" s="64">
        <f t="shared" si="70"/>
        <v>6.4570892978868404</v>
      </c>
      <c r="AK203" s="28" t="str">
        <f>IF('Расчет субсидий'!BG203="+",'Расчет субсидий'!BG203,"-")</f>
        <v>-</v>
      </c>
    </row>
    <row r="204" spans="1:37" ht="15" customHeight="1">
      <c r="A204" s="35" t="s">
        <v>201</v>
      </c>
      <c r="B204" s="61">
        <f>'Расчет субсидий'!AX204</f>
        <v>91.318181818181756</v>
      </c>
      <c r="C204" s="64">
        <f>'Расчет субсидий'!D204-1</f>
        <v>-1</v>
      </c>
      <c r="D204" s="64">
        <f>C204*'Расчет субсидий'!E204</f>
        <v>0</v>
      </c>
      <c r="E204" s="65">
        <f t="shared" si="76"/>
        <v>0</v>
      </c>
      <c r="F204" s="29" t="s">
        <v>375</v>
      </c>
      <c r="G204" s="29" t="s">
        <v>375</v>
      </c>
      <c r="H204" s="29" t="s">
        <v>375</v>
      </c>
      <c r="I204" s="29" t="s">
        <v>375</v>
      </c>
      <c r="J204" s="29" t="s">
        <v>375</v>
      </c>
      <c r="K204" s="29" t="s">
        <v>375</v>
      </c>
      <c r="L204" s="64">
        <f>'Расчет субсидий'!P204-1</f>
        <v>0.21105161468396361</v>
      </c>
      <c r="M204" s="64">
        <f>L204*'Расчет субсидий'!Q204</f>
        <v>4.2210322936792721</v>
      </c>
      <c r="N204" s="65">
        <f t="shared" si="77"/>
        <v>50.445904776582466</v>
      </c>
      <c r="O204" s="64">
        <f>'Расчет субсидий'!T204-1</f>
        <v>0.2171134020618557</v>
      </c>
      <c r="P204" s="64">
        <f>O204*'Расчет субсидий'!U204</f>
        <v>1.0855670103092785</v>
      </c>
      <c r="Q204" s="65">
        <f t="shared" si="78"/>
        <v>12.973700796524207</v>
      </c>
      <c r="R204" s="64">
        <f>'Расчет субсидий'!X204-1</f>
        <v>1.5873015873015817E-2</v>
      </c>
      <c r="S204" s="64">
        <f>R204*'Расчет субсидий'!Y204</f>
        <v>0.71428571428571175</v>
      </c>
      <c r="T204" s="65">
        <f t="shared" si="79"/>
        <v>8.5364874322537201</v>
      </c>
      <c r="U204" s="92" t="s">
        <v>435</v>
      </c>
      <c r="V204" s="92" t="s">
        <v>435</v>
      </c>
      <c r="W204" s="93" t="s">
        <v>435</v>
      </c>
      <c r="X204" s="29" t="s">
        <v>375</v>
      </c>
      <c r="Y204" s="29" t="s">
        <v>375</v>
      </c>
      <c r="Z204" s="29" t="s">
        <v>375</v>
      </c>
      <c r="AA204" s="64">
        <f>'Расчет субсидий'!AJ204-1</f>
        <v>8.1005586592178824E-2</v>
      </c>
      <c r="AB204" s="64">
        <f>AA204*'Расчет субсидий'!AK204</f>
        <v>1.6201117318435765</v>
      </c>
      <c r="AC204" s="65">
        <f t="shared" si="80"/>
        <v>19.362088812821369</v>
      </c>
      <c r="AD204" s="29" t="s">
        <v>375</v>
      </c>
      <c r="AE204" s="29" t="s">
        <v>375</v>
      </c>
      <c r="AF204" s="29" t="s">
        <v>375</v>
      </c>
      <c r="AG204" s="29" t="s">
        <v>375</v>
      </c>
      <c r="AH204" s="29" t="s">
        <v>375</v>
      </c>
      <c r="AI204" s="29" t="s">
        <v>375</v>
      </c>
      <c r="AJ204" s="64">
        <f t="shared" si="70"/>
        <v>7.6409967501178384</v>
      </c>
      <c r="AK204" s="28" t="str">
        <f>IF('Расчет субсидий'!BG204="+",'Расчет субсидий'!BG204,"-")</f>
        <v>-</v>
      </c>
    </row>
    <row r="205" spans="1:37" ht="15" customHeight="1">
      <c r="A205" s="35" t="s">
        <v>202</v>
      </c>
      <c r="B205" s="61">
        <f>'Расчет субсидий'!AX205</f>
        <v>-22.900000000000091</v>
      </c>
      <c r="C205" s="64">
        <f>'Расчет субсидий'!D205-1</f>
        <v>-0.42047872340425529</v>
      </c>
      <c r="D205" s="64">
        <f>C205*'Расчет субсидий'!E205</f>
        <v>-4.2047872340425529</v>
      </c>
      <c r="E205" s="65">
        <f t="shared" si="76"/>
        <v>-60.157127432736573</v>
      </c>
      <c r="F205" s="29" t="s">
        <v>375</v>
      </c>
      <c r="G205" s="29" t="s">
        <v>375</v>
      </c>
      <c r="H205" s="29" t="s">
        <v>375</v>
      </c>
      <c r="I205" s="29" t="s">
        <v>375</v>
      </c>
      <c r="J205" s="29" t="s">
        <v>375</v>
      </c>
      <c r="K205" s="29" t="s">
        <v>375</v>
      </c>
      <c r="L205" s="64">
        <f>'Расчет субсидий'!P205-1</f>
        <v>-0.1464131106988249</v>
      </c>
      <c r="M205" s="64">
        <f>L205*'Расчет субсидий'!Q205</f>
        <v>-2.928262213976498</v>
      </c>
      <c r="N205" s="65">
        <f t="shared" si="77"/>
        <v>-41.894115767967726</v>
      </c>
      <c r="O205" s="64">
        <f>'Расчет субсидий'!T205-1</f>
        <v>0.10911136107986485</v>
      </c>
      <c r="P205" s="64">
        <f>O205*'Расчет субсидий'!U205</f>
        <v>3.8188976377952697</v>
      </c>
      <c r="Q205" s="65">
        <f t="shared" si="78"/>
        <v>54.636275050844048</v>
      </c>
      <c r="R205" s="64">
        <f>'Расчет субсидий'!X205-1</f>
        <v>0.10305343511450382</v>
      </c>
      <c r="S205" s="64">
        <f>R205*'Расчет субсидий'!Y205</f>
        <v>1.5458015267175573</v>
      </c>
      <c r="T205" s="65">
        <f t="shared" si="79"/>
        <v>22.115501748958593</v>
      </c>
      <c r="U205" s="92" t="s">
        <v>435</v>
      </c>
      <c r="V205" s="92" t="s">
        <v>435</v>
      </c>
      <c r="W205" s="93" t="s">
        <v>435</v>
      </c>
      <c r="X205" s="29" t="s">
        <v>375</v>
      </c>
      <c r="Y205" s="29" t="s">
        <v>375</v>
      </c>
      <c r="Z205" s="29" t="s">
        <v>375</v>
      </c>
      <c r="AA205" s="64">
        <f>'Расчет субсидий'!AJ205-1</f>
        <v>8.3857442348007627E-3</v>
      </c>
      <c r="AB205" s="64">
        <f>AA205*'Расчет субсидий'!AK205</f>
        <v>0.16771488469601525</v>
      </c>
      <c r="AC205" s="65">
        <f t="shared" si="80"/>
        <v>2.3994664009015598</v>
      </c>
      <c r="AD205" s="29" t="s">
        <v>375</v>
      </c>
      <c r="AE205" s="29" t="s">
        <v>375</v>
      </c>
      <c r="AF205" s="29" t="s">
        <v>375</v>
      </c>
      <c r="AG205" s="29" t="s">
        <v>375</v>
      </c>
      <c r="AH205" s="29" t="s">
        <v>375</v>
      </c>
      <c r="AI205" s="29" t="s">
        <v>375</v>
      </c>
      <c r="AJ205" s="64">
        <f t="shared" si="70"/>
        <v>-1.6006353988102087</v>
      </c>
      <c r="AK205" s="28" t="str">
        <f>IF('Расчет субсидий'!BG205="+",'Расчет субсидий'!BG205,"-")</f>
        <v>-</v>
      </c>
    </row>
    <row r="206" spans="1:37" ht="15" customHeight="1">
      <c r="A206" s="35" t="s">
        <v>203</v>
      </c>
      <c r="B206" s="61">
        <f>'Расчет субсидий'!AX206</f>
        <v>-31.718181818182074</v>
      </c>
      <c r="C206" s="64">
        <f>'Расчет субсидий'!D206-1</f>
        <v>-1.0130185170211026E-2</v>
      </c>
      <c r="D206" s="64">
        <f>C206*'Расчет субсидий'!E206</f>
        <v>-0.10130185170211026</v>
      </c>
      <c r="E206" s="65">
        <f t="shared" si="76"/>
        <v>-2.201108229569035</v>
      </c>
      <c r="F206" s="29" t="s">
        <v>375</v>
      </c>
      <c r="G206" s="29" t="s">
        <v>375</v>
      </c>
      <c r="H206" s="29" t="s">
        <v>375</v>
      </c>
      <c r="I206" s="29" t="s">
        <v>375</v>
      </c>
      <c r="J206" s="29" t="s">
        <v>375</v>
      </c>
      <c r="K206" s="29" t="s">
        <v>375</v>
      </c>
      <c r="L206" s="64">
        <f>'Расчет субсидий'!P206-1</f>
        <v>-0.10121902667450278</v>
      </c>
      <c r="M206" s="64">
        <f>L206*'Расчет субсидий'!Q206</f>
        <v>-2.0243805334900555</v>
      </c>
      <c r="N206" s="65">
        <f t="shared" si="77"/>
        <v>-43.986171794246609</v>
      </c>
      <c r="O206" s="64">
        <f>'Расчет субсидий'!T206-1</f>
        <v>0.12272928666371308</v>
      </c>
      <c r="P206" s="64">
        <f>O206*'Расчет субсидий'!U206</f>
        <v>3.6818785999113923</v>
      </c>
      <c r="Q206" s="65">
        <f t="shared" si="78"/>
        <v>80.000643131089589</v>
      </c>
      <c r="R206" s="64">
        <f>'Расчет субсидий'!X206-1</f>
        <v>-0.15879828326180256</v>
      </c>
      <c r="S206" s="64">
        <f>R206*'Расчет субсидий'!Y206</f>
        <v>-3.1759656652360513</v>
      </c>
      <c r="T206" s="65">
        <f t="shared" si="79"/>
        <v>-69.00805903466167</v>
      </c>
      <c r="U206" s="92" t="s">
        <v>435</v>
      </c>
      <c r="V206" s="92" t="s">
        <v>435</v>
      </c>
      <c r="W206" s="93" t="s">
        <v>435</v>
      </c>
      <c r="X206" s="29" t="s">
        <v>375</v>
      </c>
      <c r="Y206" s="29" t="s">
        <v>375</v>
      </c>
      <c r="Z206" s="29" t="s">
        <v>375</v>
      </c>
      <c r="AA206" s="64">
        <f>'Расчет субсидий'!AJ206-1</f>
        <v>8.0000000000000071E-3</v>
      </c>
      <c r="AB206" s="64">
        <f>AA206*'Расчет субсидий'!AK206</f>
        <v>0.16000000000000014</v>
      </c>
      <c r="AC206" s="65">
        <f t="shared" si="80"/>
        <v>3.4765141092056617</v>
      </c>
      <c r="AD206" s="29" t="s">
        <v>375</v>
      </c>
      <c r="AE206" s="29" t="s">
        <v>375</v>
      </c>
      <c r="AF206" s="29" t="s">
        <v>375</v>
      </c>
      <c r="AG206" s="29" t="s">
        <v>375</v>
      </c>
      <c r="AH206" s="29" t="s">
        <v>375</v>
      </c>
      <c r="AI206" s="29" t="s">
        <v>375</v>
      </c>
      <c r="AJ206" s="64">
        <f t="shared" si="70"/>
        <v>-1.4597694505168244</v>
      </c>
      <c r="AK206" s="28" t="str">
        <f>IF('Расчет субсидий'!BG206="+",'Расчет субсидий'!BG206,"-")</f>
        <v>-</v>
      </c>
    </row>
    <row r="207" spans="1:37" ht="15" customHeight="1">
      <c r="A207" s="35" t="s">
        <v>204</v>
      </c>
      <c r="B207" s="61">
        <f>'Расчет субсидий'!AX207</f>
        <v>-93.581818181818107</v>
      </c>
      <c r="C207" s="64">
        <f>'Расчет субсидий'!D207-1</f>
        <v>-1</v>
      </c>
      <c r="D207" s="64">
        <f>C207*'Расчет субсидий'!E207</f>
        <v>0</v>
      </c>
      <c r="E207" s="65">
        <f t="shared" si="76"/>
        <v>0</v>
      </c>
      <c r="F207" s="29" t="s">
        <v>375</v>
      </c>
      <c r="G207" s="29" t="s">
        <v>375</v>
      </c>
      <c r="H207" s="29" t="s">
        <v>375</v>
      </c>
      <c r="I207" s="29" t="s">
        <v>375</v>
      </c>
      <c r="J207" s="29" t="s">
        <v>375</v>
      </c>
      <c r="K207" s="29" t="s">
        <v>375</v>
      </c>
      <c r="L207" s="64">
        <f>'Расчет субсидий'!P207-1</f>
        <v>-0.57824599315685221</v>
      </c>
      <c r="M207" s="64">
        <f>L207*'Расчет субсидий'!Q207</f>
        <v>-11.564919863137044</v>
      </c>
      <c r="N207" s="65">
        <f t="shared" si="77"/>
        <v>-68.114843574393205</v>
      </c>
      <c r="O207" s="64">
        <f>'Расчет субсидий'!T207-1</f>
        <v>-0.21333333333333326</v>
      </c>
      <c r="P207" s="64">
        <f>O207*'Расчет субсидий'!U207</f>
        <v>-6.3999999999999977</v>
      </c>
      <c r="Q207" s="65">
        <f t="shared" si="78"/>
        <v>-37.694597458098315</v>
      </c>
      <c r="R207" s="64">
        <f>'Расчет субсидий'!X207-1</f>
        <v>-5.6910569105691144E-2</v>
      </c>
      <c r="S207" s="64">
        <f>R207*'Расчет субсидий'!Y207</f>
        <v>-1.1382113821138229</v>
      </c>
      <c r="T207" s="65">
        <f t="shared" si="79"/>
        <v>-6.7038156048447339</v>
      </c>
      <c r="U207" s="92" t="s">
        <v>435</v>
      </c>
      <c r="V207" s="92" t="s">
        <v>435</v>
      </c>
      <c r="W207" s="93" t="s">
        <v>435</v>
      </c>
      <c r="X207" s="29" t="s">
        <v>375</v>
      </c>
      <c r="Y207" s="29" t="s">
        <v>375</v>
      </c>
      <c r="Z207" s="29" t="s">
        <v>375</v>
      </c>
      <c r="AA207" s="64">
        <f>'Расчет субсидий'!AJ207-1</f>
        <v>0.16071428571428581</v>
      </c>
      <c r="AB207" s="64">
        <f>AA207*'Расчет субсидий'!AK207</f>
        <v>3.2142857142857162</v>
      </c>
      <c r="AC207" s="65">
        <f t="shared" si="80"/>
        <v>18.931438455518144</v>
      </c>
      <c r="AD207" s="29" t="s">
        <v>375</v>
      </c>
      <c r="AE207" s="29" t="s">
        <v>375</v>
      </c>
      <c r="AF207" s="29" t="s">
        <v>375</v>
      </c>
      <c r="AG207" s="29" t="s">
        <v>375</v>
      </c>
      <c r="AH207" s="29" t="s">
        <v>375</v>
      </c>
      <c r="AI207" s="29" t="s">
        <v>375</v>
      </c>
      <c r="AJ207" s="64">
        <f t="shared" si="70"/>
        <v>-15.888845530965149</v>
      </c>
      <c r="AK207" s="28" t="str">
        <f>IF('Расчет субсидий'!BG207="+",'Расчет субсидий'!BG207,"-")</f>
        <v>-</v>
      </c>
    </row>
    <row r="208" spans="1:37" ht="15" customHeight="1">
      <c r="A208" s="35" t="s">
        <v>205</v>
      </c>
      <c r="B208" s="61">
        <f>'Расчет субсидий'!AX208</f>
        <v>-55.509090909090929</v>
      </c>
      <c r="C208" s="64">
        <f>'Расчет субсидий'!D208-1</f>
        <v>-1</v>
      </c>
      <c r="D208" s="64">
        <f>C208*'Расчет субсидий'!E208</f>
        <v>0</v>
      </c>
      <c r="E208" s="65">
        <f t="shared" si="76"/>
        <v>0</v>
      </c>
      <c r="F208" s="29" t="s">
        <v>375</v>
      </c>
      <c r="G208" s="29" t="s">
        <v>375</v>
      </c>
      <c r="H208" s="29" t="s">
        <v>375</v>
      </c>
      <c r="I208" s="29" t="s">
        <v>375</v>
      </c>
      <c r="J208" s="29" t="s">
        <v>375</v>
      </c>
      <c r="K208" s="29" t="s">
        <v>375</v>
      </c>
      <c r="L208" s="64">
        <f>'Расчет субсидий'!P208-1</f>
        <v>-0.4305459571527297</v>
      </c>
      <c r="M208" s="64">
        <f>L208*'Расчет субсидий'!Q208</f>
        <v>-8.6109191430545948</v>
      </c>
      <c r="N208" s="65">
        <f t="shared" si="77"/>
        <v>-29.165484957810325</v>
      </c>
      <c r="O208" s="64">
        <f>'Расчет субсидий'!T208-1</f>
        <v>-0.25925925925925919</v>
      </c>
      <c r="P208" s="64">
        <f>O208*'Расчет субсидий'!U208</f>
        <v>-7.7777777777777759</v>
      </c>
      <c r="Q208" s="65">
        <f t="shared" si="78"/>
        <v>-26.343605951280608</v>
      </c>
      <c r="R208" s="64">
        <f>'Расчет субсидий'!X208-1</f>
        <v>0</v>
      </c>
      <c r="S208" s="64">
        <f>R208*'Расчет субсидий'!Y208</f>
        <v>0</v>
      </c>
      <c r="T208" s="65">
        <f t="shared" si="79"/>
        <v>0</v>
      </c>
      <c r="U208" s="92" t="s">
        <v>435</v>
      </c>
      <c r="V208" s="92" t="s">
        <v>435</v>
      </c>
      <c r="W208" s="93" t="s">
        <v>435</v>
      </c>
      <c r="X208" s="29" t="s">
        <v>375</v>
      </c>
      <c r="Y208" s="29" t="s">
        <v>375</v>
      </c>
      <c r="Z208" s="29" t="s">
        <v>375</v>
      </c>
      <c r="AA208" s="64">
        <f>'Расчет субсидий'!AJ208-1</f>
        <v>0</v>
      </c>
      <c r="AB208" s="64">
        <f>AA208*'Расчет субсидий'!AK208</f>
        <v>0</v>
      </c>
      <c r="AC208" s="65">
        <f t="shared" si="80"/>
        <v>0</v>
      </c>
      <c r="AD208" s="29" t="s">
        <v>375</v>
      </c>
      <c r="AE208" s="29" t="s">
        <v>375</v>
      </c>
      <c r="AF208" s="29" t="s">
        <v>375</v>
      </c>
      <c r="AG208" s="29" t="s">
        <v>375</v>
      </c>
      <c r="AH208" s="29" t="s">
        <v>375</v>
      </c>
      <c r="AI208" s="29" t="s">
        <v>375</v>
      </c>
      <c r="AJ208" s="64">
        <f t="shared" si="70"/>
        <v>-16.38869692083237</v>
      </c>
      <c r="AK208" s="28" t="str">
        <f>IF('Расчет субсидий'!BG208="+",'Расчет субсидий'!BG208,"-")</f>
        <v>-</v>
      </c>
    </row>
    <row r="209" spans="1:37" ht="15" customHeight="1">
      <c r="A209" s="35" t="s">
        <v>206</v>
      </c>
      <c r="B209" s="61">
        <f>'Расчет субсидий'!AX209</f>
        <v>-79.909090909090992</v>
      </c>
      <c r="C209" s="64">
        <f>'Расчет субсидий'!D209-1</f>
        <v>-1</v>
      </c>
      <c r="D209" s="64">
        <f>C209*'Расчет субсидий'!E209</f>
        <v>0</v>
      </c>
      <c r="E209" s="65">
        <f t="shared" si="76"/>
        <v>0</v>
      </c>
      <c r="F209" s="29" t="s">
        <v>375</v>
      </c>
      <c r="G209" s="29" t="s">
        <v>375</v>
      </c>
      <c r="H209" s="29" t="s">
        <v>375</v>
      </c>
      <c r="I209" s="29" t="s">
        <v>375</v>
      </c>
      <c r="J209" s="29" t="s">
        <v>375</v>
      </c>
      <c r="K209" s="29" t="s">
        <v>375</v>
      </c>
      <c r="L209" s="64">
        <f>'Расчет субсидий'!P209-1</f>
        <v>-4.4661733615222077E-2</v>
      </c>
      <c r="M209" s="64">
        <f>L209*'Расчет субсидий'!Q209</f>
        <v>-0.89323467230444153</v>
      </c>
      <c r="N209" s="65">
        <f t="shared" si="77"/>
        <v>-15.063124316570139</v>
      </c>
      <c r="O209" s="64">
        <f>'Расчет субсидий'!T209-1</f>
        <v>-7.5184501845018459E-2</v>
      </c>
      <c r="P209" s="64">
        <f>O209*'Расчет субсидий'!U209</f>
        <v>-2.6314575645756459</v>
      </c>
      <c r="Q209" s="65">
        <f t="shared" si="78"/>
        <v>-44.375765583215092</v>
      </c>
      <c r="R209" s="64">
        <f>'Расчет субсидий'!X209-1</f>
        <v>-1.0471204188481797E-2</v>
      </c>
      <c r="S209" s="64">
        <f>R209*'Расчет субсидий'!Y209</f>
        <v>-0.15706806282722696</v>
      </c>
      <c r="T209" s="65">
        <f t="shared" si="79"/>
        <v>-2.6487280777239981</v>
      </c>
      <c r="U209" s="92" t="s">
        <v>435</v>
      </c>
      <c r="V209" s="92" t="s">
        <v>435</v>
      </c>
      <c r="W209" s="93" t="s">
        <v>435</v>
      </c>
      <c r="X209" s="29" t="s">
        <v>375</v>
      </c>
      <c r="Y209" s="29" t="s">
        <v>375</v>
      </c>
      <c r="Z209" s="29" t="s">
        <v>375</v>
      </c>
      <c r="AA209" s="64">
        <f>'Расчет субсидий'!AJ209-1</f>
        <v>-5.2840158520475522E-2</v>
      </c>
      <c r="AB209" s="64">
        <f>AA209*'Расчет субсидий'!AK209</f>
        <v>-1.0568031704095104</v>
      </c>
      <c r="AC209" s="65">
        <f t="shared" si="80"/>
        <v>-17.821472931581763</v>
      </c>
      <c r="AD209" s="29" t="s">
        <v>375</v>
      </c>
      <c r="AE209" s="29" t="s">
        <v>375</v>
      </c>
      <c r="AF209" s="29" t="s">
        <v>375</v>
      </c>
      <c r="AG209" s="29" t="s">
        <v>375</v>
      </c>
      <c r="AH209" s="29" t="s">
        <v>375</v>
      </c>
      <c r="AI209" s="29" t="s">
        <v>375</v>
      </c>
      <c r="AJ209" s="64">
        <f t="shared" si="70"/>
        <v>-4.7385634701168247</v>
      </c>
      <c r="AK209" s="28" t="str">
        <f>IF('Расчет субсидий'!BG209="+",'Расчет субсидий'!BG209,"-")</f>
        <v>-</v>
      </c>
    </row>
    <row r="210" spans="1:37" ht="15" customHeight="1">
      <c r="A210" s="35" t="s">
        <v>207</v>
      </c>
      <c r="B210" s="61">
        <f>'Расчет субсидий'!AX210</f>
        <v>-63.590909090909122</v>
      </c>
      <c r="C210" s="64">
        <f>'Расчет субсидий'!D210-1</f>
        <v>-1</v>
      </c>
      <c r="D210" s="64">
        <f>C210*'Расчет субсидий'!E210</f>
        <v>0</v>
      </c>
      <c r="E210" s="65">
        <f t="shared" si="76"/>
        <v>0</v>
      </c>
      <c r="F210" s="29" t="s">
        <v>375</v>
      </c>
      <c r="G210" s="29" t="s">
        <v>375</v>
      </c>
      <c r="H210" s="29" t="s">
        <v>375</v>
      </c>
      <c r="I210" s="29" t="s">
        <v>375</v>
      </c>
      <c r="J210" s="29" t="s">
        <v>375</v>
      </c>
      <c r="K210" s="29" t="s">
        <v>375</v>
      </c>
      <c r="L210" s="64">
        <f>'Расчет субсидий'!P210-1</f>
        <v>-0.21564160971905844</v>
      </c>
      <c r="M210" s="64">
        <f>L210*'Расчет субсидий'!Q210</f>
        <v>-4.3128321943811692</v>
      </c>
      <c r="N210" s="65">
        <f t="shared" si="77"/>
        <v>-20.191156437168576</v>
      </c>
      <c r="O210" s="64">
        <f>'Расчет субсидий'!T210-1</f>
        <v>0.23799457994579942</v>
      </c>
      <c r="P210" s="64">
        <f>O210*'Расчет субсидий'!U210</f>
        <v>8.3298102981029807</v>
      </c>
      <c r="Q210" s="65">
        <f t="shared" si="78"/>
        <v>38.997228559009066</v>
      </c>
      <c r="R210" s="64">
        <f>'Расчет субсидий'!X210-1</f>
        <v>-1</v>
      </c>
      <c r="S210" s="64">
        <f>R210*'Расчет субсидий'!Y210</f>
        <v>-15</v>
      </c>
      <c r="T210" s="65">
        <f t="shared" si="79"/>
        <v>-70.224699897229783</v>
      </c>
      <c r="U210" s="92" t="s">
        <v>435</v>
      </c>
      <c r="V210" s="92" t="s">
        <v>435</v>
      </c>
      <c r="W210" s="93" t="s">
        <v>435</v>
      </c>
      <c r="X210" s="29" t="s">
        <v>375</v>
      </c>
      <c r="Y210" s="29" t="s">
        <v>375</v>
      </c>
      <c r="Z210" s="29" t="s">
        <v>375</v>
      </c>
      <c r="AA210" s="64">
        <f>'Расчет субсидий'!AJ210-1</f>
        <v>-0.13</v>
      </c>
      <c r="AB210" s="64">
        <f>AA210*'Расчет субсидий'!AK210</f>
        <v>-2.6</v>
      </c>
      <c r="AC210" s="65">
        <f t="shared" si="80"/>
        <v>-12.172281315519831</v>
      </c>
      <c r="AD210" s="29" t="s">
        <v>375</v>
      </c>
      <c r="AE210" s="29" t="s">
        <v>375</v>
      </c>
      <c r="AF210" s="29" t="s">
        <v>375</v>
      </c>
      <c r="AG210" s="29" t="s">
        <v>375</v>
      </c>
      <c r="AH210" s="29" t="s">
        <v>375</v>
      </c>
      <c r="AI210" s="29" t="s">
        <v>375</v>
      </c>
      <c r="AJ210" s="64">
        <f t="shared" si="70"/>
        <v>-13.583021896278188</v>
      </c>
      <c r="AK210" s="28" t="str">
        <f>IF('Расчет субсидий'!BG210="+",'Расчет субсидий'!BG210,"-")</f>
        <v>-</v>
      </c>
    </row>
    <row r="211" spans="1:37" ht="15" customHeight="1">
      <c r="A211" s="35" t="s">
        <v>208</v>
      </c>
      <c r="B211" s="61">
        <f>'Расчет субсидий'!AX211</f>
        <v>-119.40909090909088</v>
      </c>
      <c r="C211" s="64">
        <f>'Расчет субсидий'!D211-1</f>
        <v>-1</v>
      </c>
      <c r="D211" s="64">
        <f>C211*'Расчет субсидий'!E211</f>
        <v>0</v>
      </c>
      <c r="E211" s="65">
        <f t="shared" si="76"/>
        <v>0</v>
      </c>
      <c r="F211" s="29" t="s">
        <v>375</v>
      </c>
      <c r="G211" s="29" t="s">
        <v>375</v>
      </c>
      <c r="H211" s="29" t="s">
        <v>375</v>
      </c>
      <c r="I211" s="29" t="s">
        <v>375</v>
      </c>
      <c r="J211" s="29" t="s">
        <v>375</v>
      </c>
      <c r="K211" s="29" t="s">
        <v>375</v>
      </c>
      <c r="L211" s="64">
        <f>'Расчет субсидий'!P211-1</f>
        <v>-0.65276973557228335</v>
      </c>
      <c r="M211" s="64">
        <f>L211*'Расчет субсидий'!Q211</f>
        <v>-13.055394711445667</v>
      </c>
      <c r="N211" s="65">
        <f t="shared" si="77"/>
        <v>-65.106680156899657</v>
      </c>
      <c r="O211" s="64">
        <f>'Расчет субсидий'!T211-1</f>
        <v>0</v>
      </c>
      <c r="P211" s="64">
        <f>O211*'Расчет субсидий'!U211</f>
        <v>0</v>
      </c>
      <c r="Q211" s="65">
        <f t="shared" si="78"/>
        <v>0</v>
      </c>
      <c r="R211" s="64">
        <f>'Расчет субсидий'!X211-1</f>
        <v>-0.66666666666666674</v>
      </c>
      <c r="S211" s="64">
        <f>R211*'Расчет субсидий'!Y211</f>
        <v>-10.000000000000002</v>
      </c>
      <c r="T211" s="65">
        <f t="shared" si="79"/>
        <v>-49.869560894869487</v>
      </c>
      <c r="U211" s="92" t="s">
        <v>435</v>
      </c>
      <c r="V211" s="92" t="s">
        <v>435</v>
      </c>
      <c r="W211" s="93" t="s">
        <v>435</v>
      </c>
      <c r="X211" s="29" t="s">
        <v>375</v>
      </c>
      <c r="Y211" s="29" t="s">
        <v>375</v>
      </c>
      <c r="Z211" s="29" t="s">
        <v>375</v>
      </c>
      <c r="AA211" s="64">
        <f>'Расчет субсидий'!AJ211-1</f>
        <v>-4.4444444444444398E-2</v>
      </c>
      <c r="AB211" s="64">
        <f>AA211*'Расчет субсидий'!AK211</f>
        <v>-0.88888888888888795</v>
      </c>
      <c r="AC211" s="65">
        <f t="shared" si="80"/>
        <v>-4.4328498573217265</v>
      </c>
      <c r="AD211" s="29" t="s">
        <v>375</v>
      </c>
      <c r="AE211" s="29" t="s">
        <v>375</v>
      </c>
      <c r="AF211" s="29" t="s">
        <v>375</v>
      </c>
      <c r="AG211" s="29" t="s">
        <v>375</v>
      </c>
      <c r="AH211" s="29" t="s">
        <v>375</v>
      </c>
      <c r="AI211" s="29" t="s">
        <v>375</v>
      </c>
      <c r="AJ211" s="64">
        <f t="shared" si="70"/>
        <v>-23.944283600334558</v>
      </c>
      <c r="AK211" s="28" t="str">
        <f>IF('Расчет субсидий'!BG211="+",'Расчет субсидий'!BG211,"-")</f>
        <v>-</v>
      </c>
    </row>
    <row r="212" spans="1:37" ht="15" customHeight="1">
      <c r="A212" s="34" t="s">
        <v>209</v>
      </c>
      <c r="B212" s="66"/>
      <c r="C212" s="67"/>
      <c r="D212" s="67"/>
      <c r="E212" s="68"/>
      <c r="F212" s="67"/>
      <c r="G212" s="67"/>
      <c r="H212" s="68"/>
      <c r="I212" s="68"/>
      <c r="J212" s="68"/>
      <c r="K212" s="68"/>
      <c r="L212" s="67"/>
      <c r="M212" s="67"/>
      <c r="N212" s="68"/>
      <c r="O212" s="67"/>
      <c r="P212" s="67"/>
      <c r="Q212" s="68"/>
      <c r="R212" s="67"/>
      <c r="S212" s="67"/>
      <c r="T212" s="68"/>
      <c r="U212" s="68"/>
      <c r="V212" s="68"/>
      <c r="W212" s="68"/>
      <c r="X212" s="68"/>
      <c r="Y212" s="68"/>
      <c r="Z212" s="68"/>
      <c r="AA212" s="67"/>
      <c r="AB212" s="67"/>
      <c r="AC212" s="68"/>
      <c r="AD212" s="67"/>
      <c r="AE212" s="67"/>
      <c r="AF212" s="68"/>
      <c r="AG212" s="67"/>
      <c r="AH212" s="67"/>
      <c r="AI212" s="68"/>
      <c r="AJ212" s="68"/>
      <c r="AK212" s="69"/>
    </row>
    <row r="213" spans="1:37" ht="15" customHeight="1">
      <c r="A213" s="35" t="s">
        <v>210</v>
      </c>
      <c r="B213" s="61">
        <f>'Расчет субсидий'!AX213</f>
        <v>-123.0454545454545</v>
      </c>
      <c r="C213" s="64">
        <f>'Расчет субсидий'!D213-1</f>
        <v>-0.83283223090799763</v>
      </c>
      <c r="D213" s="64">
        <f>C213*'Расчет субсидий'!E213</f>
        <v>-8.3283223090799758</v>
      </c>
      <c r="E213" s="65">
        <f t="shared" ref="E213:E225" si="81">$B213*D213/$AJ213</f>
        <v>-52.503119714925745</v>
      </c>
      <c r="F213" s="29" t="s">
        <v>375</v>
      </c>
      <c r="G213" s="29" t="s">
        <v>375</v>
      </c>
      <c r="H213" s="29" t="s">
        <v>375</v>
      </c>
      <c r="I213" s="29" t="s">
        <v>375</v>
      </c>
      <c r="J213" s="29" t="s">
        <v>375</v>
      </c>
      <c r="K213" s="29" t="s">
        <v>375</v>
      </c>
      <c r="L213" s="64">
        <f>'Расчет субсидий'!P213-1</f>
        <v>-0.66961970613656008</v>
      </c>
      <c r="M213" s="64">
        <f>L213*'Расчет субсидий'!Q213</f>
        <v>-13.392394122731201</v>
      </c>
      <c r="N213" s="65">
        <f t="shared" ref="N213:N225" si="82">$B213*M213/$AJ213</f>
        <v>-84.427865036950024</v>
      </c>
      <c r="O213" s="64">
        <f>'Расчет субсидий'!T213-1</f>
        <v>-0.18919860627177698</v>
      </c>
      <c r="P213" s="64">
        <f>O213*'Расчет субсидий'!U213</f>
        <v>-2.8379790940766547</v>
      </c>
      <c r="Q213" s="65">
        <f t="shared" ref="Q213:Q225" si="83">$B213*P213/$AJ213</f>
        <v>-17.891089056713437</v>
      </c>
      <c r="R213" s="64">
        <f>'Расчет субсидий'!X213-1</f>
        <v>0.24368421052631573</v>
      </c>
      <c r="S213" s="64">
        <f>R213*'Расчет субсидий'!Y213</f>
        <v>8.5289473684210506</v>
      </c>
      <c r="T213" s="65">
        <f t="shared" ref="T213:T225" si="84">$B213*S213/$AJ213</f>
        <v>53.767893233226602</v>
      </c>
      <c r="U213" s="92" t="s">
        <v>435</v>
      </c>
      <c r="V213" s="92" t="s">
        <v>435</v>
      </c>
      <c r="W213" s="93" t="s">
        <v>435</v>
      </c>
      <c r="X213" s="29" t="s">
        <v>375</v>
      </c>
      <c r="Y213" s="29" t="s">
        <v>375</v>
      </c>
      <c r="Z213" s="29" t="s">
        <v>375</v>
      </c>
      <c r="AA213" s="64">
        <f>'Расчет субсидий'!AJ213-1</f>
        <v>-0.17441860465116277</v>
      </c>
      <c r="AB213" s="64">
        <f>AA213*'Расчет субсидий'!AK213</f>
        <v>-3.4883720930232553</v>
      </c>
      <c r="AC213" s="65">
        <f t="shared" ref="AC213:AC225" si="85">$B213*AB213/$AJ213</f>
        <v>-21.991273970091893</v>
      </c>
      <c r="AD213" s="29" t="s">
        <v>375</v>
      </c>
      <c r="AE213" s="29" t="s">
        <v>375</v>
      </c>
      <c r="AF213" s="29" t="s">
        <v>375</v>
      </c>
      <c r="AG213" s="29" t="s">
        <v>375</v>
      </c>
      <c r="AH213" s="29" t="s">
        <v>375</v>
      </c>
      <c r="AI213" s="29" t="s">
        <v>375</v>
      </c>
      <c r="AJ213" s="64">
        <f t="shared" si="70"/>
        <v>-19.518120250490036</v>
      </c>
      <c r="AK213" s="28" t="str">
        <f>IF('Расчет субсидий'!BG213="+",'Расчет субсидий'!BG213,"-")</f>
        <v>-</v>
      </c>
    </row>
    <row r="214" spans="1:37" ht="15" customHeight="1">
      <c r="A214" s="35" t="s">
        <v>211</v>
      </c>
      <c r="B214" s="61">
        <f>'Расчет субсидий'!AX214</f>
        <v>152.4545454545455</v>
      </c>
      <c r="C214" s="64">
        <f>'Расчет субсидий'!D214-1</f>
        <v>-1</v>
      </c>
      <c r="D214" s="64">
        <f>C214*'Расчет субсидий'!E214</f>
        <v>0</v>
      </c>
      <c r="E214" s="65">
        <f t="shared" si="81"/>
        <v>0</v>
      </c>
      <c r="F214" s="29" t="s">
        <v>375</v>
      </c>
      <c r="G214" s="29" t="s">
        <v>375</v>
      </c>
      <c r="H214" s="29" t="s">
        <v>375</v>
      </c>
      <c r="I214" s="29" t="s">
        <v>375</v>
      </c>
      <c r="J214" s="29" t="s">
        <v>375</v>
      </c>
      <c r="K214" s="29" t="s">
        <v>375</v>
      </c>
      <c r="L214" s="64">
        <f>'Расчет субсидий'!P214-1</f>
        <v>0.26705483323911805</v>
      </c>
      <c r="M214" s="64">
        <f>L214*'Расчет субсидий'!Q214</f>
        <v>5.341096664782361</v>
      </c>
      <c r="N214" s="65">
        <f t="shared" si="82"/>
        <v>86.217971486130708</v>
      </c>
      <c r="O214" s="64">
        <f>'Расчет субсидий'!T214-1</f>
        <v>0.28968749999999988</v>
      </c>
      <c r="P214" s="64">
        <f>O214*'Расчет субсидий'!U214</f>
        <v>5.7937499999999975</v>
      </c>
      <c r="Q214" s="65">
        <f t="shared" si="83"/>
        <v>93.524870199690383</v>
      </c>
      <c r="R214" s="64">
        <f>'Расчет субсидий'!X214-1</f>
        <v>-5.0000000000000044E-2</v>
      </c>
      <c r="S214" s="64">
        <f>R214*'Расчет субсидий'!Y214</f>
        <v>-1.5000000000000013</v>
      </c>
      <c r="T214" s="65">
        <f t="shared" si="84"/>
        <v>-24.213558627751588</v>
      </c>
      <c r="U214" s="92" t="s">
        <v>435</v>
      </c>
      <c r="V214" s="92" t="s">
        <v>435</v>
      </c>
      <c r="W214" s="93" t="s">
        <v>435</v>
      </c>
      <c r="X214" s="29" t="s">
        <v>375</v>
      </c>
      <c r="Y214" s="29" t="s">
        <v>375</v>
      </c>
      <c r="Z214" s="29" t="s">
        <v>375</v>
      </c>
      <c r="AA214" s="64">
        <f>'Расчет субсидий'!AJ214-1</f>
        <v>-9.52380952380949E-3</v>
      </c>
      <c r="AB214" s="64">
        <f>AA214*'Расчет субсидий'!AK214</f>
        <v>-0.1904761904761898</v>
      </c>
      <c r="AC214" s="65">
        <f t="shared" si="85"/>
        <v>-3.0747376035239977</v>
      </c>
      <c r="AD214" s="29" t="s">
        <v>375</v>
      </c>
      <c r="AE214" s="29" t="s">
        <v>375</v>
      </c>
      <c r="AF214" s="29" t="s">
        <v>375</v>
      </c>
      <c r="AG214" s="29" t="s">
        <v>375</v>
      </c>
      <c r="AH214" s="29" t="s">
        <v>375</v>
      </c>
      <c r="AI214" s="29" t="s">
        <v>375</v>
      </c>
      <c r="AJ214" s="64">
        <f t="shared" si="70"/>
        <v>9.4443704743061669</v>
      </c>
      <c r="AK214" s="28" t="str">
        <f>IF('Расчет субсидий'!BG214="+",'Расчет субсидий'!BG214,"-")</f>
        <v>-</v>
      </c>
    </row>
    <row r="215" spans="1:37" ht="15" customHeight="1">
      <c r="A215" s="35" t="s">
        <v>212</v>
      </c>
      <c r="B215" s="61">
        <f>'Расчет субсидий'!AX215</f>
        <v>7.3454545454545723</v>
      </c>
      <c r="C215" s="64">
        <f>'Расчет субсидий'!D215-1</f>
        <v>-0.32601682729951742</v>
      </c>
      <c r="D215" s="64">
        <f>C215*'Расчет субсидий'!E215</f>
        <v>-3.2601682729951742</v>
      </c>
      <c r="E215" s="65">
        <f t="shared" si="81"/>
        <v>-9.1511222806593935</v>
      </c>
      <c r="F215" s="29" t="s">
        <v>375</v>
      </c>
      <c r="G215" s="29" t="s">
        <v>375</v>
      </c>
      <c r="H215" s="29" t="s">
        <v>375</v>
      </c>
      <c r="I215" s="29" t="s">
        <v>375</v>
      </c>
      <c r="J215" s="29" t="s">
        <v>375</v>
      </c>
      <c r="K215" s="29" t="s">
        <v>375</v>
      </c>
      <c r="L215" s="64">
        <f>'Расчет субсидий'!P215-1</f>
        <v>4.385257202381565E-2</v>
      </c>
      <c r="M215" s="64">
        <f>L215*'Расчет субсидий'!Q215</f>
        <v>0.877051440476313</v>
      </c>
      <c r="N215" s="65">
        <f t="shared" si="82"/>
        <v>2.4618376433844538</v>
      </c>
      <c r="O215" s="64">
        <f>'Расчет субсидий'!T215-1</f>
        <v>0</v>
      </c>
      <c r="P215" s="64">
        <f>O215*'Расчет субсидий'!U215</f>
        <v>0</v>
      </c>
      <c r="Q215" s="65">
        <f t="shared" si="83"/>
        <v>0</v>
      </c>
      <c r="R215" s="64">
        <f>'Расчет субсидий'!X215-1</f>
        <v>6.6666666666666652E-2</v>
      </c>
      <c r="S215" s="64">
        <f>R215*'Расчет субсидий'!Y215</f>
        <v>2.9999999999999991</v>
      </c>
      <c r="T215" s="65">
        <f t="shared" si="84"/>
        <v>8.4208435096377023</v>
      </c>
      <c r="U215" s="92" t="s">
        <v>435</v>
      </c>
      <c r="V215" s="92" t="s">
        <v>435</v>
      </c>
      <c r="W215" s="93" t="s">
        <v>435</v>
      </c>
      <c r="X215" s="29" t="s">
        <v>375</v>
      </c>
      <c r="Y215" s="29" t="s">
        <v>375</v>
      </c>
      <c r="Z215" s="29" t="s">
        <v>375</v>
      </c>
      <c r="AA215" s="64">
        <f>'Расчет субсидий'!AJ215-1</f>
        <v>0.10000000000000009</v>
      </c>
      <c r="AB215" s="64">
        <f>AA215*'Расчет субсидий'!AK215</f>
        <v>2.0000000000000018</v>
      </c>
      <c r="AC215" s="65">
        <f t="shared" si="85"/>
        <v>5.6138956730918084</v>
      </c>
      <c r="AD215" s="29" t="s">
        <v>375</v>
      </c>
      <c r="AE215" s="29" t="s">
        <v>375</v>
      </c>
      <c r="AF215" s="29" t="s">
        <v>375</v>
      </c>
      <c r="AG215" s="29" t="s">
        <v>375</v>
      </c>
      <c r="AH215" s="29" t="s">
        <v>375</v>
      </c>
      <c r="AI215" s="29" t="s">
        <v>375</v>
      </c>
      <c r="AJ215" s="64">
        <f t="shared" si="70"/>
        <v>2.6168831674811397</v>
      </c>
      <c r="AK215" s="28" t="str">
        <f>IF('Расчет субсидий'!BG215="+",'Расчет субсидий'!BG215,"-")</f>
        <v>-</v>
      </c>
    </row>
    <row r="216" spans="1:37" ht="15" customHeight="1">
      <c r="A216" s="35" t="s">
        <v>213</v>
      </c>
      <c r="B216" s="61">
        <f>'Расчет субсидий'!AX216</f>
        <v>138.60909090909104</v>
      </c>
      <c r="C216" s="64">
        <f>'Расчет субсидий'!D216-1</f>
        <v>0.218424890617404</v>
      </c>
      <c r="D216" s="64">
        <f>C216*'Расчет субсидий'!E216</f>
        <v>2.18424890617404</v>
      </c>
      <c r="E216" s="65">
        <f t="shared" si="81"/>
        <v>27.288958420795577</v>
      </c>
      <c r="F216" s="29" t="s">
        <v>375</v>
      </c>
      <c r="G216" s="29" t="s">
        <v>375</v>
      </c>
      <c r="H216" s="29" t="s">
        <v>375</v>
      </c>
      <c r="I216" s="29" t="s">
        <v>375</v>
      </c>
      <c r="J216" s="29" t="s">
        <v>375</v>
      </c>
      <c r="K216" s="29" t="s">
        <v>375</v>
      </c>
      <c r="L216" s="64">
        <f>'Расчет субсидий'!P216-1</f>
        <v>8.6946651532349595E-2</v>
      </c>
      <c r="M216" s="64">
        <f>L216*'Расчет субсидий'!Q216</f>
        <v>1.7389330306469919</v>
      </c>
      <c r="N216" s="65">
        <f t="shared" si="82"/>
        <v>21.725395414295662</v>
      </c>
      <c r="O216" s="64">
        <f>'Расчет субсидий'!T216-1</f>
        <v>0.16249999999999987</v>
      </c>
      <c r="P216" s="64">
        <f>O216*'Расчет субсидий'!U216</f>
        <v>4.8749999999999964</v>
      </c>
      <c r="Q216" s="65">
        <f t="shared" si="83"/>
        <v>60.905912291105103</v>
      </c>
      <c r="R216" s="64">
        <f>'Расчет субсидий'!X216-1</f>
        <v>9.9999999999999867E-2</v>
      </c>
      <c r="S216" s="64">
        <f>R216*'Расчет субсидий'!Y216</f>
        <v>1.9999999999999973</v>
      </c>
      <c r="T216" s="65">
        <f t="shared" si="84"/>
        <v>24.987040939940542</v>
      </c>
      <c r="U216" s="92" t="s">
        <v>435</v>
      </c>
      <c r="V216" s="92" t="s">
        <v>435</v>
      </c>
      <c r="W216" s="93" t="s">
        <v>435</v>
      </c>
      <c r="X216" s="29" t="s">
        <v>375</v>
      </c>
      <c r="Y216" s="29" t="s">
        <v>375</v>
      </c>
      <c r="Z216" s="29" t="s">
        <v>375</v>
      </c>
      <c r="AA216" s="64">
        <f>'Расчет субсидий'!AJ216-1</f>
        <v>1.4814814814814836E-2</v>
      </c>
      <c r="AB216" s="64">
        <f>AA216*'Расчет субсидий'!AK216</f>
        <v>0.29629629629629672</v>
      </c>
      <c r="AC216" s="65">
        <f t="shared" si="85"/>
        <v>3.7017838429541645</v>
      </c>
      <c r="AD216" s="29" t="s">
        <v>375</v>
      </c>
      <c r="AE216" s="29" t="s">
        <v>375</v>
      </c>
      <c r="AF216" s="29" t="s">
        <v>375</v>
      </c>
      <c r="AG216" s="29" t="s">
        <v>375</v>
      </c>
      <c r="AH216" s="29" t="s">
        <v>375</v>
      </c>
      <c r="AI216" s="29" t="s">
        <v>375</v>
      </c>
      <c r="AJ216" s="64">
        <f t="shared" si="70"/>
        <v>11.094478233117322</v>
      </c>
      <c r="AK216" s="28" t="str">
        <f>IF('Расчет субсидий'!BG216="+",'Расчет субсидий'!BG216,"-")</f>
        <v>-</v>
      </c>
    </row>
    <row r="217" spans="1:37" ht="15" customHeight="1">
      <c r="A217" s="35" t="s">
        <v>214</v>
      </c>
      <c r="B217" s="61">
        <f>'Расчет субсидий'!AX217</f>
        <v>26.372727272727161</v>
      </c>
      <c r="C217" s="64">
        <f>'Расчет субсидий'!D217-1</f>
        <v>-8.3054778993101652E-2</v>
      </c>
      <c r="D217" s="64">
        <f>C217*'Расчет субсидий'!E217</f>
        <v>-0.83054778993101652</v>
      </c>
      <c r="E217" s="65">
        <f t="shared" si="81"/>
        <v>-8.6918516010552</v>
      </c>
      <c r="F217" s="29" t="s">
        <v>375</v>
      </c>
      <c r="G217" s="29" t="s">
        <v>375</v>
      </c>
      <c r="H217" s="29" t="s">
        <v>375</v>
      </c>
      <c r="I217" s="29" t="s">
        <v>375</v>
      </c>
      <c r="J217" s="29" t="s">
        <v>375</v>
      </c>
      <c r="K217" s="29" t="s">
        <v>375</v>
      </c>
      <c r="L217" s="64">
        <f>'Расчет субсидий'!P217-1</f>
        <v>-0.28284490668321194</v>
      </c>
      <c r="M217" s="64">
        <f>L217*'Расчет субсидий'!Q217</f>
        <v>-5.6568981336642388</v>
      </c>
      <c r="N217" s="65">
        <f t="shared" si="82"/>
        <v>-59.200589895229918</v>
      </c>
      <c r="O217" s="64">
        <f>'Расчет субсидий'!T217-1</f>
        <v>0.10902474526928674</v>
      </c>
      <c r="P217" s="64">
        <f>O217*'Расчет субсидий'!U217</f>
        <v>4.3609898107714695</v>
      </c>
      <c r="Q217" s="65">
        <f t="shared" si="83"/>
        <v>45.638645636619806</v>
      </c>
      <c r="R217" s="64">
        <f>'Расчет субсидий'!X217-1</f>
        <v>2.1538461538461728E-2</v>
      </c>
      <c r="S217" s="64">
        <f>R217*'Расчет субсидий'!Y217</f>
        <v>0.21538461538461728</v>
      </c>
      <c r="T217" s="65">
        <f t="shared" si="84"/>
        <v>2.2540438211616163</v>
      </c>
      <c r="U217" s="92" t="s">
        <v>435</v>
      </c>
      <c r="V217" s="92" t="s">
        <v>435</v>
      </c>
      <c r="W217" s="93" t="s">
        <v>435</v>
      </c>
      <c r="X217" s="29" t="s">
        <v>375</v>
      </c>
      <c r="Y217" s="29" t="s">
        <v>375</v>
      </c>
      <c r="Z217" s="29" t="s">
        <v>375</v>
      </c>
      <c r="AA217" s="64">
        <f>'Расчет субсидий'!AJ217-1</f>
        <v>0.22155555555555551</v>
      </c>
      <c r="AB217" s="64">
        <f>AA217*'Расчет субсидий'!AK217</f>
        <v>4.4311111111111101</v>
      </c>
      <c r="AC217" s="65">
        <f t="shared" si="85"/>
        <v>46.372479311230869</v>
      </c>
      <c r="AD217" s="29" t="s">
        <v>375</v>
      </c>
      <c r="AE217" s="29" t="s">
        <v>375</v>
      </c>
      <c r="AF217" s="29" t="s">
        <v>375</v>
      </c>
      <c r="AG217" s="29" t="s">
        <v>375</v>
      </c>
      <c r="AH217" s="29" t="s">
        <v>375</v>
      </c>
      <c r="AI217" s="29" t="s">
        <v>375</v>
      </c>
      <c r="AJ217" s="64">
        <f t="shared" si="70"/>
        <v>2.5200396136719414</v>
      </c>
      <c r="AK217" s="28" t="str">
        <f>IF('Расчет субсидий'!BG217="+",'Расчет субсидий'!BG217,"-")</f>
        <v>-</v>
      </c>
    </row>
    <row r="218" spans="1:37" ht="15" customHeight="1">
      <c r="A218" s="35" t="s">
        <v>215</v>
      </c>
      <c r="B218" s="61">
        <f>'Расчет субсидий'!AX218</f>
        <v>49.099999999999909</v>
      </c>
      <c r="C218" s="64">
        <f>'Расчет субсидий'!D218-1</f>
        <v>0.20838825778877501</v>
      </c>
      <c r="D218" s="64">
        <f>C218*'Расчет субсидий'!E218</f>
        <v>2.0838825778877501</v>
      </c>
      <c r="E218" s="65">
        <f t="shared" si="81"/>
        <v>38.882888952164386</v>
      </c>
      <c r="F218" s="29" t="s">
        <v>375</v>
      </c>
      <c r="G218" s="29" t="s">
        <v>375</v>
      </c>
      <c r="H218" s="29" t="s">
        <v>375</v>
      </c>
      <c r="I218" s="29" t="s">
        <v>375</v>
      </c>
      <c r="J218" s="29" t="s">
        <v>375</v>
      </c>
      <c r="K218" s="29" t="s">
        <v>375</v>
      </c>
      <c r="L218" s="64">
        <f>'Расчет субсидий'!P218-1</f>
        <v>0.20237870086649479</v>
      </c>
      <c r="M218" s="64">
        <f>L218*'Расчет субсидий'!Q218</f>
        <v>4.0475740173298957</v>
      </c>
      <c r="N218" s="65">
        <f t="shared" si="82"/>
        <v>75.52314737475659</v>
      </c>
      <c r="O218" s="64">
        <f>'Расчет субсидий'!T218-1</f>
        <v>0</v>
      </c>
      <c r="P218" s="64">
        <f>O218*'Расчет субсидий'!U218</f>
        <v>0</v>
      </c>
      <c r="Q218" s="65">
        <f t="shared" si="83"/>
        <v>0</v>
      </c>
      <c r="R218" s="64">
        <f>'Расчет субсидий'!X218-1</f>
        <v>-9.9999999999999978E-2</v>
      </c>
      <c r="S218" s="64">
        <f>R218*'Расчет субсидий'!Y218</f>
        <v>-3.4999999999999991</v>
      </c>
      <c r="T218" s="65">
        <f t="shared" si="84"/>
        <v>-65.306036326921046</v>
      </c>
      <c r="U218" s="92" t="s">
        <v>435</v>
      </c>
      <c r="V218" s="92" t="s">
        <v>435</v>
      </c>
      <c r="W218" s="93" t="s">
        <v>435</v>
      </c>
      <c r="X218" s="29" t="s">
        <v>375</v>
      </c>
      <c r="Y218" s="29" t="s">
        <v>375</v>
      </c>
      <c r="Z218" s="29" t="s">
        <v>375</v>
      </c>
      <c r="AA218" s="64">
        <f>'Расчет субсидий'!AJ218-1</f>
        <v>0</v>
      </c>
      <c r="AB218" s="64">
        <f>AA218*'Расчет субсидий'!AK218</f>
        <v>0</v>
      </c>
      <c r="AC218" s="65">
        <f t="shared" si="85"/>
        <v>0</v>
      </c>
      <c r="AD218" s="29" t="s">
        <v>375</v>
      </c>
      <c r="AE218" s="29" t="s">
        <v>375</v>
      </c>
      <c r="AF218" s="29" t="s">
        <v>375</v>
      </c>
      <c r="AG218" s="29" t="s">
        <v>375</v>
      </c>
      <c r="AH218" s="29" t="s">
        <v>375</v>
      </c>
      <c r="AI218" s="29" t="s">
        <v>375</v>
      </c>
      <c r="AJ218" s="64">
        <f t="shared" si="70"/>
        <v>2.6314565952176467</v>
      </c>
      <c r="AK218" s="28" t="str">
        <f>IF('Расчет субсидий'!BG218="+",'Расчет субсидий'!BG218,"-")</f>
        <v>-</v>
      </c>
    </row>
    <row r="219" spans="1:37" ht="15" customHeight="1">
      <c r="A219" s="35" t="s">
        <v>216</v>
      </c>
      <c r="B219" s="61">
        <f>'Расчет субсидий'!AX219</f>
        <v>-9.2818181818181529</v>
      </c>
      <c r="C219" s="64">
        <f>'Расчет субсидий'!D219-1</f>
        <v>-0.24754353045143229</v>
      </c>
      <c r="D219" s="64">
        <f>C219*'Расчет субсидий'!E219</f>
        <v>-2.4754353045143231</v>
      </c>
      <c r="E219" s="65">
        <f t="shared" si="81"/>
        <v>-35.198981555739998</v>
      </c>
      <c r="F219" s="29" t="s">
        <v>375</v>
      </c>
      <c r="G219" s="29" t="s">
        <v>375</v>
      </c>
      <c r="H219" s="29" t="s">
        <v>375</v>
      </c>
      <c r="I219" s="29" t="s">
        <v>375</v>
      </c>
      <c r="J219" s="29" t="s">
        <v>375</v>
      </c>
      <c r="K219" s="29" t="s">
        <v>375</v>
      </c>
      <c r="L219" s="64">
        <f>'Расчет субсидий'!P219-1</f>
        <v>-0.12694372972368273</v>
      </c>
      <c r="M219" s="64">
        <f>L219*'Расчет субсидий'!Q219</f>
        <v>-2.5388745944736546</v>
      </c>
      <c r="N219" s="65">
        <f t="shared" si="82"/>
        <v>-36.101044474983148</v>
      </c>
      <c r="O219" s="64">
        <f>'Расчет субсидий'!T219-1</f>
        <v>6.4516129032257119E-3</v>
      </c>
      <c r="P219" s="64">
        <f>O219*'Расчет субсидий'!U219</f>
        <v>0.19354838709677136</v>
      </c>
      <c r="Q219" s="65">
        <f t="shared" si="83"/>
        <v>2.7521244829701268</v>
      </c>
      <c r="R219" s="64">
        <f>'Расчет субсидий'!X219-1</f>
        <v>0.20839999999999992</v>
      </c>
      <c r="S219" s="64">
        <f>R219*'Расчет субсидий'!Y219</f>
        <v>4.1679999999999984</v>
      </c>
      <c r="T219" s="65">
        <f t="shared" si="84"/>
        <v>59.266083365934875</v>
      </c>
      <c r="U219" s="92" t="s">
        <v>435</v>
      </c>
      <c r="V219" s="92" t="s">
        <v>435</v>
      </c>
      <c r="W219" s="93" t="s">
        <v>435</v>
      </c>
      <c r="X219" s="29" t="s">
        <v>375</v>
      </c>
      <c r="Y219" s="29" t="s">
        <v>375</v>
      </c>
      <c r="Z219" s="29" t="s">
        <v>375</v>
      </c>
      <c r="AA219" s="64">
        <f>'Расчет субсидий'!AJ219-1</f>
        <v>0</v>
      </c>
      <c r="AB219" s="64">
        <f>AA219*'Расчет субсидий'!AK219</f>
        <v>0</v>
      </c>
      <c r="AC219" s="65">
        <f t="shared" si="85"/>
        <v>0</v>
      </c>
      <c r="AD219" s="29" t="s">
        <v>375</v>
      </c>
      <c r="AE219" s="29" t="s">
        <v>375</v>
      </c>
      <c r="AF219" s="29" t="s">
        <v>375</v>
      </c>
      <c r="AG219" s="29" t="s">
        <v>375</v>
      </c>
      <c r="AH219" s="29" t="s">
        <v>375</v>
      </c>
      <c r="AI219" s="29" t="s">
        <v>375</v>
      </c>
      <c r="AJ219" s="64">
        <f t="shared" si="70"/>
        <v>-0.65276151189120846</v>
      </c>
      <c r="AK219" s="28" t="str">
        <f>IF('Расчет субсидий'!BG219="+",'Расчет субсидий'!BG219,"-")</f>
        <v>-</v>
      </c>
    </row>
    <row r="220" spans="1:37" ht="15" customHeight="1">
      <c r="A220" s="35" t="s">
        <v>217</v>
      </c>
      <c r="B220" s="61">
        <f>'Расчет субсидий'!AX220</f>
        <v>125.76363636363658</v>
      </c>
      <c r="C220" s="64">
        <f>'Расчет субсидий'!D220-1</f>
        <v>-0.11754054054054053</v>
      </c>
      <c r="D220" s="64">
        <f>C220*'Расчет субсидий'!E220</f>
        <v>-1.1754054054054053</v>
      </c>
      <c r="E220" s="65">
        <f t="shared" si="81"/>
        <v>-28.433366241815794</v>
      </c>
      <c r="F220" s="29" t="s">
        <v>375</v>
      </c>
      <c r="G220" s="29" t="s">
        <v>375</v>
      </c>
      <c r="H220" s="29" t="s">
        <v>375</v>
      </c>
      <c r="I220" s="29" t="s">
        <v>375</v>
      </c>
      <c r="J220" s="29" t="s">
        <v>375</v>
      </c>
      <c r="K220" s="29" t="s">
        <v>375</v>
      </c>
      <c r="L220" s="64">
        <f>'Расчет субсидий'!P220-1</f>
        <v>-0.20493973703433166</v>
      </c>
      <c r="M220" s="64">
        <f>L220*'Расчет субсидий'!Q220</f>
        <v>-4.0987947406866336</v>
      </c>
      <c r="N220" s="65">
        <f t="shared" si="82"/>
        <v>-99.150923992709693</v>
      </c>
      <c r="O220" s="64">
        <f>'Расчет субсидий'!T220-1</f>
        <v>0.22365853658536583</v>
      </c>
      <c r="P220" s="64">
        <f>O220*'Расчет субсидий'!U220</f>
        <v>6.7097560975609749</v>
      </c>
      <c r="Q220" s="65">
        <f t="shared" si="83"/>
        <v>162.31076668343744</v>
      </c>
      <c r="R220" s="64">
        <f>'Расчет субсидий'!X220-1</f>
        <v>0.15999999999999992</v>
      </c>
      <c r="S220" s="64">
        <f>R220*'Расчет субсидий'!Y220</f>
        <v>3.1999999999999984</v>
      </c>
      <c r="T220" s="65">
        <f t="shared" si="84"/>
        <v>77.408842562220954</v>
      </c>
      <c r="U220" s="92" t="s">
        <v>435</v>
      </c>
      <c r="V220" s="92" t="s">
        <v>435</v>
      </c>
      <c r="W220" s="93" t="s">
        <v>435</v>
      </c>
      <c r="X220" s="29" t="s">
        <v>375</v>
      </c>
      <c r="Y220" s="29" t="s">
        <v>375</v>
      </c>
      <c r="Z220" s="29" t="s">
        <v>375</v>
      </c>
      <c r="AA220" s="64">
        <f>'Расчет субсидий'!AJ220-1</f>
        <v>2.8169014084507005E-2</v>
      </c>
      <c r="AB220" s="64">
        <f>AA220*'Расчет субсидий'!AK220</f>
        <v>0.56338028169014009</v>
      </c>
      <c r="AC220" s="65">
        <f t="shared" si="85"/>
        <v>13.628317352503677</v>
      </c>
      <c r="AD220" s="29" t="s">
        <v>375</v>
      </c>
      <c r="AE220" s="29" t="s">
        <v>375</v>
      </c>
      <c r="AF220" s="29" t="s">
        <v>375</v>
      </c>
      <c r="AG220" s="29" t="s">
        <v>375</v>
      </c>
      <c r="AH220" s="29" t="s">
        <v>375</v>
      </c>
      <c r="AI220" s="29" t="s">
        <v>375</v>
      </c>
      <c r="AJ220" s="64">
        <f t="shared" si="70"/>
        <v>5.1989362331590749</v>
      </c>
      <c r="AK220" s="28" t="str">
        <f>IF('Расчет субсидий'!BG220="+",'Расчет субсидий'!BG220,"-")</f>
        <v>-</v>
      </c>
    </row>
    <row r="221" spans="1:37" ht="15" customHeight="1">
      <c r="A221" s="35" t="s">
        <v>218</v>
      </c>
      <c r="B221" s="61">
        <f>'Расчет субсидий'!AX221</f>
        <v>-40.154545454545541</v>
      </c>
      <c r="C221" s="64">
        <f>'Расчет субсидий'!D221-1</f>
        <v>4.6977236471253736E-2</v>
      </c>
      <c r="D221" s="64">
        <f>C221*'Расчет субсидий'!E221</f>
        <v>0.46977236471253736</v>
      </c>
      <c r="E221" s="65">
        <f t="shared" si="81"/>
        <v>5.1324209461131112</v>
      </c>
      <c r="F221" s="29" t="s">
        <v>375</v>
      </c>
      <c r="G221" s="29" t="s">
        <v>375</v>
      </c>
      <c r="H221" s="29" t="s">
        <v>375</v>
      </c>
      <c r="I221" s="29" t="s">
        <v>375</v>
      </c>
      <c r="J221" s="29" t="s">
        <v>375</v>
      </c>
      <c r="K221" s="29" t="s">
        <v>375</v>
      </c>
      <c r="L221" s="64">
        <f>'Расчет субсидий'!P221-1</f>
        <v>1.8167950706580172E-3</v>
      </c>
      <c r="M221" s="64">
        <f>L221*'Расчет субсидий'!Q221</f>
        <v>3.6335901413160343E-2</v>
      </c>
      <c r="N221" s="65">
        <f t="shared" si="82"/>
        <v>0.39698193320273883</v>
      </c>
      <c r="O221" s="64">
        <f>'Расчет субсидий'!T221-1</f>
        <v>1.6969696969696857E-2</v>
      </c>
      <c r="P221" s="64">
        <f>O221*'Расчет субсидий'!U221</f>
        <v>0.16969696969696857</v>
      </c>
      <c r="Q221" s="65">
        <f t="shared" si="83"/>
        <v>1.8539964186645976</v>
      </c>
      <c r="R221" s="64">
        <f>'Расчет субсидий'!X221-1</f>
        <v>-7.7041942604856528E-2</v>
      </c>
      <c r="S221" s="64">
        <f>R221*'Расчет субсидий'!Y221</f>
        <v>-3.0816777041942611</v>
      </c>
      <c r="T221" s="65">
        <f t="shared" si="84"/>
        <v>-33.668364480858273</v>
      </c>
      <c r="U221" s="92" t="s">
        <v>435</v>
      </c>
      <c r="V221" s="92" t="s">
        <v>435</v>
      </c>
      <c r="W221" s="93" t="s">
        <v>435</v>
      </c>
      <c r="X221" s="29" t="s">
        <v>375</v>
      </c>
      <c r="Y221" s="29" t="s">
        <v>375</v>
      </c>
      <c r="Z221" s="29" t="s">
        <v>375</v>
      </c>
      <c r="AA221" s="64">
        <f>'Расчет субсидий'!AJ221-1</f>
        <v>-6.3474387527839626E-2</v>
      </c>
      <c r="AB221" s="64">
        <f>AA221*'Расчет субсидий'!AK221</f>
        <v>-1.2694877505567925</v>
      </c>
      <c r="AC221" s="65">
        <f t="shared" si="85"/>
        <v>-13.869580271667715</v>
      </c>
      <c r="AD221" s="29" t="s">
        <v>375</v>
      </c>
      <c r="AE221" s="29" t="s">
        <v>375</v>
      </c>
      <c r="AF221" s="29" t="s">
        <v>375</v>
      </c>
      <c r="AG221" s="29" t="s">
        <v>375</v>
      </c>
      <c r="AH221" s="29" t="s">
        <v>375</v>
      </c>
      <c r="AI221" s="29" t="s">
        <v>375</v>
      </c>
      <c r="AJ221" s="64">
        <f t="shared" si="70"/>
        <v>-3.6753602189283874</v>
      </c>
      <c r="AK221" s="28" t="str">
        <f>IF('Расчет субсидий'!BG221="+",'Расчет субсидий'!BG221,"-")</f>
        <v>-</v>
      </c>
    </row>
    <row r="222" spans="1:37" ht="15" customHeight="1">
      <c r="A222" s="35" t="s">
        <v>219</v>
      </c>
      <c r="B222" s="61">
        <f>'Расчет субсидий'!AX222</f>
        <v>-10.75454545454545</v>
      </c>
      <c r="C222" s="64">
        <f>'Расчет субсидий'!D222-1</f>
        <v>-1</v>
      </c>
      <c r="D222" s="64">
        <f>C222*'Расчет субсидий'!E222</f>
        <v>0</v>
      </c>
      <c r="E222" s="65">
        <f t="shared" si="81"/>
        <v>0</v>
      </c>
      <c r="F222" s="29" t="s">
        <v>375</v>
      </c>
      <c r="G222" s="29" t="s">
        <v>375</v>
      </c>
      <c r="H222" s="29" t="s">
        <v>375</v>
      </c>
      <c r="I222" s="29" t="s">
        <v>375</v>
      </c>
      <c r="J222" s="29" t="s">
        <v>375</v>
      </c>
      <c r="K222" s="29" t="s">
        <v>375</v>
      </c>
      <c r="L222" s="64">
        <f>'Расчет субсидий'!P222-1</f>
        <v>-0.42039084987123165</v>
      </c>
      <c r="M222" s="64">
        <f>L222*'Расчет субсидий'!Q222</f>
        <v>-8.4078169974246322</v>
      </c>
      <c r="N222" s="65">
        <f t="shared" si="82"/>
        <v>-19.589749033109499</v>
      </c>
      <c r="O222" s="64">
        <f>'Расчет субсидий'!T222-1</f>
        <v>9.6296296296296324E-2</v>
      </c>
      <c r="P222" s="64">
        <f>O222*'Расчет субсидий'!U222</f>
        <v>2.4074074074074083</v>
      </c>
      <c r="Q222" s="65">
        <f t="shared" si="83"/>
        <v>5.6091262388329195</v>
      </c>
      <c r="R222" s="64">
        <f>'Расчет субсидий'!X222-1</f>
        <v>8.0000000000000071E-2</v>
      </c>
      <c r="S222" s="64">
        <f>R222*'Расчет субсидий'!Y222</f>
        <v>2.0000000000000018</v>
      </c>
      <c r="T222" s="65">
        <f t="shared" si="84"/>
        <v>4.6598894907227351</v>
      </c>
      <c r="U222" s="92" t="s">
        <v>435</v>
      </c>
      <c r="V222" s="92" t="s">
        <v>435</v>
      </c>
      <c r="W222" s="93" t="s">
        <v>435</v>
      </c>
      <c r="X222" s="29" t="s">
        <v>375</v>
      </c>
      <c r="Y222" s="29" t="s">
        <v>375</v>
      </c>
      <c r="Z222" s="29" t="s">
        <v>375</v>
      </c>
      <c r="AA222" s="64">
        <f>'Расчет субсидий'!AJ222-1</f>
        <v>-3.0769230769230771E-2</v>
      </c>
      <c r="AB222" s="64">
        <f>AA222*'Расчет субсидий'!AK222</f>
        <v>-0.61538461538461542</v>
      </c>
      <c r="AC222" s="65">
        <f t="shared" si="85"/>
        <v>-1.4338121509916097</v>
      </c>
      <c r="AD222" s="29" t="s">
        <v>375</v>
      </c>
      <c r="AE222" s="29" t="s">
        <v>375</v>
      </c>
      <c r="AF222" s="29" t="s">
        <v>375</v>
      </c>
      <c r="AG222" s="29" t="s">
        <v>375</v>
      </c>
      <c r="AH222" s="29" t="s">
        <v>375</v>
      </c>
      <c r="AI222" s="29" t="s">
        <v>375</v>
      </c>
      <c r="AJ222" s="64">
        <f t="shared" si="70"/>
        <v>-4.615794205401837</v>
      </c>
      <c r="AK222" s="28" t="str">
        <f>IF('Расчет субсидий'!BG222="+",'Расчет субсидий'!BG222,"-")</f>
        <v>-</v>
      </c>
    </row>
    <row r="223" spans="1:37" ht="15" customHeight="1">
      <c r="A223" s="35" t="s">
        <v>220</v>
      </c>
      <c r="B223" s="61">
        <f>'Расчет субсидий'!AX223</f>
        <v>-236.35454545454559</v>
      </c>
      <c r="C223" s="64">
        <f>'Расчет субсидий'!D223-1</f>
        <v>-3.1222874648966115E-2</v>
      </c>
      <c r="D223" s="64">
        <f>C223*'Расчет субсидий'!E223</f>
        <v>-0.31222874648966115</v>
      </c>
      <c r="E223" s="65">
        <f t="shared" si="81"/>
        <v>-5.5621652547588472</v>
      </c>
      <c r="F223" s="29" t="s">
        <v>375</v>
      </c>
      <c r="G223" s="29" t="s">
        <v>375</v>
      </c>
      <c r="H223" s="29" t="s">
        <v>375</v>
      </c>
      <c r="I223" s="29" t="s">
        <v>375</v>
      </c>
      <c r="J223" s="29" t="s">
        <v>375</v>
      </c>
      <c r="K223" s="29" t="s">
        <v>375</v>
      </c>
      <c r="L223" s="64">
        <f>'Расчет субсидий'!P223-1</f>
        <v>-0.74061516105594571</v>
      </c>
      <c r="M223" s="64">
        <f>L223*'Расчет субсидий'!Q223</f>
        <v>-14.812303221118913</v>
      </c>
      <c r="N223" s="65">
        <f t="shared" si="82"/>
        <v>-263.87217463395325</v>
      </c>
      <c r="O223" s="64">
        <f>'Расчет субсидий'!T223-1</f>
        <v>6.8085106382977933E-3</v>
      </c>
      <c r="P223" s="64">
        <f>O223*'Расчет субсидий'!U223</f>
        <v>0.1021276595744669</v>
      </c>
      <c r="Q223" s="65">
        <f t="shared" si="83"/>
        <v>1.819342152256789</v>
      </c>
      <c r="R223" s="64">
        <f>'Расчет субсидий'!X223-1</f>
        <v>3.5194805194805223E-2</v>
      </c>
      <c r="S223" s="64">
        <f>R223*'Расчет субсидий'!Y223</f>
        <v>1.2318181818181828</v>
      </c>
      <c r="T223" s="65">
        <f t="shared" si="84"/>
        <v>21.944091849711182</v>
      </c>
      <c r="U223" s="92" t="s">
        <v>435</v>
      </c>
      <c r="V223" s="92" t="s">
        <v>435</v>
      </c>
      <c r="W223" s="93" t="s">
        <v>435</v>
      </c>
      <c r="X223" s="29" t="s">
        <v>375</v>
      </c>
      <c r="Y223" s="29" t="s">
        <v>375</v>
      </c>
      <c r="Z223" s="29" t="s">
        <v>375</v>
      </c>
      <c r="AA223" s="64">
        <f>'Расчет субсидий'!AJ223-1</f>
        <v>2.614840989399303E-2</v>
      </c>
      <c r="AB223" s="64">
        <f>AA223*'Расчет субсидий'!AK223</f>
        <v>0.5229681978798606</v>
      </c>
      <c r="AC223" s="65">
        <f t="shared" si="85"/>
        <v>9.3163604321984828</v>
      </c>
      <c r="AD223" s="29" t="s">
        <v>375</v>
      </c>
      <c r="AE223" s="29" t="s">
        <v>375</v>
      </c>
      <c r="AF223" s="29" t="s">
        <v>375</v>
      </c>
      <c r="AG223" s="29" t="s">
        <v>375</v>
      </c>
      <c r="AH223" s="29" t="s">
        <v>375</v>
      </c>
      <c r="AI223" s="29" t="s">
        <v>375</v>
      </c>
      <c r="AJ223" s="64">
        <f t="shared" si="70"/>
        <v>-13.267617928336064</v>
      </c>
      <c r="AK223" s="28" t="str">
        <f>IF('Расчет субсидий'!BG223="+",'Расчет субсидий'!BG223,"-")</f>
        <v>-</v>
      </c>
    </row>
    <row r="224" spans="1:37" ht="15" customHeight="1">
      <c r="A224" s="35" t="s">
        <v>221</v>
      </c>
      <c r="B224" s="61">
        <f>'Расчет субсидий'!AX224</f>
        <v>2.7909090909090537</v>
      </c>
      <c r="C224" s="64">
        <f>'Расчет субсидий'!D224-1</f>
        <v>0.22757735204173413</v>
      </c>
      <c r="D224" s="64">
        <f>C224*'Расчет субсидий'!E224</f>
        <v>2.2757735204173413</v>
      </c>
      <c r="E224" s="65">
        <f t="shared" si="81"/>
        <v>6.2502148416986882</v>
      </c>
      <c r="F224" s="29" t="s">
        <v>375</v>
      </c>
      <c r="G224" s="29" t="s">
        <v>375</v>
      </c>
      <c r="H224" s="29" t="s">
        <v>375</v>
      </c>
      <c r="I224" s="29" t="s">
        <v>375</v>
      </c>
      <c r="J224" s="29" t="s">
        <v>375</v>
      </c>
      <c r="K224" s="29" t="s">
        <v>375</v>
      </c>
      <c r="L224" s="64">
        <f>'Расчет субсидий'!P224-1</f>
        <v>-0.28512914417887436</v>
      </c>
      <c r="M224" s="64">
        <f>L224*'Расчет субсидий'!Q224</f>
        <v>-5.7025828835774872</v>
      </c>
      <c r="N224" s="65">
        <f t="shared" si="82"/>
        <v>-15.661649920426466</v>
      </c>
      <c r="O224" s="64">
        <f>'Расчет субсидий'!T224-1</f>
        <v>0.13032258064516111</v>
      </c>
      <c r="P224" s="64">
        <f>O224*'Расчет субсидий'!U224</f>
        <v>3.9096774193548334</v>
      </c>
      <c r="Q224" s="65">
        <f t="shared" si="83"/>
        <v>10.737590368054095</v>
      </c>
      <c r="R224" s="64">
        <f>'Расчет субсидий'!X224-1</f>
        <v>2.6666666666666616E-2</v>
      </c>
      <c r="S224" s="64">
        <f>R224*'Расчет субсидий'!Y224</f>
        <v>0.53333333333333233</v>
      </c>
      <c r="T224" s="65">
        <f t="shared" si="84"/>
        <v>1.4647538015827362</v>
      </c>
      <c r="U224" s="92" t="s">
        <v>435</v>
      </c>
      <c r="V224" s="92" t="s">
        <v>435</v>
      </c>
      <c r="W224" s="93" t="s">
        <v>435</v>
      </c>
      <c r="X224" s="29" t="s">
        <v>375</v>
      </c>
      <c r="Y224" s="29" t="s">
        <v>375</v>
      </c>
      <c r="Z224" s="29" t="s">
        <v>375</v>
      </c>
      <c r="AA224" s="64">
        <f>'Расчет субсидий'!AJ224-1</f>
        <v>0</v>
      </c>
      <c r="AB224" s="64">
        <f>AA224*'Расчет субсидий'!AK224</f>
        <v>0</v>
      </c>
      <c r="AC224" s="65">
        <f t="shared" si="85"/>
        <v>0</v>
      </c>
      <c r="AD224" s="29" t="s">
        <v>375</v>
      </c>
      <c r="AE224" s="29" t="s">
        <v>375</v>
      </c>
      <c r="AF224" s="29" t="s">
        <v>375</v>
      </c>
      <c r="AG224" s="29" t="s">
        <v>375</v>
      </c>
      <c r="AH224" s="29" t="s">
        <v>375</v>
      </c>
      <c r="AI224" s="29" t="s">
        <v>375</v>
      </c>
      <c r="AJ224" s="64">
        <f t="shared" si="70"/>
        <v>1.0162013895280197</v>
      </c>
      <c r="AK224" s="28" t="str">
        <f>IF('Расчет субсидий'!BG224="+",'Расчет субсидий'!BG224,"-")</f>
        <v>-</v>
      </c>
    </row>
    <row r="225" spans="1:37" ht="15" customHeight="1">
      <c r="A225" s="35" t="s">
        <v>222</v>
      </c>
      <c r="B225" s="61">
        <f>'Расчет субсидий'!AX225</f>
        <v>109.25454545454545</v>
      </c>
      <c r="C225" s="64">
        <f>'Расчет субсидий'!D225-1</f>
        <v>-1</v>
      </c>
      <c r="D225" s="64">
        <f>C225*'Расчет субсидий'!E225</f>
        <v>0</v>
      </c>
      <c r="E225" s="65">
        <f t="shared" si="81"/>
        <v>0</v>
      </c>
      <c r="F225" s="29" t="s">
        <v>375</v>
      </c>
      <c r="G225" s="29" t="s">
        <v>375</v>
      </c>
      <c r="H225" s="29" t="s">
        <v>375</v>
      </c>
      <c r="I225" s="29" t="s">
        <v>375</v>
      </c>
      <c r="J225" s="29" t="s">
        <v>375</v>
      </c>
      <c r="K225" s="29" t="s">
        <v>375</v>
      </c>
      <c r="L225" s="64">
        <f>'Расчет субсидий'!P225-1</f>
        <v>4.5972784111805831E-2</v>
      </c>
      <c r="M225" s="64">
        <f>L225*'Расчет субсидий'!Q225</f>
        <v>0.91945568223611662</v>
      </c>
      <c r="N225" s="65">
        <f t="shared" si="82"/>
        <v>8.2772840954541742</v>
      </c>
      <c r="O225" s="64">
        <f>'Расчет субсидий'!T225-1</f>
        <v>0.20003048780487798</v>
      </c>
      <c r="P225" s="64">
        <f>O225*'Расчет субсидий'!U225</f>
        <v>8.0012195121951191</v>
      </c>
      <c r="Q225" s="65">
        <f t="shared" si="83"/>
        <v>72.029971962827887</v>
      </c>
      <c r="R225" s="64">
        <f>'Расчет субсидий'!X225-1</f>
        <v>0.22499999999999987</v>
      </c>
      <c r="S225" s="64">
        <f>R225*'Расчет субсидий'!Y225</f>
        <v>2.2499999999999987</v>
      </c>
      <c r="T225" s="65">
        <f t="shared" si="84"/>
        <v>20.255341909985891</v>
      </c>
      <c r="U225" s="92" t="s">
        <v>435</v>
      </c>
      <c r="V225" s="92" t="s">
        <v>435</v>
      </c>
      <c r="W225" s="93" t="s">
        <v>435</v>
      </c>
      <c r="X225" s="29" t="s">
        <v>375</v>
      </c>
      <c r="Y225" s="29" t="s">
        <v>375</v>
      </c>
      <c r="Z225" s="29" t="s">
        <v>375</v>
      </c>
      <c r="AA225" s="64">
        <f>'Расчет субсидий'!AJ225-1</f>
        <v>4.8275862068965614E-2</v>
      </c>
      <c r="AB225" s="64">
        <f>AA225*'Расчет субсидий'!AK225</f>
        <v>0.96551724137931227</v>
      </c>
      <c r="AC225" s="65">
        <f t="shared" si="85"/>
        <v>8.6919474862774937</v>
      </c>
      <c r="AD225" s="29" t="s">
        <v>375</v>
      </c>
      <c r="AE225" s="29" t="s">
        <v>375</v>
      </c>
      <c r="AF225" s="29" t="s">
        <v>375</v>
      </c>
      <c r="AG225" s="29" t="s">
        <v>375</v>
      </c>
      <c r="AH225" s="29" t="s">
        <v>375</v>
      </c>
      <c r="AI225" s="29" t="s">
        <v>375</v>
      </c>
      <c r="AJ225" s="64">
        <f t="shared" si="70"/>
        <v>12.136192435810546</v>
      </c>
      <c r="AK225" s="28" t="str">
        <f>IF('Расчет субсидий'!BG225="+",'Расчет субсидий'!BG225,"-")</f>
        <v>-</v>
      </c>
    </row>
    <row r="226" spans="1:37" ht="15" customHeight="1">
      <c r="A226" s="34" t="s">
        <v>223</v>
      </c>
      <c r="B226" s="66"/>
      <c r="C226" s="67"/>
      <c r="D226" s="67"/>
      <c r="E226" s="68"/>
      <c r="F226" s="67"/>
      <c r="G226" s="67"/>
      <c r="H226" s="68"/>
      <c r="I226" s="68"/>
      <c r="J226" s="68"/>
      <c r="K226" s="68"/>
      <c r="L226" s="67"/>
      <c r="M226" s="67"/>
      <c r="N226" s="68"/>
      <c r="O226" s="67"/>
      <c r="P226" s="67"/>
      <c r="Q226" s="68"/>
      <c r="R226" s="67"/>
      <c r="S226" s="67"/>
      <c r="T226" s="68"/>
      <c r="U226" s="68"/>
      <c r="V226" s="68"/>
      <c r="W226" s="68"/>
      <c r="X226" s="68"/>
      <c r="Y226" s="68"/>
      <c r="Z226" s="68"/>
      <c r="AA226" s="67"/>
      <c r="AB226" s="67"/>
      <c r="AC226" s="68"/>
      <c r="AD226" s="67"/>
      <c r="AE226" s="67"/>
      <c r="AF226" s="68"/>
      <c r="AG226" s="67"/>
      <c r="AH226" s="67"/>
      <c r="AI226" s="68"/>
      <c r="AJ226" s="68"/>
      <c r="AK226" s="69"/>
    </row>
    <row r="227" spans="1:37" ht="15" customHeight="1">
      <c r="A227" s="35" t="s">
        <v>224</v>
      </c>
      <c r="B227" s="61">
        <f>'Расчет субсидий'!AX227</f>
        <v>-524.91818181818178</v>
      </c>
      <c r="C227" s="64">
        <f>'Расчет субсидий'!D227-1</f>
        <v>-1</v>
      </c>
      <c r="D227" s="64">
        <f>C227*'Расчет субсидий'!E227</f>
        <v>0</v>
      </c>
      <c r="E227" s="65">
        <f t="shared" ref="E227:E235" si="86">$B227*D227/$AJ227</f>
        <v>0</v>
      </c>
      <c r="F227" s="29" t="s">
        <v>375</v>
      </c>
      <c r="G227" s="29" t="s">
        <v>375</v>
      </c>
      <c r="H227" s="29" t="s">
        <v>375</v>
      </c>
      <c r="I227" s="29" t="s">
        <v>375</v>
      </c>
      <c r="J227" s="29" t="s">
        <v>375</v>
      </c>
      <c r="K227" s="29" t="s">
        <v>375</v>
      </c>
      <c r="L227" s="64">
        <f>'Расчет субсидий'!P227-1</f>
        <v>-2.7018913239267528E-2</v>
      </c>
      <c r="M227" s="64">
        <f>L227*'Расчет субсидий'!Q227</f>
        <v>-0.54037826478535056</v>
      </c>
      <c r="N227" s="65">
        <f t="shared" ref="N227:N235" si="87">$B227*M227/$AJ227</f>
        <v>-4.6343419546371676</v>
      </c>
      <c r="O227" s="64">
        <f>'Расчет субсидий'!T227-1</f>
        <v>-1</v>
      </c>
      <c r="P227" s="64">
        <f>O227*'Расчет субсидий'!U227</f>
        <v>-20</v>
      </c>
      <c r="Q227" s="65">
        <f t="shared" ref="Q227:Q235" si="88">$B227*P227/$AJ227</f>
        <v>-171.52214500995979</v>
      </c>
      <c r="R227" s="64">
        <f>'Расчет субсидий'!X227-1</f>
        <v>-1</v>
      </c>
      <c r="S227" s="64">
        <f>R227*'Расчет субсидий'!Y227</f>
        <v>-30</v>
      </c>
      <c r="T227" s="65">
        <f t="shared" ref="T227:T235" si="89">$B227*S227/$AJ227</f>
        <v>-257.28321751493968</v>
      </c>
      <c r="U227" s="92" t="s">
        <v>435</v>
      </c>
      <c r="V227" s="92" t="s">
        <v>435</v>
      </c>
      <c r="W227" s="93" t="s">
        <v>435</v>
      </c>
      <c r="X227" s="29" t="s">
        <v>375</v>
      </c>
      <c r="Y227" s="29" t="s">
        <v>375</v>
      </c>
      <c r="Z227" s="29" t="s">
        <v>375</v>
      </c>
      <c r="AA227" s="64">
        <f>'Расчет субсидий'!AJ227-1</f>
        <v>-0.53333333333333333</v>
      </c>
      <c r="AB227" s="64">
        <f>AA227*'Расчет субсидий'!AK227</f>
        <v>-10.666666666666666</v>
      </c>
      <c r="AC227" s="65">
        <f t="shared" ref="AC227:AC235" si="90">$B227*AB227/$AJ227</f>
        <v>-91.478477338645206</v>
      </c>
      <c r="AD227" s="29" t="s">
        <v>375</v>
      </c>
      <c r="AE227" s="29" t="s">
        <v>375</v>
      </c>
      <c r="AF227" s="29" t="s">
        <v>375</v>
      </c>
      <c r="AG227" s="29" t="s">
        <v>375</v>
      </c>
      <c r="AH227" s="29" t="s">
        <v>375</v>
      </c>
      <c r="AI227" s="29" t="s">
        <v>375</v>
      </c>
      <c r="AJ227" s="64">
        <f t="shared" si="70"/>
        <v>-61.20704493145201</v>
      </c>
      <c r="AK227" s="28" t="str">
        <f>IF('Расчет субсидий'!BG227="+",'Расчет субсидий'!BG227,"-")</f>
        <v>-</v>
      </c>
    </row>
    <row r="228" spans="1:37" ht="15" customHeight="1">
      <c r="A228" s="35" t="s">
        <v>148</v>
      </c>
      <c r="B228" s="61">
        <f>'Расчет субсидий'!AX228</f>
        <v>17.854545454545473</v>
      </c>
      <c r="C228" s="64">
        <f>'Расчет субсидий'!D228-1</f>
        <v>-1</v>
      </c>
      <c r="D228" s="64">
        <f>C228*'Расчет субсидий'!E228</f>
        <v>0</v>
      </c>
      <c r="E228" s="65">
        <f t="shared" si="86"/>
        <v>0</v>
      </c>
      <c r="F228" s="29" t="s">
        <v>375</v>
      </c>
      <c r="G228" s="29" t="s">
        <v>375</v>
      </c>
      <c r="H228" s="29" t="s">
        <v>375</v>
      </c>
      <c r="I228" s="29" t="s">
        <v>375</v>
      </c>
      <c r="J228" s="29" t="s">
        <v>375</v>
      </c>
      <c r="K228" s="29" t="s">
        <v>375</v>
      </c>
      <c r="L228" s="64">
        <f>'Расчет субсидий'!P228-1</f>
        <v>3.343973248214005E-2</v>
      </c>
      <c r="M228" s="64">
        <f>L228*'Расчет субсидий'!Q228</f>
        <v>0.668794649642801</v>
      </c>
      <c r="N228" s="65">
        <f t="shared" si="87"/>
        <v>1.3382427094232376</v>
      </c>
      <c r="O228" s="64">
        <f>'Расчет субсидий'!T228-1</f>
        <v>0.14161073825503356</v>
      </c>
      <c r="P228" s="64">
        <f>O228*'Расчет субсидий'!U228</f>
        <v>4.2483221476510069</v>
      </c>
      <c r="Q228" s="65">
        <f t="shared" si="88"/>
        <v>8.5007948918426699</v>
      </c>
      <c r="R228" s="64">
        <f>'Расчет субсидий'!X228-1</f>
        <v>0.11333333333333329</v>
      </c>
      <c r="S228" s="64">
        <f>R228*'Расчет субсидий'!Y228</f>
        <v>2.2666666666666657</v>
      </c>
      <c r="T228" s="65">
        <f t="shared" si="89"/>
        <v>4.5355478590916221</v>
      </c>
      <c r="U228" s="92" t="s">
        <v>435</v>
      </c>
      <c r="V228" s="92" t="s">
        <v>435</v>
      </c>
      <c r="W228" s="93" t="s">
        <v>435</v>
      </c>
      <c r="X228" s="29" t="s">
        <v>375</v>
      </c>
      <c r="Y228" s="29" t="s">
        <v>375</v>
      </c>
      <c r="Z228" s="29" t="s">
        <v>375</v>
      </c>
      <c r="AA228" s="64">
        <f>'Расчет субсидий'!AJ228-1</f>
        <v>8.6956521739130377E-2</v>
      </c>
      <c r="AB228" s="64">
        <f>AA228*'Расчет субсидий'!AK228</f>
        <v>1.7391304347826075</v>
      </c>
      <c r="AC228" s="65">
        <f t="shared" si="90"/>
        <v>3.479959994187944</v>
      </c>
      <c r="AD228" s="29" t="s">
        <v>375</v>
      </c>
      <c r="AE228" s="29" t="s">
        <v>375</v>
      </c>
      <c r="AF228" s="29" t="s">
        <v>375</v>
      </c>
      <c r="AG228" s="29" t="s">
        <v>375</v>
      </c>
      <c r="AH228" s="29" t="s">
        <v>375</v>
      </c>
      <c r="AI228" s="29" t="s">
        <v>375</v>
      </c>
      <c r="AJ228" s="64">
        <f t="shared" si="70"/>
        <v>8.9229138987430812</v>
      </c>
      <c r="AK228" s="28" t="str">
        <f>IF('Расчет субсидий'!BG228="+",'Расчет субсидий'!BG228,"-")</f>
        <v>-</v>
      </c>
    </row>
    <row r="229" spans="1:37" ht="15" customHeight="1">
      <c r="A229" s="35" t="s">
        <v>225</v>
      </c>
      <c r="B229" s="61">
        <f>'Расчет субсидий'!AX229</f>
        <v>-106.85454545454547</v>
      </c>
      <c r="C229" s="64">
        <f>'Расчет субсидий'!D229-1</f>
        <v>-1</v>
      </c>
      <c r="D229" s="64">
        <f>C229*'Расчет субсидий'!E229</f>
        <v>0</v>
      </c>
      <c r="E229" s="65">
        <f t="shared" si="86"/>
        <v>0</v>
      </c>
      <c r="F229" s="29" t="s">
        <v>375</v>
      </c>
      <c r="G229" s="29" t="s">
        <v>375</v>
      </c>
      <c r="H229" s="29" t="s">
        <v>375</v>
      </c>
      <c r="I229" s="29" t="s">
        <v>375</v>
      </c>
      <c r="J229" s="29" t="s">
        <v>375</v>
      </c>
      <c r="K229" s="29" t="s">
        <v>375</v>
      </c>
      <c r="L229" s="64">
        <f>'Расчет субсидий'!P229-1</f>
        <v>0.25215743440233229</v>
      </c>
      <c r="M229" s="64">
        <f>L229*'Расчет субсидий'!Q229</f>
        <v>5.0431486880466458</v>
      </c>
      <c r="N229" s="65">
        <f t="shared" si="87"/>
        <v>50.728731454001661</v>
      </c>
      <c r="O229" s="64">
        <f>'Расчет субсидий'!T229-1</f>
        <v>-7.7732793522267141E-2</v>
      </c>
      <c r="P229" s="64">
        <f>O229*'Расчет субсидий'!U229</f>
        <v>-1.1659919028340071</v>
      </c>
      <c r="Q229" s="65">
        <f t="shared" si="88"/>
        <v>-11.728642912433529</v>
      </c>
      <c r="R229" s="64">
        <f>'Расчет субсидий'!X229-1</f>
        <v>-9.9999999999999978E-2</v>
      </c>
      <c r="S229" s="64">
        <f>R229*'Расчет субсидий'!Y229</f>
        <v>-3.4999999999999991</v>
      </c>
      <c r="T229" s="65">
        <f t="shared" si="89"/>
        <v>-35.206290964579139</v>
      </c>
      <c r="U229" s="92" t="s">
        <v>435</v>
      </c>
      <c r="V229" s="92" t="s">
        <v>435</v>
      </c>
      <c r="W229" s="93" t="s">
        <v>435</v>
      </c>
      <c r="X229" s="29" t="s">
        <v>375</v>
      </c>
      <c r="Y229" s="29" t="s">
        <v>375</v>
      </c>
      <c r="Z229" s="29" t="s">
        <v>375</v>
      </c>
      <c r="AA229" s="64">
        <f>'Расчет субсидий'!AJ229-1</f>
        <v>-0.55000000000000004</v>
      </c>
      <c r="AB229" s="64">
        <f>AA229*'Расчет субсидий'!AK229</f>
        <v>-11</v>
      </c>
      <c r="AC229" s="65">
        <f t="shared" si="90"/>
        <v>-110.64834303153445</v>
      </c>
      <c r="AD229" s="29" t="s">
        <v>375</v>
      </c>
      <c r="AE229" s="29" t="s">
        <v>375</v>
      </c>
      <c r="AF229" s="29" t="s">
        <v>375</v>
      </c>
      <c r="AG229" s="29" t="s">
        <v>375</v>
      </c>
      <c r="AH229" s="29" t="s">
        <v>375</v>
      </c>
      <c r="AI229" s="29" t="s">
        <v>375</v>
      </c>
      <c r="AJ229" s="64">
        <f t="shared" si="70"/>
        <v>-10.622843214787361</v>
      </c>
      <c r="AK229" s="28" t="str">
        <f>IF('Расчет субсидий'!BG229="+",'Расчет субсидий'!BG229,"-")</f>
        <v>-</v>
      </c>
    </row>
    <row r="230" spans="1:37" ht="15" customHeight="1">
      <c r="A230" s="35" t="s">
        <v>226</v>
      </c>
      <c r="B230" s="61">
        <f>'Расчет субсидий'!AX230</f>
        <v>10.418181818181665</v>
      </c>
      <c r="C230" s="64">
        <f>'Расчет субсидий'!D230-1</f>
        <v>-1</v>
      </c>
      <c r="D230" s="64">
        <f>C230*'Расчет субсидий'!E230</f>
        <v>0</v>
      </c>
      <c r="E230" s="65">
        <f t="shared" si="86"/>
        <v>0</v>
      </c>
      <c r="F230" s="29" t="s">
        <v>375</v>
      </c>
      <c r="G230" s="29" t="s">
        <v>375</v>
      </c>
      <c r="H230" s="29" t="s">
        <v>375</v>
      </c>
      <c r="I230" s="29" t="s">
        <v>375</v>
      </c>
      <c r="J230" s="29" t="s">
        <v>375</v>
      </c>
      <c r="K230" s="29" t="s">
        <v>375</v>
      </c>
      <c r="L230" s="64">
        <f>'Расчет субсидий'!P230-1</f>
        <v>9.7105045492142272E-2</v>
      </c>
      <c r="M230" s="64">
        <f>L230*'Расчет субсидий'!Q230</f>
        <v>1.9421009098428454</v>
      </c>
      <c r="N230" s="65">
        <f t="shared" si="87"/>
        <v>22.381674164592884</v>
      </c>
      <c r="O230" s="64">
        <f>'Расчет субсидий'!T230-1</f>
        <v>0.15714285714285703</v>
      </c>
      <c r="P230" s="64">
        <f>O230*'Расчет субсидий'!U230</f>
        <v>3.9285714285714257</v>
      </c>
      <c r="Q230" s="65">
        <f t="shared" si="88"/>
        <v>45.274684338482679</v>
      </c>
      <c r="R230" s="64">
        <f>'Расчет субсидий'!X230-1</f>
        <v>-0.16666666666666663</v>
      </c>
      <c r="S230" s="64">
        <f>R230*'Расчет субсидий'!Y230</f>
        <v>-4.1666666666666661</v>
      </c>
      <c r="T230" s="65">
        <f t="shared" si="89"/>
        <v>-48.018604601421053</v>
      </c>
      <c r="U230" s="92" t="s">
        <v>435</v>
      </c>
      <c r="V230" s="92" t="s">
        <v>435</v>
      </c>
      <c r="W230" s="93" t="s">
        <v>435</v>
      </c>
      <c r="X230" s="29" t="s">
        <v>375</v>
      </c>
      <c r="Y230" s="29" t="s">
        <v>375</v>
      </c>
      <c r="Z230" s="29" t="s">
        <v>375</v>
      </c>
      <c r="AA230" s="64">
        <f>'Расчет субсидий'!AJ230-1</f>
        <v>-4.0000000000000036E-2</v>
      </c>
      <c r="AB230" s="64">
        <f>AA230*'Расчет субсидий'!AK230</f>
        <v>-0.80000000000000071</v>
      </c>
      <c r="AC230" s="65">
        <f t="shared" si="90"/>
        <v>-9.219572083472853</v>
      </c>
      <c r="AD230" s="29" t="s">
        <v>375</v>
      </c>
      <c r="AE230" s="29" t="s">
        <v>375</v>
      </c>
      <c r="AF230" s="29" t="s">
        <v>375</v>
      </c>
      <c r="AG230" s="29" t="s">
        <v>375</v>
      </c>
      <c r="AH230" s="29" t="s">
        <v>375</v>
      </c>
      <c r="AI230" s="29" t="s">
        <v>375</v>
      </c>
      <c r="AJ230" s="64">
        <f t="shared" si="70"/>
        <v>0.90400567174760482</v>
      </c>
      <c r="AK230" s="28" t="str">
        <f>IF('Расчет субсидий'!BG230="+",'Расчет субсидий'!BG230,"-")</f>
        <v>-</v>
      </c>
    </row>
    <row r="231" spans="1:37" ht="15" customHeight="1">
      <c r="A231" s="35" t="s">
        <v>227</v>
      </c>
      <c r="B231" s="61">
        <f>'Расчет субсидий'!AX231</f>
        <v>-3.6363636363637042E-2</v>
      </c>
      <c r="C231" s="64">
        <f>'Расчет субсидий'!D231-1</f>
        <v>-0.56527887770109742</v>
      </c>
      <c r="D231" s="64">
        <f>C231*'Расчет субсидий'!E231</f>
        <v>-5.6527887770109739</v>
      </c>
      <c r="E231" s="65">
        <f t="shared" si="86"/>
        <v>-1.4051541324878454</v>
      </c>
      <c r="F231" s="29" t="s">
        <v>375</v>
      </c>
      <c r="G231" s="29" t="s">
        <v>375</v>
      </c>
      <c r="H231" s="29" t="s">
        <v>375</v>
      </c>
      <c r="I231" s="29" t="s">
        <v>375</v>
      </c>
      <c r="J231" s="29" t="s">
        <v>375</v>
      </c>
      <c r="K231" s="29" t="s">
        <v>375</v>
      </c>
      <c r="L231" s="64">
        <f>'Расчет субсидий'!P231-1</f>
        <v>0.17759780996920282</v>
      </c>
      <c r="M231" s="64">
        <f>L231*'Расчет субсидий'!Q231</f>
        <v>3.5519561993840565</v>
      </c>
      <c r="N231" s="65">
        <f t="shared" si="87"/>
        <v>0.88293515446360704</v>
      </c>
      <c r="O231" s="64">
        <f>'Расчет субсидий'!T231-1</f>
        <v>0.30000000000000004</v>
      </c>
      <c r="P231" s="64">
        <f>O231*'Расчет субсидий'!U231</f>
        <v>4.5000000000000009</v>
      </c>
      <c r="Q231" s="65">
        <f t="shared" si="88"/>
        <v>1.11859718196278</v>
      </c>
      <c r="R231" s="64">
        <f>'Расчет субсидий'!X231-1</f>
        <v>-7.2727272727272751E-2</v>
      </c>
      <c r="S231" s="64">
        <f>R231*'Расчет субсидий'!Y231</f>
        <v>-2.5454545454545463</v>
      </c>
      <c r="T231" s="65">
        <f t="shared" si="89"/>
        <v>-0.63274184030217873</v>
      </c>
      <c r="U231" s="92" t="s">
        <v>435</v>
      </c>
      <c r="V231" s="92" t="s">
        <v>435</v>
      </c>
      <c r="W231" s="93" t="s">
        <v>435</v>
      </c>
      <c r="X231" s="29" t="s">
        <v>375</v>
      </c>
      <c r="Y231" s="29" t="s">
        <v>375</v>
      </c>
      <c r="Z231" s="29" t="s">
        <v>375</v>
      </c>
      <c r="AA231" s="64">
        <f>'Расчет субсидий'!AJ231-1</f>
        <v>0</v>
      </c>
      <c r="AB231" s="64">
        <f>AA231*'Расчет субсидий'!AK231</f>
        <v>0</v>
      </c>
      <c r="AC231" s="65">
        <f t="shared" si="90"/>
        <v>0</v>
      </c>
      <c r="AD231" s="29" t="s">
        <v>375</v>
      </c>
      <c r="AE231" s="29" t="s">
        <v>375</v>
      </c>
      <c r="AF231" s="29" t="s">
        <v>375</v>
      </c>
      <c r="AG231" s="29" t="s">
        <v>375</v>
      </c>
      <c r="AH231" s="29" t="s">
        <v>375</v>
      </c>
      <c r="AI231" s="29" t="s">
        <v>375</v>
      </c>
      <c r="AJ231" s="64">
        <f t="shared" si="70"/>
        <v>-0.14628712308146286</v>
      </c>
      <c r="AK231" s="28" t="str">
        <f>IF('Расчет субсидий'!BG231="+",'Расчет субсидий'!BG231,"-")</f>
        <v>-</v>
      </c>
    </row>
    <row r="232" spans="1:37" ht="15" customHeight="1">
      <c r="A232" s="35" t="s">
        <v>228</v>
      </c>
      <c r="B232" s="61">
        <f>'Расчет субсидий'!AX232</f>
        <v>0</v>
      </c>
      <c r="C232" s="64">
        <f>'Расчет субсидий'!D232-1</f>
        <v>0.11391406578601981</v>
      </c>
      <c r="D232" s="64">
        <f>C232*'Расчет субсидий'!E232</f>
        <v>1.1391406578601981</v>
      </c>
      <c r="E232" s="65">
        <f t="shared" si="86"/>
        <v>0</v>
      </c>
      <c r="F232" s="29" t="s">
        <v>375</v>
      </c>
      <c r="G232" s="29" t="s">
        <v>375</v>
      </c>
      <c r="H232" s="29" t="s">
        <v>375</v>
      </c>
      <c r="I232" s="29" t="s">
        <v>375</v>
      </c>
      <c r="J232" s="29" t="s">
        <v>375</v>
      </c>
      <c r="K232" s="29" t="s">
        <v>375</v>
      </c>
      <c r="L232" s="64">
        <f>'Расчет субсидий'!P232-1</f>
        <v>-0.19034147119362832</v>
      </c>
      <c r="M232" s="64">
        <f>L232*'Расчет субсидий'!Q232</f>
        <v>-3.8068294238725664</v>
      </c>
      <c r="N232" s="65">
        <f t="shared" si="87"/>
        <v>0</v>
      </c>
      <c r="O232" s="64">
        <f>'Расчет субсидий'!T232-1</f>
        <v>0</v>
      </c>
      <c r="P232" s="64">
        <f>O232*'Расчет субсидий'!U232</f>
        <v>0</v>
      </c>
      <c r="Q232" s="65">
        <f t="shared" si="88"/>
        <v>0</v>
      </c>
      <c r="R232" s="64">
        <f>'Расчет субсидий'!X232-1</f>
        <v>0</v>
      </c>
      <c r="S232" s="64">
        <f>R232*'Расчет субсидий'!Y232</f>
        <v>0</v>
      </c>
      <c r="T232" s="65">
        <f t="shared" si="89"/>
        <v>0</v>
      </c>
      <c r="U232" s="92" t="s">
        <v>435</v>
      </c>
      <c r="V232" s="92" t="s">
        <v>435</v>
      </c>
      <c r="W232" s="93" t="s">
        <v>435</v>
      </c>
      <c r="X232" s="29" t="s">
        <v>375</v>
      </c>
      <c r="Y232" s="29" t="s">
        <v>375</v>
      </c>
      <c r="Z232" s="29" t="s">
        <v>375</v>
      </c>
      <c r="AA232" s="64">
        <f>'Расчет субсидий'!AJ232-1</f>
        <v>0</v>
      </c>
      <c r="AB232" s="64">
        <f>AA232*'Расчет субсидий'!AK232</f>
        <v>0</v>
      </c>
      <c r="AC232" s="65">
        <f t="shared" si="90"/>
        <v>0</v>
      </c>
      <c r="AD232" s="29" t="s">
        <v>375</v>
      </c>
      <c r="AE232" s="29" t="s">
        <v>375</v>
      </c>
      <c r="AF232" s="29" t="s">
        <v>375</v>
      </c>
      <c r="AG232" s="29" t="s">
        <v>375</v>
      </c>
      <c r="AH232" s="29" t="s">
        <v>375</v>
      </c>
      <c r="AI232" s="29" t="s">
        <v>375</v>
      </c>
      <c r="AJ232" s="64">
        <f t="shared" si="70"/>
        <v>-2.6676887660123683</v>
      </c>
      <c r="AK232" s="28" t="str">
        <f>IF('Расчет субсидий'!BG232="+",'Расчет субсидий'!BG232,"-")</f>
        <v>-</v>
      </c>
    </row>
    <row r="233" spans="1:37" ht="15" customHeight="1">
      <c r="A233" s="35" t="s">
        <v>229</v>
      </c>
      <c r="B233" s="61">
        <f>'Расчет субсидий'!AX233</f>
        <v>67.345454545454459</v>
      </c>
      <c r="C233" s="64">
        <f>'Расчет субсидий'!D233-1</f>
        <v>-1</v>
      </c>
      <c r="D233" s="64">
        <f>C233*'Расчет субсидий'!E233</f>
        <v>0</v>
      </c>
      <c r="E233" s="65">
        <f t="shared" si="86"/>
        <v>0</v>
      </c>
      <c r="F233" s="29" t="s">
        <v>375</v>
      </c>
      <c r="G233" s="29" t="s">
        <v>375</v>
      </c>
      <c r="H233" s="29" t="s">
        <v>375</v>
      </c>
      <c r="I233" s="29" t="s">
        <v>375</v>
      </c>
      <c r="J233" s="29" t="s">
        <v>375</v>
      </c>
      <c r="K233" s="29" t="s">
        <v>375</v>
      </c>
      <c r="L233" s="64">
        <f>'Расчет субсидий'!P233-1</f>
        <v>9.0386195562859539E-2</v>
      </c>
      <c r="M233" s="64">
        <f>L233*'Расчет субсидий'!Q233</f>
        <v>1.8077239112571908</v>
      </c>
      <c r="N233" s="65">
        <f t="shared" si="87"/>
        <v>19.635268244753306</v>
      </c>
      <c r="O233" s="64">
        <f>'Расчет субсидий'!T233-1</f>
        <v>5.2844311377245434E-2</v>
      </c>
      <c r="P233" s="64">
        <f>O233*'Расчет субсидий'!U233</f>
        <v>1.585329341317363</v>
      </c>
      <c r="Q233" s="65">
        <f t="shared" si="88"/>
        <v>17.219646583861422</v>
      </c>
      <c r="R233" s="64">
        <f>'Расчет субсидий'!X233-1</f>
        <v>0.15833333333333344</v>
      </c>
      <c r="S233" s="64">
        <f>R233*'Расчет субсидий'!Y233</f>
        <v>3.1666666666666687</v>
      </c>
      <c r="T233" s="65">
        <f t="shared" si="89"/>
        <v>34.395932395714453</v>
      </c>
      <c r="U233" s="92" t="s">
        <v>435</v>
      </c>
      <c r="V233" s="92" t="s">
        <v>435</v>
      </c>
      <c r="W233" s="93" t="s">
        <v>435</v>
      </c>
      <c r="X233" s="29" t="s">
        <v>375</v>
      </c>
      <c r="Y233" s="29" t="s">
        <v>375</v>
      </c>
      <c r="Z233" s="29" t="s">
        <v>375</v>
      </c>
      <c r="AA233" s="64">
        <f>'Расчет субсидий'!AJ233-1</f>
        <v>-1.7977528089887618E-2</v>
      </c>
      <c r="AB233" s="64">
        <f>AA233*'Расчет субсидий'!AK233</f>
        <v>-0.35955056179775235</v>
      </c>
      <c r="AC233" s="65">
        <f t="shared" si="90"/>
        <v>-3.9053926788747257</v>
      </c>
      <c r="AD233" s="29" t="s">
        <v>375</v>
      </c>
      <c r="AE233" s="29" t="s">
        <v>375</v>
      </c>
      <c r="AF233" s="29" t="s">
        <v>375</v>
      </c>
      <c r="AG233" s="29" t="s">
        <v>375</v>
      </c>
      <c r="AH233" s="29" t="s">
        <v>375</v>
      </c>
      <c r="AI233" s="29" t="s">
        <v>375</v>
      </c>
      <c r="AJ233" s="64">
        <f t="shared" si="70"/>
        <v>6.2001693574434711</v>
      </c>
      <c r="AK233" s="28" t="str">
        <f>IF('Расчет субсидий'!BG233="+",'Расчет субсидий'!BG233,"-")</f>
        <v>-</v>
      </c>
    </row>
    <row r="234" spans="1:37" ht="15" customHeight="1">
      <c r="A234" s="35" t="s">
        <v>230</v>
      </c>
      <c r="B234" s="61">
        <f>'Расчет субсидий'!AX234</f>
        <v>-49.109090909090924</v>
      </c>
      <c r="C234" s="64">
        <f>'Расчет субсидий'!D234-1</f>
        <v>-1</v>
      </c>
      <c r="D234" s="64">
        <f>C234*'Расчет субсидий'!E234</f>
        <v>0</v>
      </c>
      <c r="E234" s="65">
        <f t="shared" si="86"/>
        <v>0</v>
      </c>
      <c r="F234" s="29" t="s">
        <v>375</v>
      </c>
      <c r="G234" s="29" t="s">
        <v>375</v>
      </c>
      <c r="H234" s="29" t="s">
        <v>375</v>
      </c>
      <c r="I234" s="29" t="s">
        <v>375</v>
      </c>
      <c r="J234" s="29" t="s">
        <v>375</v>
      </c>
      <c r="K234" s="29" t="s">
        <v>375</v>
      </c>
      <c r="L234" s="64">
        <f>'Расчет субсидий'!P234-1</f>
        <v>-0.18445355437426803</v>
      </c>
      <c r="M234" s="64">
        <f>L234*'Расчет субсидий'!Q234</f>
        <v>-3.6890710874853605</v>
      </c>
      <c r="N234" s="65">
        <f t="shared" si="87"/>
        <v>-33.90427786834293</v>
      </c>
      <c r="O234" s="64">
        <f>'Расчет субсидий'!T234-1</f>
        <v>-0.22499999999999998</v>
      </c>
      <c r="P234" s="64">
        <f>O234*'Расчет субсидий'!U234</f>
        <v>-5.6249999999999991</v>
      </c>
      <c r="Q234" s="65">
        <f t="shared" si="88"/>
        <v>-51.696364338543191</v>
      </c>
      <c r="R234" s="64">
        <f>'Расчет субсидий'!X234-1</f>
        <v>0.30000000000000004</v>
      </c>
      <c r="S234" s="64">
        <f>R234*'Расчет субсидий'!Y234</f>
        <v>7.5000000000000009</v>
      </c>
      <c r="T234" s="65">
        <f t="shared" si="89"/>
        <v>68.928485784724288</v>
      </c>
      <c r="U234" s="92" t="s">
        <v>435</v>
      </c>
      <c r="V234" s="92" t="s">
        <v>435</v>
      </c>
      <c r="W234" s="93" t="s">
        <v>435</v>
      </c>
      <c r="X234" s="29" t="s">
        <v>375</v>
      </c>
      <c r="Y234" s="29" t="s">
        <v>375</v>
      </c>
      <c r="Z234" s="29" t="s">
        <v>375</v>
      </c>
      <c r="AA234" s="64">
        <f>'Расчет субсидий'!AJ234-1</f>
        <v>-0.17647058823529416</v>
      </c>
      <c r="AB234" s="64">
        <f>AA234*'Расчет субсидий'!AK234</f>
        <v>-3.5294117647058831</v>
      </c>
      <c r="AC234" s="65">
        <f t="shared" si="90"/>
        <v>-32.436934486929076</v>
      </c>
      <c r="AD234" s="29" t="s">
        <v>375</v>
      </c>
      <c r="AE234" s="29" t="s">
        <v>375</v>
      </c>
      <c r="AF234" s="29" t="s">
        <v>375</v>
      </c>
      <c r="AG234" s="29" t="s">
        <v>375</v>
      </c>
      <c r="AH234" s="29" t="s">
        <v>375</v>
      </c>
      <c r="AI234" s="29" t="s">
        <v>375</v>
      </c>
      <c r="AJ234" s="64">
        <f t="shared" si="70"/>
        <v>-5.3434828521912419</v>
      </c>
      <c r="AK234" s="28" t="str">
        <f>IF('Расчет субсидий'!BG234="+",'Расчет субсидий'!BG234,"-")</f>
        <v>-</v>
      </c>
    </row>
    <row r="235" spans="1:37" ht="15" customHeight="1">
      <c r="A235" s="35" t="s">
        <v>231</v>
      </c>
      <c r="B235" s="61">
        <f>'Расчет субсидий'!AX235</f>
        <v>77.527272727272702</v>
      </c>
      <c r="C235" s="64">
        <f>'Расчет субсидий'!D235-1</f>
        <v>0.24885000383783562</v>
      </c>
      <c r="D235" s="64">
        <f>C235*'Расчет субсидий'!E235</f>
        <v>2.4885000383783562</v>
      </c>
      <c r="E235" s="65">
        <f t="shared" si="86"/>
        <v>52.90651461531305</v>
      </c>
      <c r="F235" s="29" t="s">
        <v>375</v>
      </c>
      <c r="G235" s="29" t="s">
        <v>375</v>
      </c>
      <c r="H235" s="29" t="s">
        <v>375</v>
      </c>
      <c r="I235" s="29" t="s">
        <v>375</v>
      </c>
      <c r="J235" s="29" t="s">
        <v>375</v>
      </c>
      <c r="K235" s="29" t="s">
        <v>375</v>
      </c>
      <c r="L235" s="64">
        <f>'Расчет субсидий'!P235-1</f>
        <v>-0.18018897728251815</v>
      </c>
      <c r="M235" s="64">
        <f>L235*'Расчет субсидий'!Q235</f>
        <v>-3.603779545650363</v>
      </c>
      <c r="N235" s="65">
        <f t="shared" si="87"/>
        <v>-76.617806816094699</v>
      </c>
      <c r="O235" s="64">
        <f>'Расчет субсидий'!T235-1</f>
        <v>4.7368421052631504E-2</v>
      </c>
      <c r="P235" s="64">
        <f>O235*'Расчет субсидий'!U235</f>
        <v>0.94736842105263008</v>
      </c>
      <c r="Q235" s="65">
        <f t="shared" si="88"/>
        <v>20.141434776576997</v>
      </c>
      <c r="R235" s="64">
        <f>'Расчет субсидий'!X235-1</f>
        <v>0.11914893617021272</v>
      </c>
      <c r="S235" s="64">
        <f>R235*'Расчет субсидий'!Y235</f>
        <v>3.5744680851063815</v>
      </c>
      <c r="T235" s="65">
        <f t="shared" si="89"/>
        <v>75.994633341411173</v>
      </c>
      <c r="U235" s="92" t="s">
        <v>435</v>
      </c>
      <c r="V235" s="92" t="s">
        <v>435</v>
      </c>
      <c r="W235" s="93" t="s">
        <v>435</v>
      </c>
      <c r="X235" s="29" t="s">
        <v>375</v>
      </c>
      <c r="Y235" s="29" t="s">
        <v>375</v>
      </c>
      <c r="Z235" s="29" t="s">
        <v>375</v>
      </c>
      <c r="AA235" s="64">
        <f>'Расчет субсидий'!AJ235-1</f>
        <v>1.2000000000000011E-2</v>
      </c>
      <c r="AB235" s="64">
        <f>AA235*'Расчет субсидий'!AK235</f>
        <v>0.24000000000000021</v>
      </c>
      <c r="AC235" s="65">
        <f t="shared" si="90"/>
        <v>5.1024968100661852</v>
      </c>
      <c r="AD235" s="29" t="s">
        <v>375</v>
      </c>
      <c r="AE235" s="29" t="s">
        <v>375</v>
      </c>
      <c r="AF235" s="29" t="s">
        <v>375</v>
      </c>
      <c r="AG235" s="29" t="s">
        <v>375</v>
      </c>
      <c r="AH235" s="29" t="s">
        <v>375</v>
      </c>
      <c r="AI235" s="29" t="s">
        <v>375</v>
      </c>
      <c r="AJ235" s="64">
        <f t="shared" si="70"/>
        <v>3.646556998887005</v>
      </c>
      <c r="AK235" s="28" t="str">
        <f>IF('Расчет субсидий'!BG235="+",'Расчет субсидий'!BG235,"-")</f>
        <v>-</v>
      </c>
    </row>
    <row r="236" spans="1:37" ht="15" customHeight="1">
      <c r="A236" s="34" t="s">
        <v>232</v>
      </c>
      <c r="B236" s="66"/>
      <c r="C236" s="67"/>
      <c r="D236" s="67"/>
      <c r="E236" s="68"/>
      <c r="F236" s="67"/>
      <c r="G236" s="67"/>
      <c r="H236" s="68"/>
      <c r="I236" s="68"/>
      <c r="J236" s="68"/>
      <c r="K236" s="68"/>
      <c r="L236" s="67"/>
      <c r="M236" s="67"/>
      <c r="N236" s="68"/>
      <c r="O236" s="67"/>
      <c r="P236" s="67"/>
      <c r="Q236" s="68"/>
      <c r="R236" s="67"/>
      <c r="S236" s="67"/>
      <c r="T236" s="68"/>
      <c r="U236" s="68"/>
      <c r="V236" s="68"/>
      <c r="W236" s="68"/>
      <c r="X236" s="68"/>
      <c r="Y236" s="68"/>
      <c r="Z236" s="68"/>
      <c r="AA236" s="67"/>
      <c r="AB236" s="67"/>
      <c r="AC236" s="68"/>
      <c r="AD236" s="67"/>
      <c r="AE236" s="67"/>
      <c r="AF236" s="68"/>
      <c r="AG236" s="67"/>
      <c r="AH236" s="67"/>
      <c r="AI236" s="68"/>
      <c r="AJ236" s="68"/>
      <c r="AK236" s="69"/>
    </row>
    <row r="237" spans="1:37" ht="15" customHeight="1">
      <c r="A237" s="35" t="s">
        <v>233</v>
      </c>
      <c r="B237" s="61">
        <f>'Расчет субсидий'!AX237</f>
        <v>86.618181818181711</v>
      </c>
      <c r="C237" s="64">
        <f>'Расчет субсидий'!D237-1</f>
        <v>-1</v>
      </c>
      <c r="D237" s="64">
        <f>C237*'Расчет субсидий'!E237</f>
        <v>0</v>
      </c>
      <c r="E237" s="65">
        <f t="shared" ref="E237:E244" si="91">$B237*D237/$AJ237</f>
        <v>0</v>
      </c>
      <c r="F237" s="29" t="s">
        <v>375</v>
      </c>
      <c r="G237" s="29" t="s">
        <v>375</v>
      </c>
      <c r="H237" s="29" t="s">
        <v>375</v>
      </c>
      <c r="I237" s="29" t="s">
        <v>375</v>
      </c>
      <c r="J237" s="29" t="s">
        <v>375</v>
      </c>
      <c r="K237" s="29" t="s">
        <v>375</v>
      </c>
      <c r="L237" s="64">
        <f>'Расчет субсидий'!P237-1</f>
        <v>-0.33862433862433861</v>
      </c>
      <c r="M237" s="64">
        <f>L237*'Расчет субсидий'!Q237</f>
        <v>-6.7724867724867721</v>
      </c>
      <c r="N237" s="65">
        <f t="shared" ref="N237:N244" si="92">$B237*M237/$AJ237</f>
        <v>-105.78750115738235</v>
      </c>
      <c r="O237" s="64">
        <f>'Расчет субсидий'!T237-1</f>
        <v>0.21906976744186046</v>
      </c>
      <c r="P237" s="64">
        <f>O237*'Расчет субсидий'!U237</f>
        <v>4.3813953488372093</v>
      </c>
      <c r="Q237" s="65">
        <f t="shared" ref="Q237:Q244" si="93">$B237*P237/$AJ237</f>
        <v>68.43820905180975</v>
      </c>
      <c r="R237" s="64">
        <f>'Расчет субсидий'!X237-1</f>
        <v>0.26454545454545442</v>
      </c>
      <c r="S237" s="64">
        <f>R237*'Расчет субсидий'!Y237</f>
        <v>7.9363636363636321</v>
      </c>
      <c r="T237" s="65">
        <f t="shared" ref="T237:T244" si="94">$B237*S237/$AJ237</f>
        <v>123.96747392375433</v>
      </c>
      <c r="U237" s="92" t="s">
        <v>435</v>
      </c>
      <c r="V237" s="92" t="s">
        <v>435</v>
      </c>
      <c r="W237" s="93" t="s">
        <v>435</v>
      </c>
      <c r="X237" s="29" t="s">
        <v>375</v>
      </c>
      <c r="Y237" s="29" t="s">
        <v>375</v>
      </c>
      <c r="Z237" s="29" t="s">
        <v>375</v>
      </c>
      <c r="AA237" s="64">
        <f>'Расчет субсидий'!AJ237-1</f>
        <v>0</v>
      </c>
      <c r="AB237" s="64">
        <f>AA237*'Расчет субсидий'!AK237</f>
        <v>0</v>
      </c>
      <c r="AC237" s="65">
        <f t="shared" ref="AC237:AC244" si="95">$B237*AB237/$AJ237</f>
        <v>0</v>
      </c>
      <c r="AD237" s="29" t="s">
        <v>375</v>
      </c>
      <c r="AE237" s="29" t="s">
        <v>375</v>
      </c>
      <c r="AF237" s="29" t="s">
        <v>375</v>
      </c>
      <c r="AG237" s="29" t="s">
        <v>375</v>
      </c>
      <c r="AH237" s="29" t="s">
        <v>375</v>
      </c>
      <c r="AI237" s="29" t="s">
        <v>375</v>
      </c>
      <c r="AJ237" s="64">
        <f t="shared" si="70"/>
        <v>5.5452722127140692</v>
      </c>
      <c r="AK237" s="28" t="str">
        <f>IF('Расчет субсидий'!BG237="+",'Расчет субсидий'!BG237,"-")</f>
        <v>-</v>
      </c>
    </row>
    <row r="238" spans="1:37" ht="15" customHeight="1">
      <c r="A238" s="35" t="s">
        <v>234</v>
      </c>
      <c r="B238" s="61">
        <f>'Расчет субсидий'!AX238</f>
        <v>138.58181818181811</v>
      </c>
      <c r="C238" s="64">
        <f>'Расчет субсидий'!D238-1</f>
        <v>-1</v>
      </c>
      <c r="D238" s="64">
        <f>C238*'Расчет субсидий'!E238</f>
        <v>0</v>
      </c>
      <c r="E238" s="65">
        <f t="shared" si="91"/>
        <v>0</v>
      </c>
      <c r="F238" s="29" t="s">
        <v>375</v>
      </c>
      <c r="G238" s="29" t="s">
        <v>375</v>
      </c>
      <c r="H238" s="29" t="s">
        <v>375</v>
      </c>
      <c r="I238" s="29" t="s">
        <v>375</v>
      </c>
      <c r="J238" s="29" t="s">
        <v>375</v>
      </c>
      <c r="K238" s="29" t="s">
        <v>375</v>
      </c>
      <c r="L238" s="64">
        <f>'Расчет субсидий'!P238-1</f>
        <v>0.25907869481765822</v>
      </c>
      <c r="M238" s="64">
        <f>L238*'Расчет субсидий'!Q238</f>
        <v>5.1815738963531643</v>
      </c>
      <c r="N238" s="65">
        <f t="shared" si="92"/>
        <v>43.064823256645973</v>
      </c>
      <c r="O238" s="64">
        <f>'Расчет субсидий'!T238-1</f>
        <v>0.23095238095238102</v>
      </c>
      <c r="P238" s="64">
        <f>O238*'Расчет субсидий'!U238</f>
        <v>5.7738095238095255</v>
      </c>
      <c r="Q238" s="65">
        <f t="shared" si="93"/>
        <v>47.986980719390502</v>
      </c>
      <c r="R238" s="64">
        <f>'Расчет субсидий'!X238-1</f>
        <v>5.8333333333333348E-2</v>
      </c>
      <c r="S238" s="64">
        <f>R238*'Расчет субсидий'!Y238</f>
        <v>1.4583333333333337</v>
      </c>
      <c r="T238" s="65">
        <f t="shared" si="94"/>
        <v>12.120422965206879</v>
      </c>
      <c r="U238" s="92" t="s">
        <v>435</v>
      </c>
      <c r="V238" s="92" t="s">
        <v>435</v>
      </c>
      <c r="W238" s="93" t="s">
        <v>435</v>
      </c>
      <c r="X238" s="29" t="s">
        <v>375</v>
      </c>
      <c r="Y238" s="29" t="s">
        <v>375</v>
      </c>
      <c r="Z238" s="29" t="s">
        <v>375</v>
      </c>
      <c r="AA238" s="64">
        <f>'Расчет субсидий'!AJ238-1</f>
        <v>0.21302469135802471</v>
      </c>
      <c r="AB238" s="64">
        <f>AA238*'Расчет субсидий'!AK238</f>
        <v>4.2604938271604942</v>
      </c>
      <c r="AC238" s="65">
        <f t="shared" si="95"/>
        <v>35.409591240574763</v>
      </c>
      <c r="AD238" s="29" t="s">
        <v>375</v>
      </c>
      <c r="AE238" s="29" t="s">
        <v>375</v>
      </c>
      <c r="AF238" s="29" t="s">
        <v>375</v>
      </c>
      <c r="AG238" s="29" t="s">
        <v>375</v>
      </c>
      <c r="AH238" s="29" t="s">
        <v>375</v>
      </c>
      <c r="AI238" s="29" t="s">
        <v>375</v>
      </c>
      <c r="AJ238" s="64">
        <f t="shared" si="70"/>
        <v>16.674210580656517</v>
      </c>
      <c r="AK238" s="28" t="str">
        <f>IF('Расчет субсидий'!BG238="+",'Расчет субсидий'!BG238,"-")</f>
        <v>-</v>
      </c>
    </row>
    <row r="239" spans="1:37" ht="15" customHeight="1">
      <c r="A239" s="35" t="s">
        <v>235</v>
      </c>
      <c r="B239" s="61">
        <f>'Расчет субсидий'!AX239</f>
        <v>217.56363636363653</v>
      </c>
      <c r="C239" s="64">
        <f>'Расчет субсидий'!D239-1</f>
        <v>-1</v>
      </c>
      <c r="D239" s="64">
        <f>C239*'Расчет субсидий'!E239</f>
        <v>0</v>
      </c>
      <c r="E239" s="65">
        <f t="shared" si="91"/>
        <v>0</v>
      </c>
      <c r="F239" s="29" t="s">
        <v>375</v>
      </c>
      <c r="G239" s="29" t="s">
        <v>375</v>
      </c>
      <c r="H239" s="29" t="s">
        <v>375</v>
      </c>
      <c r="I239" s="29" t="s">
        <v>375</v>
      </c>
      <c r="J239" s="29" t="s">
        <v>375</v>
      </c>
      <c r="K239" s="29" t="s">
        <v>375</v>
      </c>
      <c r="L239" s="64">
        <f>'Расчет субсидий'!P239-1</f>
        <v>-7.9377766847024134E-2</v>
      </c>
      <c r="M239" s="64">
        <f>L239*'Расчет субсидий'!Q239</f>
        <v>-1.5875553369404827</v>
      </c>
      <c r="N239" s="65">
        <f t="shared" si="92"/>
        <v>-31.998542113581269</v>
      </c>
      <c r="O239" s="64">
        <f>'Расчет субсидий'!T239-1</f>
        <v>0.22771144278606958</v>
      </c>
      <c r="P239" s="64">
        <f>O239*'Расчет субсидий'!U239</f>
        <v>3.415671641791044</v>
      </c>
      <c r="Q239" s="65">
        <f t="shared" si="93"/>
        <v>68.845797266286738</v>
      </c>
      <c r="R239" s="64">
        <f>'Расчет субсидий'!X239-1</f>
        <v>0.20911111111111103</v>
      </c>
      <c r="S239" s="64">
        <f>R239*'Расчет субсидий'!Y239</f>
        <v>7.3188888888888854</v>
      </c>
      <c r="T239" s="65">
        <f t="shared" si="94"/>
        <v>147.51849518963439</v>
      </c>
      <c r="U239" s="92" t="s">
        <v>435</v>
      </c>
      <c r="V239" s="92" t="s">
        <v>435</v>
      </c>
      <c r="W239" s="93" t="s">
        <v>435</v>
      </c>
      <c r="X239" s="29" t="s">
        <v>375</v>
      </c>
      <c r="Y239" s="29" t="s">
        <v>375</v>
      </c>
      <c r="Z239" s="29" t="s">
        <v>375</v>
      </c>
      <c r="AA239" s="64">
        <f>'Расчет субсидий'!AJ239-1</f>
        <v>8.2352941176470518E-2</v>
      </c>
      <c r="AB239" s="64">
        <f>AA239*'Расчет субсидий'!AK239</f>
        <v>1.6470588235294104</v>
      </c>
      <c r="AC239" s="65">
        <f t="shared" si="95"/>
        <v>33.197886021296718</v>
      </c>
      <c r="AD239" s="29" t="s">
        <v>375</v>
      </c>
      <c r="AE239" s="29" t="s">
        <v>375</v>
      </c>
      <c r="AF239" s="29" t="s">
        <v>375</v>
      </c>
      <c r="AG239" s="29" t="s">
        <v>375</v>
      </c>
      <c r="AH239" s="29" t="s">
        <v>375</v>
      </c>
      <c r="AI239" s="29" t="s">
        <v>375</v>
      </c>
      <c r="AJ239" s="64">
        <f t="shared" si="70"/>
        <v>10.794064017268855</v>
      </c>
      <c r="AK239" s="28" t="str">
        <f>IF('Расчет субсидий'!BG239="+",'Расчет субсидий'!BG239,"-")</f>
        <v>-</v>
      </c>
    </row>
    <row r="240" spans="1:37" ht="15" customHeight="1">
      <c r="A240" s="35" t="s">
        <v>236</v>
      </c>
      <c r="B240" s="61">
        <f>'Расчет субсидий'!AX240</f>
        <v>214.4636363636364</v>
      </c>
      <c r="C240" s="64">
        <f>'Расчет субсидий'!D240-1</f>
        <v>-0.55226942335648521</v>
      </c>
      <c r="D240" s="64">
        <f>C240*'Расчет субсидий'!E240</f>
        <v>-5.5226942335648523</v>
      </c>
      <c r="E240" s="65">
        <f t="shared" si="91"/>
        <v>-107.11381768634412</v>
      </c>
      <c r="F240" s="29" t="s">
        <v>375</v>
      </c>
      <c r="G240" s="29" t="s">
        <v>375</v>
      </c>
      <c r="H240" s="29" t="s">
        <v>375</v>
      </c>
      <c r="I240" s="29" t="s">
        <v>375</v>
      </c>
      <c r="J240" s="29" t="s">
        <v>375</v>
      </c>
      <c r="K240" s="29" t="s">
        <v>375</v>
      </c>
      <c r="L240" s="64">
        <f>'Расчет субсидий'!P240-1</f>
        <v>0.17341339014784674</v>
      </c>
      <c r="M240" s="64">
        <f>L240*'Расчет субсидий'!Q240</f>
        <v>3.4682678029569347</v>
      </c>
      <c r="N240" s="65">
        <f t="shared" si="92"/>
        <v>67.267784422232381</v>
      </c>
      <c r="O240" s="64">
        <f>'Расчет субсидий'!T240-1</f>
        <v>0.21989795918367339</v>
      </c>
      <c r="P240" s="64">
        <f>O240*'Расчет субсидий'!U240</f>
        <v>3.2984693877551008</v>
      </c>
      <c r="Q240" s="65">
        <f t="shared" si="93"/>
        <v>63.974508401477678</v>
      </c>
      <c r="R240" s="64">
        <f>'Расчет субсидий'!X240-1</f>
        <v>0.2371428571428571</v>
      </c>
      <c r="S240" s="64">
        <f>R240*'Расчет субсидий'!Y240</f>
        <v>8.2999999999999989</v>
      </c>
      <c r="T240" s="65">
        <f t="shared" si="94"/>
        <v>160.98024790026901</v>
      </c>
      <c r="U240" s="92" t="s">
        <v>435</v>
      </c>
      <c r="V240" s="92" t="s">
        <v>435</v>
      </c>
      <c r="W240" s="93" t="s">
        <v>435</v>
      </c>
      <c r="X240" s="29" t="s">
        <v>375</v>
      </c>
      <c r="Y240" s="29" t="s">
        <v>375</v>
      </c>
      <c r="Z240" s="29" t="s">
        <v>375</v>
      </c>
      <c r="AA240" s="64">
        <f>'Расчет субсидий'!AJ240-1</f>
        <v>7.5675675675675569E-2</v>
      </c>
      <c r="AB240" s="64">
        <f>AA240*'Расчет субсидий'!AK240</f>
        <v>1.5135135135135114</v>
      </c>
      <c r="AC240" s="65">
        <f t="shared" si="95"/>
        <v>29.354913326001473</v>
      </c>
      <c r="AD240" s="29" t="s">
        <v>375</v>
      </c>
      <c r="AE240" s="29" t="s">
        <v>375</v>
      </c>
      <c r="AF240" s="29" t="s">
        <v>375</v>
      </c>
      <c r="AG240" s="29" t="s">
        <v>375</v>
      </c>
      <c r="AH240" s="29" t="s">
        <v>375</v>
      </c>
      <c r="AI240" s="29" t="s">
        <v>375</v>
      </c>
      <c r="AJ240" s="64">
        <f t="shared" ref="AJ240:AJ303" si="96">D240+M240+P240+S240+AB240</f>
        <v>11.057556470660693</v>
      </c>
      <c r="AK240" s="28" t="str">
        <f>IF('Расчет субсидий'!BG240="+",'Расчет субсидий'!BG240,"-")</f>
        <v>-</v>
      </c>
    </row>
    <row r="241" spans="1:37" ht="15" customHeight="1">
      <c r="A241" s="35" t="s">
        <v>237</v>
      </c>
      <c r="B241" s="61">
        <f>'Расчет субсидий'!AX241</f>
        <v>13.581818181818107</v>
      </c>
      <c r="C241" s="64">
        <f>'Расчет субсидий'!D241-1</f>
        <v>-1</v>
      </c>
      <c r="D241" s="64">
        <f>C241*'Расчет субсидий'!E241</f>
        <v>0</v>
      </c>
      <c r="E241" s="65">
        <f t="shared" si="91"/>
        <v>0</v>
      </c>
      <c r="F241" s="29" t="s">
        <v>375</v>
      </c>
      <c r="G241" s="29" t="s">
        <v>375</v>
      </c>
      <c r="H241" s="29" t="s">
        <v>375</v>
      </c>
      <c r="I241" s="29" t="s">
        <v>375</v>
      </c>
      <c r="J241" s="29" t="s">
        <v>375</v>
      </c>
      <c r="K241" s="29" t="s">
        <v>375</v>
      </c>
      <c r="L241" s="64">
        <f>'Расчет субсидий'!P241-1</f>
        <v>-9.733017911456554E-2</v>
      </c>
      <c r="M241" s="64">
        <f>L241*'Расчет субсидий'!Q241</f>
        <v>-1.9466035822913108</v>
      </c>
      <c r="N241" s="65">
        <f t="shared" si="92"/>
        <v>-14.513830418107897</v>
      </c>
      <c r="O241" s="64">
        <f>'Расчет субсидий'!T241-1</f>
        <v>0.24815384615384617</v>
      </c>
      <c r="P241" s="64">
        <f>O241*'Расчет субсидий'!U241</f>
        <v>4.9630769230769234</v>
      </c>
      <c r="Q241" s="65">
        <f t="shared" si="93"/>
        <v>37.004584533217695</v>
      </c>
      <c r="R241" s="64">
        <f>'Расчет субсидий'!X241-1</f>
        <v>-0.1777777777777777</v>
      </c>
      <c r="S241" s="64">
        <f>R241*'Расчет субсидий'!Y241</f>
        <v>-5.3333333333333313</v>
      </c>
      <c r="T241" s="65">
        <f t="shared" si="94"/>
        <v>-39.765207599241975</v>
      </c>
      <c r="U241" s="92" t="s">
        <v>435</v>
      </c>
      <c r="V241" s="92" t="s">
        <v>435</v>
      </c>
      <c r="W241" s="93" t="s">
        <v>435</v>
      </c>
      <c r="X241" s="29" t="s">
        <v>375</v>
      </c>
      <c r="Y241" s="29" t="s">
        <v>375</v>
      </c>
      <c r="Z241" s="29" t="s">
        <v>375</v>
      </c>
      <c r="AA241" s="64">
        <f>'Расчет субсидий'!AJ241-1</f>
        <v>0.20692307692307699</v>
      </c>
      <c r="AB241" s="64">
        <f>AA241*'Расчет субсидий'!AK241</f>
        <v>4.1384615384615397</v>
      </c>
      <c r="AC241" s="65">
        <f t="shared" si="95"/>
        <v>30.856271665950285</v>
      </c>
      <c r="AD241" s="29" t="s">
        <v>375</v>
      </c>
      <c r="AE241" s="29" t="s">
        <v>375</v>
      </c>
      <c r="AF241" s="29" t="s">
        <v>375</v>
      </c>
      <c r="AG241" s="29" t="s">
        <v>375</v>
      </c>
      <c r="AH241" s="29" t="s">
        <v>375</v>
      </c>
      <c r="AI241" s="29" t="s">
        <v>375</v>
      </c>
      <c r="AJ241" s="64">
        <f t="shared" si="96"/>
        <v>1.8216015459138211</v>
      </c>
      <c r="AK241" s="28" t="str">
        <f>IF('Расчет субсидий'!BG241="+",'Расчет субсидий'!BG241,"-")</f>
        <v>-</v>
      </c>
    </row>
    <row r="242" spans="1:37" ht="15" customHeight="1">
      <c r="A242" s="35" t="s">
        <v>238</v>
      </c>
      <c r="B242" s="61">
        <f>'Расчет субсидий'!AX242</f>
        <v>105.82727272727243</v>
      </c>
      <c r="C242" s="64">
        <f>'Расчет субсидий'!D242-1</f>
        <v>-1</v>
      </c>
      <c r="D242" s="64">
        <f>C242*'Расчет субсидий'!E242</f>
        <v>0</v>
      </c>
      <c r="E242" s="65">
        <f t="shared" si="91"/>
        <v>0</v>
      </c>
      <c r="F242" s="29" t="s">
        <v>375</v>
      </c>
      <c r="G242" s="29" t="s">
        <v>375</v>
      </c>
      <c r="H242" s="29" t="s">
        <v>375</v>
      </c>
      <c r="I242" s="29" t="s">
        <v>375</v>
      </c>
      <c r="J242" s="29" t="s">
        <v>375</v>
      </c>
      <c r="K242" s="29" t="s">
        <v>375</v>
      </c>
      <c r="L242" s="64">
        <f>'Расчет субсидий'!P242-1</f>
        <v>-0.28900144717800291</v>
      </c>
      <c r="M242" s="64">
        <f>L242*'Расчет субсидий'!Q242</f>
        <v>-5.7800289435600583</v>
      </c>
      <c r="N242" s="65">
        <f t="shared" si="92"/>
        <v>-104.62854163877076</v>
      </c>
      <c r="O242" s="64">
        <f>'Расчет субсидий'!T242-1</f>
        <v>0.24057324840764327</v>
      </c>
      <c r="P242" s="64">
        <f>O242*'Расчет субсидий'!U242</f>
        <v>4.8114649681528654</v>
      </c>
      <c r="Q242" s="65">
        <f t="shared" si="93"/>
        <v>87.095854999958277</v>
      </c>
      <c r="R242" s="64">
        <f>'Расчет субсидий'!X242-1</f>
        <v>0.19999999999999996</v>
      </c>
      <c r="S242" s="64">
        <f>R242*'Расчет субсидий'!Y242</f>
        <v>5.9999999999999982</v>
      </c>
      <c r="T242" s="65">
        <f t="shared" si="94"/>
        <v>108.61039900709648</v>
      </c>
      <c r="U242" s="92" t="s">
        <v>435</v>
      </c>
      <c r="V242" s="92" t="s">
        <v>435</v>
      </c>
      <c r="W242" s="93" t="s">
        <v>435</v>
      </c>
      <c r="X242" s="29" t="s">
        <v>375</v>
      </c>
      <c r="Y242" s="29" t="s">
        <v>375</v>
      </c>
      <c r="Z242" s="29" t="s">
        <v>375</v>
      </c>
      <c r="AA242" s="64">
        <f>'Расчет субсидий'!AJ242-1</f>
        <v>4.0740740740740744E-2</v>
      </c>
      <c r="AB242" s="64">
        <f>AA242*'Расчет субсидий'!AK242</f>
        <v>0.81481481481481488</v>
      </c>
      <c r="AC242" s="65">
        <f t="shared" si="95"/>
        <v>14.749560358988418</v>
      </c>
      <c r="AD242" s="29" t="s">
        <v>375</v>
      </c>
      <c r="AE242" s="29" t="s">
        <v>375</v>
      </c>
      <c r="AF242" s="29" t="s">
        <v>375</v>
      </c>
      <c r="AG242" s="29" t="s">
        <v>375</v>
      </c>
      <c r="AH242" s="29" t="s">
        <v>375</v>
      </c>
      <c r="AI242" s="29" t="s">
        <v>375</v>
      </c>
      <c r="AJ242" s="64">
        <f t="shared" si="96"/>
        <v>5.8462508394076202</v>
      </c>
      <c r="AK242" s="28" t="str">
        <f>IF('Расчет субсидий'!BG242="+",'Расчет субсидий'!BG242,"-")</f>
        <v>-</v>
      </c>
    </row>
    <row r="243" spans="1:37" ht="15" customHeight="1">
      <c r="A243" s="35" t="s">
        <v>239</v>
      </c>
      <c r="B243" s="61">
        <f>'Расчет субсидий'!AX243</f>
        <v>154.16363636363621</v>
      </c>
      <c r="C243" s="64">
        <f>'Расчет субсидий'!D243-1</f>
        <v>3.3236773898460026E-2</v>
      </c>
      <c r="D243" s="64">
        <f>C243*'Расчет субсидий'!E243</f>
        <v>0.33236773898460026</v>
      </c>
      <c r="E243" s="65">
        <f t="shared" si="91"/>
        <v>5.0303450668861576</v>
      </c>
      <c r="F243" s="29" t="s">
        <v>375</v>
      </c>
      <c r="G243" s="29" t="s">
        <v>375</v>
      </c>
      <c r="H243" s="29" t="s">
        <v>375</v>
      </c>
      <c r="I243" s="29" t="s">
        <v>375</v>
      </c>
      <c r="J243" s="29" t="s">
        <v>375</v>
      </c>
      <c r="K243" s="29" t="s">
        <v>375</v>
      </c>
      <c r="L243" s="64">
        <f>'Расчет субсидий'!P243-1</f>
        <v>0.210344027831465</v>
      </c>
      <c r="M243" s="64">
        <f>L243*'Расчет субсидий'!Q243</f>
        <v>4.2068805566292999</v>
      </c>
      <c r="N243" s="65">
        <f t="shared" si="92"/>
        <v>63.670622544987737</v>
      </c>
      <c r="O243" s="64">
        <f>'Расчет субсидий'!T243-1</f>
        <v>3.8271604938271642E-2</v>
      </c>
      <c r="P243" s="64">
        <f>O243*'Расчет субсидий'!U243</f>
        <v>0.57407407407407463</v>
      </c>
      <c r="Q243" s="65">
        <f t="shared" si="93"/>
        <v>8.6885408775475685</v>
      </c>
      <c r="R243" s="64">
        <f>'Расчет субсидий'!X243-1</f>
        <v>0.20416666666666661</v>
      </c>
      <c r="S243" s="64">
        <f>R243*'Расчет субсидий'!Y243</f>
        <v>7.1458333333333313</v>
      </c>
      <c r="T243" s="65">
        <f t="shared" si="94"/>
        <v>108.15131326205366</v>
      </c>
      <c r="U243" s="92" t="s">
        <v>435</v>
      </c>
      <c r="V243" s="92" t="s">
        <v>435</v>
      </c>
      <c r="W243" s="93" t="s">
        <v>435</v>
      </c>
      <c r="X243" s="29" t="s">
        <v>375</v>
      </c>
      <c r="Y243" s="29" t="s">
        <v>375</v>
      </c>
      <c r="Z243" s="29" t="s">
        <v>375</v>
      </c>
      <c r="AA243" s="64">
        <f>'Расчет субсидий'!AJ243-1</f>
        <v>-0.10365853658536583</v>
      </c>
      <c r="AB243" s="64">
        <f>AA243*'Расчет субсидий'!AK243</f>
        <v>-2.0731707317073167</v>
      </c>
      <c r="AC243" s="65">
        <f t="shared" si="95"/>
        <v>-31.377185387838939</v>
      </c>
      <c r="AD243" s="29" t="s">
        <v>375</v>
      </c>
      <c r="AE243" s="29" t="s">
        <v>375</v>
      </c>
      <c r="AF243" s="29" t="s">
        <v>375</v>
      </c>
      <c r="AG243" s="29" t="s">
        <v>375</v>
      </c>
      <c r="AH243" s="29" t="s">
        <v>375</v>
      </c>
      <c r="AI243" s="29" t="s">
        <v>375</v>
      </c>
      <c r="AJ243" s="64">
        <f t="shared" si="96"/>
        <v>10.18598497131399</v>
      </c>
      <c r="AK243" s="28" t="str">
        <f>IF('Расчет субсидий'!BG243="+",'Расчет субсидий'!BG243,"-")</f>
        <v>-</v>
      </c>
    </row>
    <row r="244" spans="1:37" ht="15" customHeight="1">
      <c r="A244" s="35" t="s">
        <v>240</v>
      </c>
      <c r="B244" s="61">
        <f>'Расчет субсидий'!AX244</f>
        <v>97.67272727272757</v>
      </c>
      <c r="C244" s="64">
        <f>'Расчет субсидий'!D244-1</f>
        <v>2.8007867564667777E-3</v>
      </c>
      <c r="D244" s="64">
        <f>C244*'Расчет субсидий'!E244</f>
        <v>2.8007867564667777E-2</v>
      </c>
      <c r="E244" s="65">
        <f t="shared" si="91"/>
        <v>0.51165401092152929</v>
      </c>
      <c r="F244" s="29" t="s">
        <v>375</v>
      </c>
      <c r="G244" s="29" t="s">
        <v>375</v>
      </c>
      <c r="H244" s="29" t="s">
        <v>375</v>
      </c>
      <c r="I244" s="29" t="s">
        <v>375</v>
      </c>
      <c r="J244" s="29" t="s">
        <v>375</v>
      </c>
      <c r="K244" s="29" t="s">
        <v>375</v>
      </c>
      <c r="L244" s="64">
        <f>'Расчет субсидий'!P244-1</f>
        <v>-0.20866499138237271</v>
      </c>
      <c r="M244" s="64">
        <f>L244*'Расчет субсидий'!Q244</f>
        <v>-4.1732998276474547</v>
      </c>
      <c r="N244" s="65">
        <f t="shared" si="92"/>
        <v>-76.238777931370706</v>
      </c>
      <c r="O244" s="64">
        <f>'Расчет субсидий'!T244-1</f>
        <v>1.1688311688311748E-2</v>
      </c>
      <c r="P244" s="64">
        <f>O244*'Расчет субсидий'!U244</f>
        <v>0.11688311688311748</v>
      </c>
      <c r="Q244" s="65">
        <f t="shared" si="93"/>
        <v>2.1352470131535468</v>
      </c>
      <c r="R244" s="64">
        <f>'Расчет субсидий'!X244-1</f>
        <v>0.234375</v>
      </c>
      <c r="S244" s="64">
        <f>R244*'Расчет субсидий'!Y244</f>
        <v>9.375</v>
      </c>
      <c r="T244" s="65">
        <f t="shared" si="94"/>
        <v>171.26460418002318</v>
      </c>
      <c r="U244" s="92" t="s">
        <v>435</v>
      </c>
      <c r="V244" s="92" t="s">
        <v>435</v>
      </c>
      <c r="W244" s="93" t="s">
        <v>435</v>
      </c>
      <c r="X244" s="29" t="s">
        <v>375</v>
      </c>
      <c r="Y244" s="29" t="s">
        <v>375</v>
      </c>
      <c r="Z244" s="29" t="s">
        <v>375</v>
      </c>
      <c r="AA244" s="64">
        <f>'Расчет субсидий'!AJ244-1</f>
        <v>0</v>
      </c>
      <c r="AB244" s="64">
        <f>AA244*'Расчет субсидий'!AK244</f>
        <v>0</v>
      </c>
      <c r="AC244" s="65">
        <f t="shared" si="95"/>
        <v>0</v>
      </c>
      <c r="AD244" s="29" t="s">
        <v>375</v>
      </c>
      <c r="AE244" s="29" t="s">
        <v>375</v>
      </c>
      <c r="AF244" s="29" t="s">
        <v>375</v>
      </c>
      <c r="AG244" s="29" t="s">
        <v>375</v>
      </c>
      <c r="AH244" s="29" t="s">
        <v>375</v>
      </c>
      <c r="AI244" s="29" t="s">
        <v>375</v>
      </c>
      <c r="AJ244" s="64">
        <f t="shared" si="96"/>
        <v>5.346591156800331</v>
      </c>
      <c r="AK244" s="28" t="str">
        <f>IF('Расчет субсидий'!BG244="+",'Расчет субсидий'!BG244,"-")</f>
        <v>-</v>
      </c>
    </row>
    <row r="245" spans="1:37" ht="15" customHeight="1">
      <c r="A245" s="34" t="s">
        <v>241</v>
      </c>
      <c r="B245" s="66"/>
      <c r="C245" s="67"/>
      <c r="D245" s="67"/>
      <c r="E245" s="68"/>
      <c r="F245" s="67"/>
      <c r="G245" s="67"/>
      <c r="H245" s="68"/>
      <c r="I245" s="68"/>
      <c r="J245" s="68"/>
      <c r="K245" s="68"/>
      <c r="L245" s="67"/>
      <c r="M245" s="67"/>
      <c r="N245" s="68"/>
      <c r="O245" s="67"/>
      <c r="P245" s="67"/>
      <c r="Q245" s="68"/>
      <c r="R245" s="67"/>
      <c r="S245" s="67"/>
      <c r="T245" s="68"/>
      <c r="U245" s="68"/>
      <c r="V245" s="68"/>
      <c r="W245" s="68"/>
      <c r="X245" s="68"/>
      <c r="Y245" s="68"/>
      <c r="Z245" s="68"/>
      <c r="AA245" s="67"/>
      <c r="AB245" s="67"/>
      <c r="AC245" s="68"/>
      <c r="AD245" s="67"/>
      <c r="AE245" s="67"/>
      <c r="AF245" s="68"/>
      <c r="AG245" s="67"/>
      <c r="AH245" s="67"/>
      <c r="AI245" s="68"/>
      <c r="AJ245" s="68"/>
      <c r="AK245" s="69"/>
    </row>
    <row r="246" spans="1:37" ht="15" customHeight="1">
      <c r="A246" s="35" t="s">
        <v>242</v>
      </c>
      <c r="B246" s="61">
        <f>'Расчет субсидий'!AX246</f>
        <v>53.454545454545496</v>
      </c>
      <c r="C246" s="64">
        <f>'Расчет субсидий'!D246-1</f>
        <v>-3.5418025911082562E-3</v>
      </c>
      <c r="D246" s="64">
        <f>C246*'Расчет субсидий'!E246</f>
        <v>-3.5418025911082562E-2</v>
      </c>
      <c r="E246" s="65">
        <f t="shared" ref="E246:E260" si="97">$B246*D246/$AJ246</f>
        <v>-0.54881370318276623</v>
      </c>
      <c r="F246" s="29" t="s">
        <v>375</v>
      </c>
      <c r="G246" s="29" t="s">
        <v>375</v>
      </c>
      <c r="H246" s="29" t="s">
        <v>375</v>
      </c>
      <c r="I246" s="29" t="s">
        <v>375</v>
      </c>
      <c r="J246" s="29" t="s">
        <v>375</v>
      </c>
      <c r="K246" s="29" t="s">
        <v>375</v>
      </c>
      <c r="L246" s="64">
        <f>'Расчет субсидий'!P246-1</f>
        <v>0.25001576044129226</v>
      </c>
      <c r="M246" s="64">
        <f>L246*'Расчет субсидий'!Q246</f>
        <v>5.0003152088258451</v>
      </c>
      <c r="N246" s="65">
        <f t="shared" ref="N246:N260" si="98">$B246*M246/$AJ246</f>
        <v>77.481492439083823</v>
      </c>
      <c r="O246" s="64">
        <f>'Расчет субсидий'!T246-1</f>
        <v>0.23915608357230633</v>
      </c>
      <c r="P246" s="64">
        <f>O246*'Расчет субсидий'!U246</f>
        <v>4.7831216714461267</v>
      </c>
      <c r="Q246" s="65">
        <f t="shared" ref="Q246:Q260" si="99">$B246*P246/$AJ246</f>
        <v>74.116008720257213</v>
      </c>
      <c r="R246" s="64">
        <f>'Расчет субсидий'!X246-1</f>
        <v>3.1152647975077885E-2</v>
      </c>
      <c r="S246" s="64">
        <f>R246*'Расчет субсидий'!Y246</f>
        <v>0.93457943925233655</v>
      </c>
      <c r="T246" s="65">
        <f t="shared" ref="T246:T260" si="100">$B246*S246/$AJ246</f>
        <v>14.481609005036459</v>
      </c>
      <c r="U246" s="92" t="s">
        <v>435</v>
      </c>
      <c r="V246" s="92" t="s">
        <v>435</v>
      </c>
      <c r="W246" s="93" t="s">
        <v>435</v>
      </c>
      <c r="X246" s="29" t="s">
        <v>375</v>
      </c>
      <c r="Y246" s="29" t="s">
        <v>375</v>
      </c>
      <c r="Z246" s="29" t="s">
        <v>375</v>
      </c>
      <c r="AA246" s="64">
        <f>'Расчет субсидий'!AJ246-1</f>
        <v>-0.36164383561643831</v>
      </c>
      <c r="AB246" s="64">
        <f>AA246*'Расчет субсидий'!AK246</f>
        <v>-7.2328767123287658</v>
      </c>
      <c r="AC246" s="65">
        <f t="shared" ref="AC246:AC260" si="101">$B246*AB246/$AJ246</f>
        <v>-112.07575100664926</v>
      </c>
      <c r="AD246" s="29" t="s">
        <v>375</v>
      </c>
      <c r="AE246" s="29" t="s">
        <v>375</v>
      </c>
      <c r="AF246" s="29" t="s">
        <v>375</v>
      </c>
      <c r="AG246" s="29" t="s">
        <v>375</v>
      </c>
      <c r="AH246" s="29" t="s">
        <v>375</v>
      </c>
      <c r="AI246" s="29" t="s">
        <v>375</v>
      </c>
      <c r="AJ246" s="64">
        <f t="shared" si="96"/>
        <v>3.4497215812844608</v>
      </c>
      <c r="AK246" s="28" t="str">
        <f>IF('Расчет субсидий'!BG246="+",'Расчет субсидий'!BG246,"-")</f>
        <v>-</v>
      </c>
    </row>
    <row r="247" spans="1:37" ht="15" customHeight="1">
      <c r="A247" s="35" t="s">
        <v>243</v>
      </c>
      <c r="B247" s="61">
        <f>'Расчет субсидий'!AX247</f>
        <v>95.945454545454595</v>
      </c>
      <c r="C247" s="64">
        <f>'Расчет субсидий'!D247-1</f>
        <v>-1</v>
      </c>
      <c r="D247" s="64">
        <f>C247*'Расчет субсидий'!E247</f>
        <v>0</v>
      </c>
      <c r="E247" s="65">
        <f t="shared" si="97"/>
        <v>0</v>
      </c>
      <c r="F247" s="29" t="s">
        <v>375</v>
      </c>
      <c r="G247" s="29" t="s">
        <v>375</v>
      </c>
      <c r="H247" s="29" t="s">
        <v>375</v>
      </c>
      <c r="I247" s="29" t="s">
        <v>375</v>
      </c>
      <c r="J247" s="29" t="s">
        <v>375</v>
      </c>
      <c r="K247" s="29" t="s">
        <v>375</v>
      </c>
      <c r="L247" s="64">
        <f>'Расчет субсидий'!P247-1</f>
        <v>0.25483199653154132</v>
      </c>
      <c r="M247" s="64">
        <f>L247*'Расчет субсидий'!Q247</f>
        <v>5.0966399306308263</v>
      </c>
      <c r="N247" s="65">
        <f t="shared" si="98"/>
        <v>66.244311420465792</v>
      </c>
      <c r="O247" s="64">
        <f>'Расчет субсидий'!T247-1</f>
        <v>3.1620553359683834E-2</v>
      </c>
      <c r="P247" s="64">
        <f>O247*'Расчет субсидий'!U247</f>
        <v>0.31620553359683834</v>
      </c>
      <c r="Q247" s="65">
        <f t="shared" si="99"/>
        <v>4.1099269568903738</v>
      </c>
      <c r="R247" s="64">
        <f>'Расчет субсидий'!X247-1</f>
        <v>4.9222797927461093E-2</v>
      </c>
      <c r="S247" s="64">
        <f>R247*'Расчет субсидий'!Y247</f>
        <v>1.9689119170984437</v>
      </c>
      <c r="T247" s="65">
        <f t="shared" si="100"/>
        <v>25.591216168098423</v>
      </c>
      <c r="U247" s="92" t="s">
        <v>435</v>
      </c>
      <c r="V247" s="92" t="s">
        <v>435</v>
      </c>
      <c r="W247" s="93" t="s">
        <v>435</v>
      </c>
      <c r="X247" s="29" t="s">
        <v>375</v>
      </c>
      <c r="Y247" s="29" t="s">
        <v>375</v>
      </c>
      <c r="Z247" s="29" t="s">
        <v>375</v>
      </c>
      <c r="AA247" s="64">
        <f>'Расчет субсидий'!AJ247-1</f>
        <v>0</v>
      </c>
      <c r="AB247" s="64">
        <f>AA247*'Расчет субсидий'!AK247</f>
        <v>0</v>
      </c>
      <c r="AC247" s="65">
        <f t="shared" si="101"/>
        <v>0</v>
      </c>
      <c r="AD247" s="29" t="s">
        <v>375</v>
      </c>
      <c r="AE247" s="29" t="s">
        <v>375</v>
      </c>
      <c r="AF247" s="29" t="s">
        <v>375</v>
      </c>
      <c r="AG247" s="29" t="s">
        <v>375</v>
      </c>
      <c r="AH247" s="29" t="s">
        <v>375</v>
      </c>
      <c r="AI247" s="29" t="s">
        <v>375</v>
      </c>
      <c r="AJ247" s="64">
        <f t="shared" si="96"/>
        <v>7.3817573813261088</v>
      </c>
      <c r="AK247" s="28" t="str">
        <f>IF('Расчет субсидий'!BG247="+",'Расчет субсидий'!BG247,"-")</f>
        <v>-</v>
      </c>
    </row>
    <row r="248" spans="1:37" ht="15" customHeight="1">
      <c r="A248" s="35" t="s">
        <v>244</v>
      </c>
      <c r="B248" s="61">
        <f>'Расчет субсидий'!AX248</f>
        <v>123.42727272727279</v>
      </c>
      <c r="C248" s="64">
        <f>'Расчет субсидий'!D248-1</f>
        <v>0.30000000000000004</v>
      </c>
      <c r="D248" s="64">
        <f>C248*'Расчет субсидий'!E248</f>
        <v>3.0000000000000004</v>
      </c>
      <c r="E248" s="65">
        <f t="shared" si="97"/>
        <v>25.296739595076545</v>
      </c>
      <c r="F248" s="29" t="s">
        <v>375</v>
      </c>
      <c r="G248" s="29" t="s">
        <v>375</v>
      </c>
      <c r="H248" s="29" t="s">
        <v>375</v>
      </c>
      <c r="I248" s="29" t="s">
        <v>375</v>
      </c>
      <c r="J248" s="29" t="s">
        <v>375</v>
      </c>
      <c r="K248" s="29" t="s">
        <v>375</v>
      </c>
      <c r="L248" s="64">
        <f>'Расчет субсидий'!P248-1</f>
        <v>0.20451591176965822</v>
      </c>
      <c r="M248" s="64">
        <f>L248*'Расчет субсидий'!Q248</f>
        <v>4.0903182353931644</v>
      </c>
      <c r="N248" s="65">
        <f t="shared" si="98"/>
        <v>34.49057175391129</v>
      </c>
      <c r="O248" s="64">
        <f>'Расчет субсидий'!T248-1</f>
        <v>0.20012644889357212</v>
      </c>
      <c r="P248" s="64">
        <f>O248*'Расчет субсидий'!U248</f>
        <v>5.0031612223393029</v>
      </c>
      <c r="Q248" s="65">
        <f t="shared" si="99"/>
        <v>42.187888864567398</v>
      </c>
      <c r="R248" s="64">
        <f>'Расчет субсидий'!X248-1</f>
        <v>8.8028169014084501E-2</v>
      </c>
      <c r="S248" s="64">
        <f>R248*'Расчет субсидий'!Y248</f>
        <v>2.2007042253521125</v>
      </c>
      <c r="T248" s="65">
        <f t="shared" si="100"/>
        <v>18.556880571505676</v>
      </c>
      <c r="U248" s="92" t="s">
        <v>435</v>
      </c>
      <c r="V248" s="92" t="s">
        <v>435</v>
      </c>
      <c r="W248" s="93" t="s">
        <v>435</v>
      </c>
      <c r="X248" s="29" t="s">
        <v>375</v>
      </c>
      <c r="Y248" s="29" t="s">
        <v>375</v>
      </c>
      <c r="Z248" s="29" t="s">
        <v>375</v>
      </c>
      <c r="AA248" s="64">
        <f>'Расчет субсидий'!AJ248-1</f>
        <v>1.716738197424883E-2</v>
      </c>
      <c r="AB248" s="64">
        <f>AA248*'Расчет субсидий'!AK248</f>
        <v>0.3433476394849766</v>
      </c>
      <c r="AC248" s="65">
        <f t="shared" si="101"/>
        <v>2.8951919422118912</v>
      </c>
      <c r="AD248" s="29" t="s">
        <v>375</v>
      </c>
      <c r="AE248" s="29" t="s">
        <v>375</v>
      </c>
      <c r="AF248" s="29" t="s">
        <v>375</v>
      </c>
      <c r="AG248" s="29" t="s">
        <v>375</v>
      </c>
      <c r="AH248" s="29" t="s">
        <v>375</v>
      </c>
      <c r="AI248" s="29" t="s">
        <v>375</v>
      </c>
      <c r="AJ248" s="64">
        <f t="shared" si="96"/>
        <v>14.637531322569556</v>
      </c>
      <c r="AK248" s="28" t="str">
        <f>IF('Расчет субсидий'!BG248="+",'Расчет субсидий'!BG248,"-")</f>
        <v>-</v>
      </c>
    </row>
    <row r="249" spans="1:37" ht="15" customHeight="1">
      <c r="A249" s="35" t="s">
        <v>245</v>
      </c>
      <c r="B249" s="61">
        <f>'Расчет субсидий'!AX249</f>
        <v>106.93636363636369</v>
      </c>
      <c r="C249" s="64">
        <f>'Расчет субсидий'!D249-1</f>
        <v>-1</v>
      </c>
      <c r="D249" s="64">
        <f>C249*'Расчет субсидий'!E249</f>
        <v>0</v>
      </c>
      <c r="E249" s="65">
        <f t="shared" si="97"/>
        <v>0</v>
      </c>
      <c r="F249" s="29" t="s">
        <v>375</v>
      </c>
      <c r="G249" s="29" t="s">
        <v>375</v>
      </c>
      <c r="H249" s="29" t="s">
        <v>375</v>
      </c>
      <c r="I249" s="29" t="s">
        <v>375</v>
      </c>
      <c r="J249" s="29" t="s">
        <v>375</v>
      </c>
      <c r="K249" s="29" t="s">
        <v>375</v>
      </c>
      <c r="L249" s="64">
        <f>'Расчет субсидий'!P249-1</f>
        <v>-3.7002076647158821E-2</v>
      </c>
      <c r="M249" s="64">
        <f>L249*'Расчет субсидий'!Q249</f>
        <v>-0.74004153294317643</v>
      </c>
      <c r="N249" s="65">
        <f t="shared" si="98"/>
        <v>-8.0276696119685411</v>
      </c>
      <c r="O249" s="64">
        <f>'Расчет субсидий'!T249-1</f>
        <v>0.22126582278481011</v>
      </c>
      <c r="P249" s="64">
        <f>O249*'Расчет субсидий'!U249</f>
        <v>4.4253164556962021</v>
      </c>
      <c r="Q249" s="65">
        <f t="shared" si="99"/>
        <v>48.004033359387797</v>
      </c>
      <c r="R249" s="64">
        <f>'Расчет субсидий'!X249-1</f>
        <v>0.26207236842105264</v>
      </c>
      <c r="S249" s="64">
        <f>R249*'Расчет субсидий'!Y249</f>
        <v>7.8621710526315791</v>
      </c>
      <c r="T249" s="65">
        <f t="shared" si="100"/>
        <v>85.285634432298096</v>
      </c>
      <c r="U249" s="92" t="s">
        <v>435</v>
      </c>
      <c r="V249" s="92" t="s">
        <v>435</v>
      </c>
      <c r="W249" s="93" t="s">
        <v>435</v>
      </c>
      <c r="X249" s="29" t="s">
        <v>375</v>
      </c>
      <c r="Y249" s="29" t="s">
        <v>375</v>
      </c>
      <c r="Z249" s="29" t="s">
        <v>375</v>
      </c>
      <c r="AA249" s="64">
        <f>'Расчет субсидий'!AJ249-1</f>
        <v>-8.4468664850136266E-2</v>
      </c>
      <c r="AB249" s="64">
        <f>AA249*'Расчет субсидий'!AK249</f>
        <v>-1.6893732970027253</v>
      </c>
      <c r="AC249" s="65">
        <f t="shared" si="101"/>
        <v>-18.325634543353676</v>
      </c>
      <c r="AD249" s="29" t="s">
        <v>375</v>
      </c>
      <c r="AE249" s="29" t="s">
        <v>375</v>
      </c>
      <c r="AF249" s="29" t="s">
        <v>375</v>
      </c>
      <c r="AG249" s="29" t="s">
        <v>375</v>
      </c>
      <c r="AH249" s="29" t="s">
        <v>375</v>
      </c>
      <c r="AI249" s="29" t="s">
        <v>375</v>
      </c>
      <c r="AJ249" s="64">
        <f t="shared" si="96"/>
        <v>9.8580726783818804</v>
      </c>
      <c r="AK249" s="28" t="str">
        <f>IF('Расчет субсидий'!BG249="+",'Расчет субсидий'!BG249,"-")</f>
        <v>-</v>
      </c>
    </row>
    <row r="250" spans="1:37" ht="15" customHeight="1">
      <c r="A250" s="35" t="s">
        <v>246</v>
      </c>
      <c r="B250" s="61">
        <f>'Расчет субсидий'!AX250</f>
        <v>189.56363636363631</v>
      </c>
      <c r="C250" s="64">
        <f>'Расчет субсидий'!D250-1</f>
        <v>-1</v>
      </c>
      <c r="D250" s="64">
        <f>C250*'Расчет субсидий'!E250</f>
        <v>0</v>
      </c>
      <c r="E250" s="65">
        <f t="shared" si="97"/>
        <v>0</v>
      </c>
      <c r="F250" s="29" t="s">
        <v>375</v>
      </c>
      <c r="G250" s="29" t="s">
        <v>375</v>
      </c>
      <c r="H250" s="29" t="s">
        <v>375</v>
      </c>
      <c r="I250" s="29" t="s">
        <v>375</v>
      </c>
      <c r="J250" s="29" t="s">
        <v>375</v>
      </c>
      <c r="K250" s="29" t="s">
        <v>375</v>
      </c>
      <c r="L250" s="64">
        <f>'Расчет субсидий'!P250-1</f>
        <v>0.30000000000000004</v>
      </c>
      <c r="M250" s="64">
        <f>L250*'Расчет субсидий'!Q250</f>
        <v>6.0000000000000009</v>
      </c>
      <c r="N250" s="65">
        <f t="shared" si="98"/>
        <v>64.117602315379244</v>
      </c>
      <c r="O250" s="64">
        <f>'Расчет субсидий'!T250-1</f>
        <v>0.20551724137931027</v>
      </c>
      <c r="P250" s="64">
        <f>O250*'Расчет субсидий'!U250</f>
        <v>5.1379310344827562</v>
      </c>
      <c r="Q250" s="65">
        <f t="shared" si="99"/>
        <v>54.90530313213506</v>
      </c>
      <c r="R250" s="64">
        <f>'Расчет субсидий'!X250-1</f>
        <v>0.26404255319148939</v>
      </c>
      <c r="S250" s="64">
        <f>R250*'Расчет субсидий'!Y250</f>
        <v>6.6010638297872344</v>
      </c>
      <c r="T250" s="65">
        <f t="shared" si="100"/>
        <v>70.540730916122016</v>
      </c>
      <c r="U250" s="92" t="s">
        <v>435</v>
      </c>
      <c r="V250" s="92" t="s">
        <v>435</v>
      </c>
      <c r="W250" s="93" t="s">
        <v>435</v>
      </c>
      <c r="X250" s="29" t="s">
        <v>375</v>
      </c>
      <c r="Y250" s="29" t="s">
        <v>375</v>
      </c>
      <c r="Z250" s="29" t="s">
        <v>375</v>
      </c>
      <c r="AA250" s="64">
        <f>'Расчет субсидий'!AJ250-1</f>
        <v>0</v>
      </c>
      <c r="AB250" s="64">
        <f>AA250*'Расчет субсидий'!AK250</f>
        <v>0</v>
      </c>
      <c r="AC250" s="65">
        <f t="shared" si="101"/>
        <v>0</v>
      </c>
      <c r="AD250" s="29" t="s">
        <v>375</v>
      </c>
      <c r="AE250" s="29" t="s">
        <v>375</v>
      </c>
      <c r="AF250" s="29" t="s">
        <v>375</v>
      </c>
      <c r="AG250" s="29" t="s">
        <v>375</v>
      </c>
      <c r="AH250" s="29" t="s">
        <v>375</v>
      </c>
      <c r="AI250" s="29" t="s">
        <v>375</v>
      </c>
      <c r="AJ250" s="64">
        <f t="shared" si="96"/>
        <v>17.738994864269991</v>
      </c>
      <c r="AK250" s="28" t="str">
        <f>IF('Расчет субсидий'!BG250="+",'Расчет субсидий'!BG250,"-")</f>
        <v>-</v>
      </c>
    </row>
    <row r="251" spans="1:37" ht="15" customHeight="1">
      <c r="A251" s="35" t="s">
        <v>247</v>
      </c>
      <c r="B251" s="61">
        <f>'Расчет субсидий'!AX251</f>
        <v>44.581818181818221</v>
      </c>
      <c r="C251" s="64">
        <f>'Расчет субсидий'!D251-1</f>
        <v>-1</v>
      </c>
      <c r="D251" s="64">
        <f>C251*'Расчет субсидий'!E251</f>
        <v>0</v>
      </c>
      <c r="E251" s="65">
        <f t="shared" si="97"/>
        <v>0</v>
      </c>
      <c r="F251" s="29" t="s">
        <v>375</v>
      </c>
      <c r="G251" s="29" t="s">
        <v>375</v>
      </c>
      <c r="H251" s="29" t="s">
        <v>375</v>
      </c>
      <c r="I251" s="29" t="s">
        <v>375</v>
      </c>
      <c r="J251" s="29" t="s">
        <v>375</v>
      </c>
      <c r="K251" s="29" t="s">
        <v>375</v>
      </c>
      <c r="L251" s="64">
        <f>'Расчет субсидий'!P251-1</f>
        <v>-2.1441238110591621E-2</v>
      </c>
      <c r="M251" s="64">
        <f>L251*'Расчет субсидий'!Q251</f>
        <v>-0.42882476221183241</v>
      </c>
      <c r="N251" s="65">
        <f t="shared" si="98"/>
        <v>-4.5338009232888217</v>
      </c>
      <c r="O251" s="64">
        <f>'Расчет субсидий'!T251-1</f>
        <v>6.5138721351025275E-2</v>
      </c>
      <c r="P251" s="64">
        <f>O251*'Расчет субсидий'!U251</f>
        <v>2.605548854041011</v>
      </c>
      <c r="Q251" s="65">
        <f t="shared" si="99"/>
        <v>27.547475894803434</v>
      </c>
      <c r="R251" s="64">
        <f>'Расчет субсидий'!X251-1</f>
        <v>0.20399999999999996</v>
      </c>
      <c r="S251" s="64">
        <f>R251*'Расчет субсидий'!Y251</f>
        <v>2.0399999999999996</v>
      </c>
      <c r="T251" s="65">
        <f t="shared" si="100"/>
        <v>21.568143210303614</v>
      </c>
      <c r="U251" s="92" t="s">
        <v>435</v>
      </c>
      <c r="V251" s="92" t="s">
        <v>435</v>
      </c>
      <c r="W251" s="93" t="s">
        <v>435</v>
      </c>
      <c r="X251" s="29" t="s">
        <v>375</v>
      </c>
      <c r="Y251" s="29" t="s">
        <v>375</v>
      </c>
      <c r="Z251" s="29" t="s">
        <v>375</v>
      </c>
      <c r="AA251" s="64">
        <f>'Расчет субсидий'!AJ251-1</f>
        <v>0</v>
      </c>
      <c r="AB251" s="64">
        <f>AA251*'Расчет субсидий'!AK251</f>
        <v>0</v>
      </c>
      <c r="AC251" s="65">
        <f t="shared" si="101"/>
        <v>0</v>
      </c>
      <c r="AD251" s="29" t="s">
        <v>375</v>
      </c>
      <c r="AE251" s="29" t="s">
        <v>375</v>
      </c>
      <c r="AF251" s="29" t="s">
        <v>375</v>
      </c>
      <c r="AG251" s="29" t="s">
        <v>375</v>
      </c>
      <c r="AH251" s="29" t="s">
        <v>375</v>
      </c>
      <c r="AI251" s="29" t="s">
        <v>375</v>
      </c>
      <c r="AJ251" s="64">
        <f t="shared" si="96"/>
        <v>4.2167240918291782</v>
      </c>
      <c r="AK251" s="28" t="str">
        <f>IF('Расчет субсидий'!BG251="+",'Расчет субсидий'!BG251,"-")</f>
        <v>-</v>
      </c>
    </row>
    <row r="252" spans="1:37" ht="15" customHeight="1">
      <c r="A252" s="35" t="s">
        <v>248</v>
      </c>
      <c r="B252" s="61">
        <f>'Расчет субсидий'!AX252</f>
        <v>276.89090909090896</v>
      </c>
      <c r="C252" s="64">
        <f>'Расчет субсидий'!D252-1</f>
        <v>-1</v>
      </c>
      <c r="D252" s="64">
        <f>C252*'Расчет субсидий'!E252</f>
        <v>0</v>
      </c>
      <c r="E252" s="65">
        <f t="shared" si="97"/>
        <v>0</v>
      </c>
      <c r="F252" s="29" t="s">
        <v>375</v>
      </c>
      <c r="G252" s="29" t="s">
        <v>375</v>
      </c>
      <c r="H252" s="29" t="s">
        <v>375</v>
      </c>
      <c r="I252" s="29" t="s">
        <v>375</v>
      </c>
      <c r="J252" s="29" t="s">
        <v>375</v>
      </c>
      <c r="K252" s="29" t="s">
        <v>375</v>
      </c>
      <c r="L252" s="64">
        <f>'Расчет субсидий'!P252-1</f>
        <v>0.25871212121212128</v>
      </c>
      <c r="M252" s="64">
        <f>L252*'Расчет субсидий'!Q252</f>
        <v>5.1742424242424256</v>
      </c>
      <c r="N252" s="65">
        <f t="shared" si="98"/>
        <v>94.450727175692876</v>
      </c>
      <c r="O252" s="64">
        <f>'Расчет субсидий'!T252-1</f>
        <v>8.5263157894736707E-2</v>
      </c>
      <c r="P252" s="64">
        <f>O252*'Расчет субсидий'!U252</f>
        <v>2.1315789473684177</v>
      </c>
      <c r="Q252" s="65">
        <f t="shared" si="99"/>
        <v>38.909885757975893</v>
      </c>
      <c r="R252" s="64">
        <f>'Расчет субсидий'!X252-1</f>
        <v>0.24977777777777765</v>
      </c>
      <c r="S252" s="64">
        <f>R252*'Расчет субсидий'!Y252</f>
        <v>6.2444444444444418</v>
      </c>
      <c r="T252" s="65">
        <f t="shared" si="100"/>
        <v>113.98621676918165</v>
      </c>
      <c r="U252" s="92" t="s">
        <v>435</v>
      </c>
      <c r="V252" s="92" t="s">
        <v>435</v>
      </c>
      <c r="W252" s="93" t="s">
        <v>435</v>
      </c>
      <c r="X252" s="29" t="s">
        <v>375</v>
      </c>
      <c r="Y252" s="29" t="s">
        <v>375</v>
      </c>
      <c r="Z252" s="29" t="s">
        <v>375</v>
      </c>
      <c r="AA252" s="64">
        <f>'Расчет субсидий'!AJ252-1</f>
        <v>8.092485549132955E-2</v>
      </c>
      <c r="AB252" s="64">
        <f>AA252*'Расчет субсидий'!AK252</f>
        <v>1.618497109826591</v>
      </c>
      <c r="AC252" s="65">
        <f t="shared" si="101"/>
        <v>29.544079388058559</v>
      </c>
      <c r="AD252" s="29" t="s">
        <v>375</v>
      </c>
      <c r="AE252" s="29" t="s">
        <v>375</v>
      </c>
      <c r="AF252" s="29" t="s">
        <v>375</v>
      </c>
      <c r="AG252" s="29" t="s">
        <v>375</v>
      </c>
      <c r="AH252" s="29" t="s">
        <v>375</v>
      </c>
      <c r="AI252" s="29" t="s">
        <v>375</v>
      </c>
      <c r="AJ252" s="64">
        <f t="shared" si="96"/>
        <v>15.168762925881875</v>
      </c>
      <c r="AK252" s="28" t="str">
        <f>IF('Расчет субсидий'!BG252="+",'Расчет субсидий'!BG252,"-")</f>
        <v>-</v>
      </c>
    </row>
    <row r="253" spans="1:37" ht="15" customHeight="1">
      <c r="A253" s="35" t="s">
        <v>249</v>
      </c>
      <c r="B253" s="61">
        <f>'Расчет субсидий'!AX253</f>
        <v>35.063636363636306</v>
      </c>
      <c r="C253" s="64">
        <f>'Расчет субсидий'!D253-1</f>
        <v>-1</v>
      </c>
      <c r="D253" s="64">
        <f>C253*'Расчет субсидий'!E253</f>
        <v>0</v>
      </c>
      <c r="E253" s="65">
        <f t="shared" si="97"/>
        <v>0</v>
      </c>
      <c r="F253" s="29" t="s">
        <v>375</v>
      </c>
      <c r="G253" s="29" t="s">
        <v>375</v>
      </c>
      <c r="H253" s="29" t="s">
        <v>375</v>
      </c>
      <c r="I253" s="29" t="s">
        <v>375</v>
      </c>
      <c r="J253" s="29" t="s">
        <v>375</v>
      </c>
      <c r="K253" s="29" t="s">
        <v>375</v>
      </c>
      <c r="L253" s="64">
        <f>'Расчет субсидий'!P253-1</f>
        <v>0.10413839891451837</v>
      </c>
      <c r="M253" s="64">
        <f>L253*'Расчет субсидий'!Q253</f>
        <v>2.0827679782903674</v>
      </c>
      <c r="N253" s="65">
        <f t="shared" si="98"/>
        <v>24.08115318179615</v>
      </c>
      <c r="O253" s="64">
        <f>'Расчет субсидий'!T253-1</f>
        <v>-0.1997067448680353</v>
      </c>
      <c r="P253" s="64">
        <f>O253*'Расчет субсидий'!U253</f>
        <v>-3.994134897360706</v>
      </c>
      <c r="Q253" s="65">
        <f t="shared" si="99"/>
        <v>-46.180551695946747</v>
      </c>
      <c r="R253" s="64">
        <f>'Расчет субсидий'!X253-1</f>
        <v>5.9139784946236507E-2</v>
      </c>
      <c r="S253" s="64">
        <f>R253*'Расчет субсидий'!Y253</f>
        <v>1.7741935483870952</v>
      </c>
      <c r="T253" s="65">
        <f t="shared" si="100"/>
        <v>20.513387500769266</v>
      </c>
      <c r="U253" s="92" t="s">
        <v>435</v>
      </c>
      <c r="V253" s="92" t="s">
        <v>435</v>
      </c>
      <c r="W253" s="93" t="s">
        <v>435</v>
      </c>
      <c r="X253" s="29" t="s">
        <v>375</v>
      </c>
      <c r="Y253" s="29" t="s">
        <v>375</v>
      </c>
      <c r="Z253" s="29" t="s">
        <v>375</v>
      </c>
      <c r="AA253" s="64">
        <f>'Расчет субсидий'!AJ253-1</f>
        <v>0.15849056603773581</v>
      </c>
      <c r="AB253" s="64">
        <f>AA253*'Расчет субсидий'!AK253</f>
        <v>3.1698113207547163</v>
      </c>
      <c r="AC253" s="65">
        <f t="shared" si="101"/>
        <v>36.649647377017637</v>
      </c>
      <c r="AD253" s="29" t="s">
        <v>375</v>
      </c>
      <c r="AE253" s="29" t="s">
        <v>375</v>
      </c>
      <c r="AF253" s="29" t="s">
        <v>375</v>
      </c>
      <c r="AG253" s="29" t="s">
        <v>375</v>
      </c>
      <c r="AH253" s="29" t="s">
        <v>375</v>
      </c>
      <c r="AI253" s="29" t="s">
        <v>375</v>
      </c>
      <c r="AJ253" s="64">
        <f t="shared" si="96"/>
        <v>3.0326379500714729</v>
      </c>
      <c r="AK253" s="28" t="str">
        <f>IF('Расчет субсидий'!BG253="+",'Расчет субсидий'!BG253,"-")</f>
        <v>-</v>
      </c>
    </row>
    <row r="254" spans="1:37" ht="15" customHeight="1">
      <c r="A254" s="35" t="s">
        <v>250</v>
      </c>
      <c r="B254" s="61">
        <f>'Расчет субсидий'!AX254</f>
        <v>176.37272727272739</v>
      </c>
      <c r="C254" s="64">
        <f>'Расчет субсидий'!D254-1</f>
        <v>-0.12064801397094338</v>
      </c>
      <c r="D254" s="64">
        <f>C254*'Расчет субсидий'!E254</f>
        <v>-1.2064801397094338</v>
      </c>
      <c r="E254" s="65">
        <f t="shared" si="97"/>
        <v>-25.230456466873484</v>
      </c>
      <c r="F254" s="29" t="s">
        <v>375</v>
      </c>
      <c r="G254" s="29" t="s">
        <v>375</v>
      </c>
      <c r="H254" s="29" t="s">
        <v>375</v>
      </c>
      <c r="I254" s="29" t="s">
        <v>375</v>
      </c>
      <c r="J254" s="29" t="s">
        <v>375</v>
      </c>
      <c r="K254" s="29" t="s">
        <v>375</v>
      </c>
      <c r="L254" s="64">
        <f>'Расчет субсидий'!P254-1</f>
        <v>-3.745895597399973E-2</v>
      </c>
      <c r="M254" s="64">
        <f>L254*'Расчет субсидий'!Q254</f>
        <v>-0.7491791194799946</v>
      </c>
      <c r="N254" s="65">
        <f t="shared" si="98"/>
        <v>-15.667171416914465</v>
      </c>
      <c r="O254" s="64">
        <f>'Расчет субсидий'!T254-1</f>
        <v>0.21027965284474437</v>
      </c>
      <c r="P254" s="64">
        <f>O254*'Расчет субсидий'!U254</f>
        <v>5.2569913211186092</v>
      </c>
      <c r="Q254" s="65">
        <f t="shared" si="99"/>
        <v>109.93657194071892</v>
      </c>
      <c r="R254" s="64">
        <f>'Расчет субсидий'!X254-1</f>
        <v>0.20530120481927705</v>
      </c>
      <c r="S254" s="64">
        <f>R254*'Расчет субсидий'!Y254</f>
        <v>5.1325301204819258</v>
      </c>
      <c r="T254" s="65">
        <f t="shared" si="100"/>
        <v>107.33378321579642</v>
      </c>
      <c r="U254" s="92" t="s">
        <v>435</v>
      </c>
      <c r="V254" s="92" t="s">
        <v>435</v>
      </c>
      <c r="W254" s="93" t="s">
        <v>435</v>
      </c>
      <c r="X254" s="29" t="s">
        <v>375</v>
      </c>
      <c r="Y254" s="29" t="s">
        <v>375</v>
      </c>
      <c r="Z254" s="29" t="s">
        <v>375</v>
      </c>
      <c r="AA254" s="64">
        <f>'Расчет субсидий'!AJ254-1</f>
        <v>0</v>
      </c>
      <c r="AB254" s="64">
        <f>AA254*'Расчет субсидий'!AK254</f>
        <v>0</v>
      </c>
      <c r="AC254" s="65">
        <f t="shared" si="101"/>
        <v>0</v>
      </c>
      <c r="AD254" s="29" t="s">
        <v>375</v>
      </c>
      <c r="AE254" s="29" t="s">
        <v>375</v>
      </c>
      <c r="AF254" s="29" t="s">
        <v>375</v>
      </c>
      <c r="AG254" s="29" t="s">
        <v>375</v>
      </c>
      <c r="AH254" s="29" t="s">
        <v>375</v>
      </c>
      <c r="AI254" s="29" t="s">
        <v>375</v>
      </c>
      <c r="AJ254" s="64">
        <f t="shared" si="96"/>
        <v>8.4338621824111062</v>
      </c>
      <c r="AK254" s="28" t="str">
        <f>IF('Расчет субсидий'!BG254="+",'Расчет субсидий'!BG254,"-")</f>
        <v>-</v>
      </c>
    </row>
    <row r="255" spans="1:37" ht="15" customHeight="1">
      <c r="A255" s="35" t="s">
        <v>251</v>
      </c>
      <c r="B255" s="61">
        <f>'Расчет субсидий'!AX255</f>
        <v>-118.81818181818176</v>
      </c>
      <c r="C255" s="64">
        <f>'Расчет субсидий'!D255-1</f>
        <v>-1</v>
      </c>
      <c r="D255" s="64">
        <f>C255*'Расчет субсидий'!E255</f>
        <v>0</v>
      </c>
      <c r="E255" s="65">
        <f t="shared" si="97"/>
        <v>0</v>
      </c>
      <c r="F255" s="29" t="s">
        <v>375</v>
      </c>
      <c r="G255" s="29" t="s">
        <v>375</v>
      </c>
      <c r="H255" s="29" t="s">
        <v>375</v>
      </c>
      <c r="I255" s="29" t="s">
        <v>375</v>
      </c>
      <c r="J255" s="29" t="s">
        <v>375</v>
      </c>
      <c r="K255" s="29" t="s">
        <v>375</v>
      </c>
      <c r="L255" s="64">
        <f>'Расчет субсидий'!P255-1</f>
        <v>0.25688782626021123</v>
      </c>
      <c r="M255" s="64">
        <f>L255*'Расчет субсидий'!Q255</f>
        <v>5.1377565252042245</v>
      </c>
      <c r="N255" s="65">
        <f t="shared" si="98"/>
        <v>67.681316800611086</v>
      </c>
      <c r="O255" s="64">
        <f>'Расчет субсидий'!T255-1</f>
        <v>-0.85492700729927007</v>
      </c>
      <c r="P255" s="64">
        <f>O255*'Расчет субсидий'!U255</f>
        <v>-17.098540145985403</v>
      </c>
      <c r="Q255" s="65">
        <f t="shared" si="99"/>
        <v>-225.24456088397542</v>
      </c>
      <c r="R255" s="64">
        <f>'Расчет субсидий'!X255-1</f>
        <v>9.8039215686274606E-2</v>
      </c>
      <c r="S255" s="64">
        <f>R255*'Расчет субсидий'!Y255</f>
        <v>2.9411764705882382</v>
      </c>
      <c r="T255" s="65">
        <f t="shared" si="100"/>
        <v>38.745062265182568</v>
      </c>
      <c r="U255" s="92" t="s">
        <v>435</v>
      </c>
      <c r="V255" s="92" t="s">
        <v>435</v>
      </c>
      <c r="W255" s="93" t="s">
        <v>435</v>
      </c>
      <c r="X255" s="29" t="s">
        <v>375</v>
      </c>
      <c r="Y255" s="29" t="s">
        <v>375</v>
      </c>
      <c r="Z255" s="29" t="s">
        <v>375</v>
      </c>
      <c r="AA255" s="64">
        <f>'Расчет субсидий'!AJ255-1</f>
        <v>0</v>
      </c>
      <c r="AB255" s="64">
        <f>AA255*'Расчет субсидий'!AK255</f>
        <v>0</v>
      </c>
      <c r="AC255" s="65">
        <f t="shared" si="101"/>
        <v>0</v>
      </c>
      <c r="AD255" s="29" t="s">
        <v>375</v>
      </c>
      <c r="AE255" s="29" t="s">
        <v>375</v>
      </c>
      <c r="AF255" s="29" t="s">
        <v>375</v>
      </c>
      <c r="AG255" s="29" t="s">
        <v>375</v>
      </c>
      <c r="AH255" s="29" t="s">
        <v>375</v>
      </c>
      <c r="AI255" s="29" t="s">
        <v>375</v>
      </c>
      <c r="AJ255" s="64">
        <f t="shared" si="96"/>
        <v>-9.0196071501929396</v>
      </c>
      <c r="AK255" s="28" t="str">
        <f>IF('Расчет субсидий'!BG255="+",'Расчет субсидий'!BG255,"-")</f>
        <v>-</v>
      </c>
    </row>
    <row r="256" spans="1:37" ht="15" customHeight="1">
      <c r="A256" s="35" t="s">
        <v>252</v>
      </c>
      <c r="B256" s="61">
        <f>'Расчет субсидий'!AX256</f>
        <v>5.7818181818181529</v>
      </c>
      <c r="C256" s="64">
        <f>'Расчет субсидий'!D256-1</f>
        <v>0.11802835921674548</v>
      </c>
      <c r="D256" s="64">
        <f>C256*'Расчет субсидий'!E256</f>
        <v>1.1802835921674548</v>
      </c>
      <c r="E256" s="65">
        <f t="shared" si="97"/>
        <v>17.014861783985062</v>
      </c>
      <c r="F256" s="29" t="s">
        <v>375</v>
      </c>
      <c r="G256" s="29" t="s">
        <v>375</v>
      </c>
      <c r="H256" s="29" t="s">
        <v>375</v>
      </c>
      <c r="I256" s="29" t="s">
        <v>375</v>
      </c>
      <c r="J256" s="29" t="s">
        <v>375</v>
      </c>
      <c r="K256" s="29" t="s">
        <v>375</v>
      </c>
      <c r="L256" s="64">
        <f>'Расчет субсидий'!P256-1</f>
        <v>5.971229530444222E-2</v>
      </c>
      <c r="M256" s="64">
        <f>L256*'Расчет субсидий'!Q256</f>
        <v>1.1942459060888444</v>
      </c>
      <c r="N256" s="65">
        <f t="shared" si="98"/>
        <v>17.216141241848906</v>
      </c>
      <c r="O256" s="64">
        <f>'Расчет субсидий'!T256-1</f>
        <v>-0.14903053183300974</v>
      </c>
      <c r="P256" s="64">
        <f>O256*'Расчет субсидий'!U256</f>
        <v>-1.4903053183300974</v>
      </c>
      <c r="Q256" s="65">
        <f t="shared" si="99"/>
        <v>-21.48410701936357</v>
      </c>
      <c r="R256" s="64">
        <f>'Расчет субсидий'!X256-1</f>
        <v>-1.207880378191506E-2</v>
      </c>
      <c r="S256" s="64">
        <f>R256*'Расчет субсидий'!Y256</f>
        <v>-0.48315215127660238</v>
      </c>
      <c r="T256" s="65">
        <f t="shared" si="100"/>
        <v>-6.9650778246522433</v>
      </c>
      <c r="U256" s="92" t="s">
        <v>435</v>
      </c>
      <c r="V256" s="92" t="s">
        <v>435</v>
      </c>
      <c r="W256" s="93" t="s">
        <v>435</v>
      </c>
      <c r="X256" s="29" t="s">
        <v>375</v>
      </c>
      <c r="Y256" s="29" t="s">
        <v>375</v>
      </c>
      <c r="Z256" s="29" t="s">
        <v>375</v>
      </c>
      <c r="AA256" s="64">
        <f>'Расчет субсидий'!AJ256-1</f>
        <v>0</v>
      </c>
      <c r="AB256" s="64">
        <f>AA256*'Расчет субсидий'!AK256</f>
        <v>0</v>
      </c>
      <c r="AC256" s="65">
        <f t="shared" si="101"/>
        <v>0</v>
      </c>
      <c r="AD256" s="29" t="s">
        <v>375</v>
      </c>
      <c r="AE256" s="29" t="s">
        <v>375</v>
      </c>
      <c r="AF256" s="29" t="s">
        <v>375</v>
      </c>
      <c r="AG256" s="29" t="s">
        <v>375</v>
      </c>
      <c r="AH256" s="29" t="s">
        <v>375</v>
      </c>
      <c r="AI256" s="29" t="s">
        <v>375</v>
      </c>
      <c r="AJ256" s="64">
        <f t="shared" si="96"/>
        <v>0.40107202864959945</v>
      </c>
      <c r="AK256" s="28" t="str">
        <f>IF('Расчет субсидий'!BG256="+",'Расчет субсидий'!BG256,"-")</f>
        <v>-</v>
      </c>
    </row>
    <row r="257" spans="1:37" ht="15" customHeight="1">
      <c r="A257" s="35" t="s">
        <v>253</v>
      </c>
      <c r="B257" s="61">
        <f>'Расчет субсидий'!AX257</f>
        <v>159.14545454545441</v>
      </c>
      <c r="C257" s="64">
        <f>'Расчет субсидий'!D257-1</f>
        <v>-1</v>
      </c>
      <c r="D257" s="64">
        <f>C257*'Расчет субсидий'!E257</f>
        <v>0</v>
      </c>
      <c r="E257" s="65">
        <f t="shared" si="97"/>
        <v>0</v>
      </c>
      <c r="F257" s="29" t="s">
        <v>375</v>
      </c>
      <c r="G257" s="29" t="s">
        <v>375</v>
      </c>
      <c r="H257" s="29" t="s">
        <v>375</v>
      </c>
      <c r="I257" s="29" t="s">
        <v>375</v>
      </c>
      <c r="J257" s="29" t="s">
        <v>375</v>
      </c>
      <c r="K257" s="29" t="s">
        <v>375</v>
      </c>
      <c r="L257" s="64">
        <f>'Расчет субсидий'!P257-1</f>
        <v>0.20224981738495251</v>
      </c>
      <c r="M257" s="64">
        <f>L257*'Расчет субсидий'!Q257</f>
        <v>4.0449963476990503</v>
      </c>
      <c r="N257" s="65">
        <f t="shared" si="98"/>
        <v>83.826573227994075</v>
      </c>
      <c r="O257" s="64">
        <f>'Расчет субсидий'!T257-1</f>
        <v>6.5196394075981878E-2</v>
      </c>
      <c r="P257" s="64">
        <f>O257*'Расчет субсидий'!U257</f>
        <v>1.9558918222794563</v>
      </c>
      <c r="Q257" s="65">
        <f t="shared" si="99"/>
        <v>40.532968381938815</v>
      </c>
      <c r="R257" s="64">
        <f>'Расчет субсидий'!X257-1</f>
        <v>8.3928571428571574E-2</v>
      </c>
      <c r="S257" s="64">
        <f>R257*'Расчет субсидий'!Y257</f>
        <v>1.6785714285714315</v>
      </c>
      <c r="T257" s="65">
        <f t="shared" si="100"/>
        <v>34.785912935521523</v>
      </c>
      <c r="U257" s="92" t="s">
        <v>435</v>
      </c>
      <c r="V257" s="92" t="s">
        <v>435</v>
      </c>
      <c r="W257" s="93" t="s">
        <v>435</v>
      </c>
      <c r="X257" s="29" t="s">
        <v>375</v>
      </c>
      <c r="Y257" s="29" t="s">
        <v>375</v>
      </c>
      <c r="Z257" s="29" t="s">
        <v>375</v>
      </c>
      <c r="AA257" s="64">
        <f>'Расчет субсидий'!AJ257-1</f>
        <v>0</v>
      </c>
      <c r="AB257" s="64">
        <f>AA257*'Расчет субсидий'!AK257</f>
        <v>0</v>
      </c>
      <c r="AC257" s="65">
        <f t="shared" si="101"/>
        <v>0</v>
      </c>
      <c r="AD257" s="29" t="s">
        <v>375</v>
      </c>
      <c r="AE257" s="29" t="s">
        <v>375</v>
      </c>
      <c r="AF257" s="29" t="s">
        <v>375</v>
      </c>
      <c r="AG257" s="29" t="s">
        <v>375</v>
      </c>
      <c r="AH257" s="29" t="s">
        <v>375</v>
      </c>
      <c r="AI257" s="29" t="s">
        <v>375</v>
      </c>
      <c r="AJ257" s="64">
        <f t="shared" si="96"/>
        <v>7.6794595985499381</v>
      </c>
      <c r="AK257" s="28" t="str">
        <f>IF('Расчет субсидий'!BG257="+",'Расчет субсидий'!BG257,"-")</f>
        <v>-</v>
      </c>
    </row>
    <row r="258" spans="1:37" ht="15" customHeight="1">
      <c r="A258" s="35" t="s">
        <v>254</v>
      </c>
      <c r="B258" s="61">
        <f>'Расчет субсидий'!AX258</f>
        <v>36.24545454545455</v>
      </c>
      <c r="C258" s="64">
        <f>'Расчет субсидий'!D258-1</f>
        <v>-1</v>
      </c>
      <c r="D258" s="64">
        <f>C258*'Расчет субсидий'!E258</f>
        <v>0</v>
      </c>
      <c r="E258" s="65">
        <f t="shared" si="97"/>
        <v>0</v>
      </c>
      <c r="F258" s="29" t="s">
        <v>375</v>
      </c>
      <c r="G258" s="29" t="s">
        <v>375</v>
      </c>
      <c r="H258" s="29" t="s">
        <v>375</v>
      </c>
      <c r="I258" s="29" t="s">
        <v>375</v>
      </c>
      <c r="J258" s="29" t="s">
        <v>375</v>
      </c>
      <c r="K258" s="29" t="s">
        <v>375</v>
      </c>
      <c r="L258" s="64">
        <f>'Расчет субсидий'!P258-1</f>
        <v>6.951066499372649E-2</v>
      </c>
      <c r="M258" s="64">
        <f>L258*'Расчет субсидий'!Q258</f>
        <v>1.3902132998745298</v>
      </c>
      <c r="N258" s="65">
        <f t="shared" si="98"/>
        <v>14.24624237637053</v>
      </c>
      <c r="O258" s="64">
        <f>'Расчет субсидий'!T258-1</f>
        <v>2.3734177215189778E-2</v>
      </c>
      <c r="P258" s="64">
        <f>O258*'Расчет субсидий'!U258</f>
        <v>0.47468354430379556</v>
      </c>
      <c r="Q258" s="65">
        <f t="shared" si="99"/>
        <v>4.8643304051520859</v>
      </c>
      <c r="R258" s="64">
        <f>'Расчет субсидий'!X258-1</f>
        <v>4.7244094488189115E-2</v>
      </c>
      <c r="S258" s="64">
        <f>R258*'Расчет субсидий'!Y258</f>
        <v>1.4173228346456734</v>
      </c>
      <c r="T258" s="65">
        <f t="shared" si="100"/>
        <v>14.524047949871527</v>
      </c>
      <c r="U258" s="92" t="s">
        <v>435</v>
      </c>
      <c r="V258" s="92" t="s">
        <v>435</v>
      </c>
      <c r="W258" s="93" t="s">
        <v>435</v>
      </c>
      <c r="X258" s="29" t="s">
        <v>375</v>
      </c>
      <c r="Y258" s="29" t="s">
        <v>375</v>
      </c>
      <c r="Z258" s="29" t="s">
        <v>375</v>
      </c>
      <c r="AA258" s="64">
        <f>'Расчет субсидий'!AJ258-1</f>
        <v>1.2738853503184711E-2</v>
      </c>
      <c r="AB258" s="64">
        <f>AA258*'Расчет субсидий'!AK258</f>
        <v>0.25477707006369421</v>
      </c>
      <c r="AC258" s="65">
        <f t="shared" si="101"/>
        <v>2.6108338140604079</v>
      </c>
      <c r="AD258" s="29" t="s">
        <v>375</v>
      </c>
      <c r="AE258" s="29" t="s">
        <v>375</v>
      </c>
      <c r="AF258" s="29" t="s">
        <v>375</v>
      </c>
      <c r="AG258" s="29" t="s">
        <v>375</v>
      </c>
      <c r="AH258" s="29" t="s">
        <v>375</v>
      </c>
      <c r="AI258" s="29" t="s">
        <v>375</v>
      </c>
      <c r="AJ258" s="64">
        <f t="shared" si="96"/>
        <v>3.536996748887693</v>
      </c>
      <c r="AK258" s="28" t="str">
        <f>IF('Расчет субсидий'!BG258="+",'Расчет субсидий'!BG258,"-")</f>
        <v>-</v>
      </c>
    </row>
    <row r="259" spans="1:37" ht="15" customHeight="1">
      <c r="A259" s="35" t="s">
        <v>255</v>
      </c>
      <c r="B259" s="61">
        <f>'Расчет субсидий'!AX259</f>
        <v>67.700000000000045</v>
      </c>
      <c r="C259" s="64">
        <f>'Расчет субсидий'!D259-1</f>
        <v>-1</v>
      </c>
      <c r="D259" s="64">
        <f>C259*'Расчет субсидий'!E259</f>
        <v>0</v>
      </c>
      <c r="E259" s="65">
        <f t="shared" si="97"/>
        <v>0</v>
      </c>
      <c r="F259" s="29" t="s">
        <v>375</v>
      </c>
      <c r="G259" s="29" t="s">
        <v>375</v>
      </c>
      <c r="H259" s="29" t="s">
        <v>375</v>
      </c>
      <c r="I259" s="29" t="s">
        <v>375</v>
      </c>
      <c r="J259" s="29" t="s">
        <v>375</v>
      </c>
      <c r="K259" s="29" t="s">
        <v>375</v>
      </c>
      <c r="L259" s="64">
        <f>'Расчет субсидий'!P259-1</f>
        <v>-0.13934195725534315</v>
      </c>
      <c r="M259" s="64">
        <f>L259*'Расчет субсидий'!Q259</f>
        <v>-2.786839145106863</v>
      </c>
      <c r="N259" s="65">
        <f t="shared" si="98"/>
        <v>-29.351365934279659</v>
      </c>
      <c r="O259" s="64">
        <f>'Расчет субсидий'!T259-1</f>
        <v>0.15748031496062986</v>
      </c>
      <c r="P259" s="64">
        <f>O259*'Расчет субсидий'!U259</f>
        <v>3.9370078740157464</v>
      </c>
      <c r="Q259" s="65">
        <f t="shared" si="99"/>
        <v>41.465098191716933</v>
      </c>
      <c r="R259" s="64">
        <f>'Расчет субсидий'!X259-1</f>
        <v>0.21111111111111103</v>
      </c>
      <c r="S259" s="64">
        <f>R259*'Расчет субсидий'!Y259</f>
        <v>5.2777777777777759</v>
      </c>
      <c r="T259" s="65">
        <f t="shared" si="100"/>
        <v>55.586267742562768</v>
      </c>
      <c r="U259" s="92" t="s">
        <v>435</v>
      </c>
      <c r="V259" s="92" t="s">
        <v>435</v>
      </c>
      <c r="W259" s="93" t="s">
        <v>435</v>
      </c>
      <c r="X259" s="29" t="s">
        <v>375</v>
      </c>
      <c r="Y259" s="29" t="s">
        <v>375</v>
      </c>
      <c r="Z259" s="29" t="s">
        <v>375</v>
      </c>
      <c r="AA259" s="64">
        <f>'Расчет субсидий'!AJ259-1</f>
        <v>0</v>
      </c>
      <c r="AB259" s="64">
        <f>AA259*'Расчет субсидий'!AK259</f>
        <v>0</v>
      </c>
      <c r="AC259" s="65">
        <f t="shared" si="101"/>
        <v>0</v>
      </c>
      <c r="AD259" s="29" t="s">
        <v>375</v>
      </c>
      <c r="AE259" s="29" t="s">
        <v>375</v>
      </c>
      <c r="AF259" s="29" t="s">
        <v>375</v>
      </c>
      <c r="AG259" s="29" t="s">
        <v>375</v>
      </c>
      <c r="AH259" s="29" t="s">
        <v>375</v>
      </c>
      <c r="AI259" s="29" t="s">
        <v>375</v>
      </c>
      <c r="AJ259" s="64">
        <f t="shared" si="96"/>
        <v>6.4279465066866592</v>
      </c>
      <c r="AK259" s="28" t="str">
        <f>IF('Расчет субсидий'!BG259="+",'Расчет субсидий'!BG259,"-")</f>
        <v>-</v>
      </c>
    </row>
    <row r="260" spans="1:37" ht="15" customHeight="1">
      <c r="A260" s="35" t="s">
        <v>256</v>
      </c>
      <c r="B260" s="61">
        <f>'Расчет субсидий'!AX260</f>
        <v>8.0272727272727025</v>
      </c>
      <c r="C260" s="64">
        <f>'Расчет субсидий'!D260-1</f>
        <v>0.20600428658909986</v>
      </c>
      <c r="D260" s="64">
        <f>C260*'Расчет субсидий'!E260</f>
        <v>2.0600428658909986</v>
      </c>
      <c r="E260" s="65">
        <f t="shared" si="97"/>
        <v>25.275033615888724</v>
      </c>
      <c r="F260" s="29" t="s">
        <v>375</v>
      </c>
      <c r="G260" s="29" t="s">
        <v>375</v>
      </c>
      <c r="H260" s="29" t="s">
        <v>375</v>
      </c>
      <c r="I260" s="29" t="s">
        <v>375</v>
      </c>
      <c r="J260" s="29" t="s">
        <v>375</v>
      </c>
      <c r="K260" s="29" t="s">
        <v>375</v>
      </c>
      <c r="L260" s="64">
        <f>'Расчет субсидий'!P260-1</f>
        <v>0.21376205787781344</v>
      </c>
      <c r="M260" s="64">
        <f>L260*'Расчет субсидий'!Q260</f>
        <v>4.2752411575562688</v>
      </c>
      <c r="N260" s="65">
        <f t="shared" si="98"/>
        <v>52.453696844084618</v>
      </c>
      <c r="O260" s="64">
        <f>'Расчет субсидий'!T260-1</f>
        <v>-7.1823899371069255E-2</v>
      </c>
      <c r="P260" s="64">
        <f>O260*'Расчет субсидий'!U260</f>
        <v>-2.1547169811320774</v>
      </c>
      <c r="Q260" s="65">
        <f t="shared" si="99"/>
        <v>-26.436607234036632</v>
      </c>
      <c r="R260" s="64">
        <f>'Расчет субсидий'!X260-1</f>
        <v>0.1871345029239766</v>
      </c>
      <c r="S260" s="64">
        <f>R260*'Расчет субсидий'!Y260</f>
        <v>3.742690058479532</v>
      </c>
      <c r="T260" s="65">
        <f t="shared" si="100"/>
        <v>45.919732355184891</v>
      </c>
      <c r="U260" s="92" t="s">
        <v>435</v>
      </c>
      <c r="V260" s="92" t="s">
        <v>435</v>
      </c>
      <c r="W260" s="93" t="s">
        <v>435</v>
      </c>
      <c r="X260" s="29" t="s">
        <v>375</v>
      </c>
      <c r="Y260" s="29" t="s">
        <v>375</v>
      </c>
      <c r="Z260" s="29" t="s">
        <v>375</v>
      </c>
      <c r="AA260" s="64">
        <f>'Расчет субсидий'!AJ260-1</f>
        <v>-0.36344969199178645</v>
      </c>
      <c r="AB260" s="64">
        <f>AA260*'Расчет субсидий'!AK260</f>
        <v>-7.268993839835729</v>
      </c>
      <c r="AC260" s="65">
        <f t="shared" si="101"/>
        <v>-89.184582853848909</v>
      </c>
      <c r="AD260" s="29" t="s">
        <v>375</v>
      </c>
      <c r="AE260" s="29" t="s">
        <v>375</v>
      </c>
      <c r="AF260" s="29" t="s">
        <v>375</v>
      </c>
      <c r="AG260" s="29" t="s">
        <v>375</v>
      </c>
      <c r="AH260" s="29" t="s">
        <v>375</v>
      </c>
      <c r="AI260" s="29" t="s">
        <v>375</v>
      </c>
      <c r="AJ260" s="64">
        <f t="shared" si="96"/>
        <v>0.65426326095899245</v>
      </c>
      <c r="AK260" s="28" t="str">
        <f>IF('Расчет субсидий'!BG260="+",'Расчет субсидий'!BG260,"-")</f>
        <v>-</v>
      </c>
    </row>
    <row r="261" spans="1:37" ht="15" customHeight="1">
      <c r="A261" s="34" t="s">
        <v>257</v>
      </c>
      <c r="B261" s="66"/>
      <c r="C261" s="67"/>
      <c r="D261" s="67"/>
      <c r="E261" s="68"/>
      <c r="F261" s="67"/>
      <c r="G261" s="67"/>
      <c r="H261" s="68"/>
      <c r="I261" s="68"/>
      <c r="J261" s="68"/>
      <c r="K261" s="68"/>
      <c r="L261" s="67"/>
      <c r="M261" s="67"/>
      <c r="N261" s="68"/>
      <c r="O261" s="67"/>
      <c r="P261" s="67"/>
      <c r="Q261" s="68"/>
      <c r="R261" s="67"/>
      <c r="S261" s="67"/>
      <c r="T261" s="68"/>
      <c r="U261" s="68"/>
      <c r="V261" s="68"/>
      <c r="W261" s="68"/>
      <c r="X261" s="68"/>
      <c r="Y261" s="68"/>
      <c r="Z261" s="68"/>
      <c r="AA261" s="67"/>
      <c r="AB261" s="67"/>
      <c r="AC261" s="68"/>
      <c r="AD261" s="67"/>
      <c r="AE261" s="67"/>
      <c r="AF261" s="68"/>
      <c r="AG261" s="67"/>
      <c r="AH261" s="67"/>
      <c r="AI261" s="68"/>
      <c r="AJ261" s="68"/>
      <c r="AK261" s="69"/>
    </row>
    <row r="262" spans="1:37" ht="15" customHeight="1">
      <c r="A262" s="35" t="s">
        <v>258</v>
      </c>
      <c r="B262" s="61">
        <f>'Расчет субсидий'!AX262</f>
        <v>144.5545454545454</v>
      </c>
      <c r="C262" s="64">
        <f>'Расчет субсидий'!D262-1</f>
        <v>-1</v>
      </c>
      <c r="D262" s="64">
        <f>C262*'Расчет субсидий'!E262</f>
        <v>0</v>
      </c>
      <c r="E262" s="65">
        <f t="shared" ref="E262:E268" si="102">$B262*D262/$AJ262</f>
        <v>0</v>
      </c>
      <c r="F262" s="29" t="s">
        <v>375</v>
      </c>
      <c r="G262" s="29" t="s">
        <v>375</v>
      </c>
      <c r="H262" s="29" t="s">
        <v>375</v>
      </c>
      <c r="I262" s="29" t="s">
        <v>375</v>
      </c>
      <c r="J262" s="29" t="s">
        <v>375</v>
      </c>
      <c r="K262" s="29" t="s">
        <v>375</v>
      </c>
      <c r="L262" s="64">
        <f>'Расчет субсидий'!P262-1</f>
        <v>0.20574322836379655</v>
      </c>
      <c r="M262" s="64">
        <f>L262*'Расчет субсидий'!Q262</f>
        <v>4.114864567275931</v>
      </c>
      <c r="N262" s="65">
        <f t="shared" ref="N262:N268" si="103">$B262*M262/$AJ262</f>
        <v>64.225426889990516</v>
      </c>
      <c r="O262" s="64">
        <f>'Расчет субсидий'!T262-1</f>
        <v>0.20631578947368423</v>
      </c>
      <c r="P262" s="64">
        <f>O262*'Расчет субсидий'!U262</f>
        <v>5.1578947368421062</v>
      </c>
      <c r="Q262" s="65">
        <f t="shared" ref="Q262:Q268" si="104">$B262*P262/$AJ262</f>
        <v>80.505199116825679</v>
      </c>
      <c r="R262" s="64">
        <f>'Расчет субсидий'!X262-1</f>
        <v>9.52380952380949E-3</v>
      </c>
      <c r="S262" s="64">
        <f>R262*'Расчет субсидий'!Y262</f>
        <v>0.23809523809523725</v>
      </c>
      <c r="T262" s="65">
        <f t="shared" ref="T262:T268" si="105">$B262*S262/$AJ262</f>
        <v>3.7162263926620067</v>
      </c>
      <c r="U262" s="92" t="s">
        <v>435</v>
      </c>
      <c r="V262" s="92" t="s">
        <v>435</v>
      </c>
      <c r="W262" s="93" t="s">
        <v>435</v>
      </c>
      <c r="X262" s="29" t="s">
        <v>375</v>
      </c>
      <c r="Y262" s="29" t="s">
        <v>375</v>
      </c>
      <c r="Z262" s="29" t="s">
        <v>375</v>
      </c>
      <c r="AA262" s="64">
        <f>'Расчет субсидий'!AJ262-1</f>
        <v>-1.2468827930174564E-2</v>
      </c>
      <c r="AB262" s="64">
        <f>AA262*'Расчет субсидий'!AK262</f>
        <v>-0.24937655860349128</v>
      </c>
      <c r="AC262" s="65">
        <f t="shared" ref="AC262:AC268" si="106">$B262*AB262/$AJ262</f>
        <v>-3.8923069449327898</v>
      </c>
      <c r="AD262" s="29" t="s">
        <v>375</v>
      </c>
      <c r="AE262" s="29" t="s">
        <v>375</v>
      </c>
      <c r="AF262" s="29" t="s">
        <v>375</v>
      </c>
      <c r="AG262" s="29" t="s">
        <v>375</v>
      </c>
      <c r="AH262" s="29" t="s">
        <v>375</v>
      </c>
      <c r="AI262" s="29" t="s">
        <v>375</v>
      </c>
      <c r="AJ262" s="64">
        <f t="shared" si="96"/>
        <v>9.2614779836097831</v>
      </c>
      <c r="AK262" s="28" t="str">
        <f>IF('Расчет субсидий'!BG262="+",'Расчет субсидий'!BG262,"-")</f>
        <v>-</v>
      </c>
    </row>
    <row r="263" spans="1:37" ht="15" customHeight="1">
      <c r="A263" s="35" t="s">
        <v>259</v>
      </c>
      <c r="B263" s="61">
        <f>'Расчет субсидий'!AX263</f>
        <v>-53.690909090909145</v>
      </c>
      <c r="C263" s="64">
        <f>'Расчет субсидий'!D263-1</f>
        <v>-1</v>
      </c>
      <c r="D263" s="64">
        <f>C263*'Расчет субсидий'!E263</f>
        <v>0</v>
      </c>
      <c r="E263" s="65">
        <f t="shared" si="102"/>
        <v>0</v>
      </c>
      <c r="F263" s="29" t="s">
        <v>375</v>
      </c>
      <c r="G263" s="29" t="s">
        <v>375</v>
      </c>
      <c r="H263" s="29" t="s">
        <v>375</v>
      </c>
      <c r="I263" s="29" t="s">
        <v>375</v>
      </c>
      <c r="J263" s="29" t="s">
        <v>375</v>
      </c>
      <c r="K263" s="29" t="s">
        <v>375</v>
      </c>
      <c r="L263" s="64">
        <f>'Расчет субсидий'!P263-1</f>
        <v>-0.46146980065456711</v>
      </c>
      <c r="M263" s="64">
        <f>L263*'Расчет субсидий'!Q263</f>
        <v>-9.2293960130913426</v>
      </c>
      <c r="N263" s="65">
        <f t="shared" si="103"/>
        <v>-79.547786215790325</v>
      </c>
      <c r="O263" s="64">
        <f>'Расчет субсидий'!T263-1</f>
        <v>6.0000000000000053E-2</v>
      </c>
      <c r="P263" s="64">
        <f>O263*'Расчет субсидий'!U263</f>
        <v>0.9000000000000008</v>
      </c>
      <c r="Q263" s="65">
        <f t="shared" si="104"/>
        <v>7.7570631374643568</v>
      </c>
      <c r="R263" s="64">
        <f>'Расчет субсидий'!X263-1</f>
        <v>6.0000000000000053E-2</v>
      </c>
      <c r="S263" s="64">
        <f>R263*'Расчет субсидий'!Y263</f>
        <v>2.1000000000000019</v>
      </c>
      <c r="T263" s="65">
        <f t="shared" si="105"/>
        <v>18.099813987416834</v>
      </c>
      <c r="U263" s="92" t="s">
        <v>435</v>
      </c>
      <c r="V263" s="92" t="s">
        <v>435</v>
      </c>
      <c r="W263" s="93" t="s">
        <v>435</v>
      </c>
      <c r="X263" s="29" t="s">
        <v>375</v>
      </c>
      <c r="Y263" s="29" t="s">
        <v>375</v>
      </c>
      <c r="Z263" s="29" t="s">
        <v>375</v>
      </c>
      <c r="AA263" s="64">
        <f>'Расчет субсидий'!AJ263-1</f>
        <v>0</v>
      </c>
      <c r="AB263" s="64">
        <f>AA263*'Расчет субсидий'!AK263</f>
        <v>0</v>
      </c>
      <c r="AC263" s="65">
        <f t="shared" si="106"/>
        <v>0</v>
      </c>
      <c r="AD263" s="29" t="s">
        <v>375</v>
      </c>
      <c r="AE263" s="29" t="s">
        <v>375</v>
      </c>
      <c r="AF263" s="29" t="s">
        <v>375</v>
      </c>
      <c r="AG263" s="29" t="s">
        <v>375</v>
      </c>
      <c r="AH263" s="29" t="s">
        <v>375</v>
      </c>
      <c r="AI263" s="29" t="s">
        <v>375</v>
      </c>
      <c r="AJ263" s="64">
        <f t="shared" si="96"/>
        <v>-6.2293960130913408</v>
      </c>
      <c r="AK263" s="28" t="str">
        <f>IF('Расчет субсидий'!BG263="+",'Расчет субсидий'!BG263,"-")</f>
        <v>-</v>
      </c>
    </row>
    <row r="264" spans="1:37" ht="15" customHeight="1">
      <c r="A264" s="35" t="s">
        <v>260</v>
      </c>
      <c r="B264" s="61">
        <f>'Расчет субсидий'!AX264</f>
        <v>-59.63636363636374</v>
      </c>
      <c r="C264" s="64">
        <f>'Расчет субсидий'!D264-1</f>
        <v>-1</v>
      </c>
      <c r="D264" s="64">
        <f>C264*'Расчет субсидий'!E264</f>
        <v>0</v>
      </c>
      <c r="E264" s="65">
        <f t="shared" si="102"/>
        <v>0</v>
      </c>
      <c r="F264" s="29" t="s">
        <v>375</v>
      </c>
      <c r="G264" s="29" t="s">
        <v>375</v>
      </c>
      <c r="H264" s="29" t="s">
        <v>375</v>
      </c>
      <c r="I264" s="29" t="s">
        <v>375</v>
      </c>
      <c r="J264" s="29" t="s">
        <v>375</v>
      </c>
      <c r="K264" s="29" t="s">
        <v>375</v>
      </c>
      <c r="L264" s="64">
        <f>'Расчет субсидий'!P264-1</f>
        <v>-0.3199739328771587</v>
      </c>
      <c r="M264" s="64">
        <f>L264*'Расчет субсидий'!Q264</f>
        <v>-6.3994786575431739</v>
      </c>
      <c r="N264" s="65">
        <f t="shared" si="103"/>
        <v>-93.153383612749536</v>
      </c>
      <c r="O264" s="64">
        <f>'Расчет субсидий'!T264-1</f>
        <v>2.5531914893617058E-2</v>
      </c>
      <c r="P264" s="64">
        <f>O264*'Расчет субсидий'!U264</f>
        <v>0.63829787234042645</v>
      </c>
      <c r="Q264" s="65">
        <f t="shared" si="104"/>
        <v>9.2913203939267053</v>
      </c>
      <c r="R264" s="64">
        <f>'Расчет субсидий'!X264-1</f>
        <v>5.9459459459459518E-2</v>
      </c>
      <c r="S264" s="64">
        <f>R264*'Расчет субсидий'!Y264</f>
        <v>1.486486486486488</v>
      </c>
      <c r="T264" s="65">
        <f t="shared" si="105"/>
        <v>21.637894791261729</v>
      </c>
      <c r="U264" s="92" t="s">
        <v>435</v>
      </c>
      <c r="V264" s="92" t="s">
        <v>435</v>
      </c>
      <c r="W264" s="93" t="s">
        <v>435</v>
      </c>
      <c r="X264" s="29" t="s">
        <v>375</v>
      </c>
      <c r="Y264" s="29" t="s">
        <v>375</v>
      </c>
      <c r="Z264" s="29" t="s">
        <v>375</v>
      </c>
      <c r="AA264" s="64">
        <f>'Расчет субсидий'!AJ264-1</f>
        <v>8.8888888888889461E-3</v>
      </c>
      <c r="AB264" s="64">
        <f>AA264*'Расчет субсидий'!AK264</f>
        <v>0.17777777777777892</v>
      </c>
      <c r="AC264" s="65">
        <f t="shared" si="106"/>
        <v>2.5878047911973767</v>
      </c>
      <c r="AD264" s="29" t="s">
        <v>375</v>
      </c>
      <c r="AE264" s="29" t="s">
        <v>375</v>
      </c>
      <c r="AF264" s="29" t="s">
        <v>375</v>
      </c>
      <c r="AG264" s="29" t="s">
        <v>375</v>
      </c>
      <c r="AH264" s="29" t="s">
        <v>375</v>
      </c>
      <c r="AI264" s="29" t="s">
        <v>375</v>
      </c>
      <c r="AJ264" s="64">
        <f t="shared" si="96"/>
        <v>-4.096916520938481</v>
      </c>
      <c r="AK264" s="28" t="str">
        <f>IF('Расчет субсидий'!BG264="+",'Расчет субсидий'!BG264,"-")</f>
        <v>-</v>
      </c>
    </row>
    <row r="265" spans="1:37" ht="15" customHeight="1">
      <c r="A265" s="35" t="s">
        <v>261</v>
      </c>
      <c r="B265" s="61">
        <f>'Расчет субсидий'!AX265</f>
        <v>168.42727272727234</v>
      </c>
      <c r="C265" s="64">
        <f>'Расчет субсидий'!D265-1</f>
        <v>1.1038658593387485E-3</v>
      </c>
      <c r="D265" s="64">
        <f>C265*'Расчет субсидий'!E265</f>
        <v>1.1038658593387485E-2</v>
      </c>
      <c r="E265" s="65">
        <f t="shared" si="102"/>
        <v>0.22226810888341261</v>
      </c>
      <c r="F265" s="29" t="s">
        <v>375</v>
      </c>
      <c r="G265" s="29" t="s">
        <v>375</v>
      </c>
      <c r="H265" s="29" t="s">
        <v>375</v>
      </c>
      <c r="I265" s="29" t="s">
        <v>375</v>
      </c>
      <c r="J265" s="29" t="s">
        <v>375</v>
      </c>
      <c r="K265" s="29" t="s">
        <v>375</v>
      </c>
      <c r="L265" s="64">
        <f>'Расчет субсидий'!P265-1</f>
        <v>0.30000000000000004</v>
      </c>
      <c r="M265" s="64">
        <f>L265*'Расчет субсидий'!Q265</f>
        <v>6.0000000000000009</v>
      </c>
      <c r="N265" s="65">
        <f t="shared" si="103"/>
        <v>120.81256449939949</v>
      </c>
      <c r="O265" s="64">
        <f>'Расчет субсидий'!T265-1</f>
        <v>5.604883462819088E-2</v>
      </c>
      <c r="P265" s="64">
        <f>O265*'Расчет субсидий'!U265</f>
        <v>0.5604883462819088</v>
      </c>
      <c r="Q265" s="65">
        <f t="shared" si="104"/>
        <v>11.285672414390808</v>
      </c>
      <c r="R265" s="64">
        <f>'Расчет субсидий'!X265-1</f>
        <v>1.6260162601626771E-3</v>
      </c>
      <c r="S265" s="64">
        <f>R265*'Расчет субсидий'!Y265</f>
        <v>6.5040650406507083E-2</v>
      </c>
      <c r="T265" s="65">
        <f t="shared" si="105"/>
        <v>1.309621295386505</v>
      </c>
      <c r="U265" s="92" t="s">
        <v>435</v>
      </c>
      <c r="V265" s="92" t="s">
        <v>435</v>
      </c>
      <c r="W265" s="93" t="s">
        <v>435</v>
      </c>
      <c r="X265" s="29" t="s">
        <v>375</v>
      </c>
      <c r="Y265" s="29" t="s">
        <v>375</v>
      </c>
      <c r="Z265" s="29" t="s">
        <v>375</v>
      </c>
      <c r="AA265" s="64">
        <f>'Расчет субсидий'!AJ265-1</f>
        <v>8.6407766990291179E-2</v>
      </c>
      <c r="AB265" s="64">
        <f>AA265*'Расчет субсидий'!AK265</f>
        <v>1.7281553398058236</v>
      </c>
      <c r="AC265" s="65">
        <f t="shared" si="106"/>
        <v>34.797146409212111</v>
      </c>
      <c r="AD265" s="29" t="s">
        <v>375</v>
      </c>
      <c r="AE265" s="29" t="s">
        <v>375</v>
      </c>
      <c r="AF265" s="29" t="s">
        <v>375</v>
      </c>
      <c r="AG265" s="29" t="s">
        <v>375</v>
      </c>
      <c r="AH265" s="29" t="s">
        <v>375</v>
      </c>
      <c r="AI265" s="29" t="s">
        <v>375</v>
      </c>
      <c r="AJ265" s="64">
        <f t="shared" si="96"/>
        <v>8.3647229950876287</v>
      </c>
      <c r="AK265" s="28" t="str">
        <f>IF('Расчет субсидий'!BG265="+",'Расчет субсидий'!BG265,"-")</f>
        <v>-</v>
      </c>
    </row>
    <row r="266" spans="1:37" ht="15" customHeight="1">
      <c r="A266" s="35" t="s">
        <v>262</v>
      </c>
      <c r="B266" s="61">
        <f>'Расчет субсидий'!AX266</f>
        <v>-42.10909090909081</v>
      </c>
      <c r="C266" s="64">
        <f>'Расчет субсидий'!D266-1</f>
        <v>0.2266623079437724</v>
      </c>
      <c r="D266" s="64">
        <f>C266*'Расчет субсидий'!E266</f>
        <v>2.266623079437724</v>
      </c>
      <c r="E266" s="65">
        <f t="shared" si="102"/>
        <v>76.084432040548663</v>
      </c>
      <c r="F266" s="29" t="s">
        <v>375</v>
      </c>
      <c r="G266" s="29" t="s">
        <v>375</v>
      </c>
      <c r="H266" s="29" t="s">
        <v>375</v>
      </c>
      <c r="I266" s="29" t="s">
        <v>375</v>
      </c>
      <c r="J266" s="29" t="s">
        <v>375</v>
      </c>
      <c r="K266" s="29" t="s">
        <v>375</v>
      </c>
      <c r="L266" s="64">
        <f>'Расчет субсидий'!P266-1</f>
        <v>-0.27533684827182192</v>
      </c>
      <c r="M266" s="64">
        <f>L266*'Расчет субсидий'!Q266</f>
        <v>-5.5067369654364384</v>
      </c>
      <c r="N266" s="65">
        <f t="shared" si="103"/>
        <v>-184.84632853727959</v>
      </c>
      <c r="O266" s="64">
        <f>'Расчет субсидий'!T266-1</f>
        <v>9.2857142857143415E-3</v>
      </c>
      <c r="P266" s="64">
        <f>O266*'Расчет субсидий'!U266</f>
        <v>9.2857142857143415E-2</v>
      </c>
      <c r="Q266" s="65">
        <f t="shared" si="104"/>
        <v>3.1169641919230973</v>
      </c>
      <c r="R266" s="64">
        <f>'Расчет субсидий'!X266-1</f>
        <v>1.1290322580645107E-2</v>
      </c>
      <c r="S266" s="64">
        <f>R266*'Расчет субсидий'!Y266</f>
        <v>0.45161290322580427</v>
      </c>
      <c r="T266" s="65">
        <f t="shared" si="105"/>
        <v>15.159428824241202</v>
      </c>
      <c r="U266" s="92" t="s">
        <v>435</v>
      </c>
      <c r="V266" s="92" t="s">
        <v>435</v>
      </c>
      <c r="W266" s="93" t="s">
        <v>435</v>
      </c>
      <c r="X266" s="29" t="s">
        <v>375</v>
      </c>
      <c r="Y266" s="29" t="s">
        <v>375</v>
      </c>
      <c r="Z266" s="29" t="s">
        <v>375</v>
      </c>
      <c r="AA266" s="64">
        <f>'Расчет субсидий'!AJ266-1</f>
        <v>7.2058823529411731E-2</v>
      </c>
      <c r="AB266" s="64">
        <f>AA266*'Расчет субсидий'!AK266</f>
        <v>1.4411764705882346</v>
      </c>
      <c r="AC266" s="65">
        <f t="shared" si="106"/>
        <v>48.376412571475811</v>
      </c>
      <c r="AD266" s="29" t="s">
        <v>375</v>
      </c>
      <c r="AE266" s="29" t="s">
        <v>375</v>
      </c>
      <c r="AF266" s="29" t="s">
        <v>375</v>
      </c>
      <c r="AG266" s="29" t="s">
        <v>375</v>
      </c>
      <c r="AH266" s="29" t="s">
        <v>375</v>
      </c>
      <c r="AI266" s="29" t="s">
        <v>375</v>
      </c>
      <c r="AJ266" s="64">
        <f t="shared" si="96"/>
        <v>-1.2544673693275321</v>
      </c>
      <c r="AK266" s="28" t="str">
        <f>IF('Расчет субсидий'!BG266="+",'Расчет субсидий'!BG266,"-")</f>
        <v>-</v>
      </c>
    </row>
    <row r="267" spans="1:37" ht="15" customHeight="1">
      <c r="A267" s="35" t="s">
        <v>263</v>
      </c>
      <c r="B267" s="61">
        <f>'Расчет субсидий'!AX267</f>
        <v>266.73636363636342</v>
      </c>
      <c r="C267" s="64">
        <f>'Расчет субсидий'!D267-1</f>
        <v>-7.4647127417024617E-3</v>
      </c>
      <c r="D267" s="64">
        <f>C267*'Расчет субсидий'!E267</f>
        <v>-7.4647127417024617E-2</v>
      </c>
      <c r="E267" s="65">
        <f t="shared" si="102"/>
        <v>-2.13995599989186</v>
      </c>
      <c r="F267" s="29" t="s">
        <v>375</v>
      </c>
      <c r="G267" s="29" t="s">
        <v>375</v>
      </c>
      <c r="H267" s="29" t="s">
        <v>375</v>
      </c>
      <c r="I267" s="29" t="s">
        <v>375</v>
      </c>
      <c r="J267" s="29" t="s">
        <v>375</v>
      </c>
      <c r="K267" s="29" t="s">
        <v>375</v>
      </c>
      <c r="L267" s="64">
        <f>'Расчет субсидий'!P267-1</f>
        <v>0.18042047758970314</v>
      </c>
      <c r="M267" s="64">
        <f>L267*'Расчет субсидий'!Q267</f>
        <v>3.6084095517940629</v>
      </c>
      <c r="N267" s="65">
        <f t="shared" si="103"/>
        <v>103.44453882719269</v>
      </c>
      <c r="O267" s="64">
        <f>'Расчет субсидий'!T267-1</f>
        <v>4.7457627118643986E-2</v>
      </c>
      <c r="P267" s="64">
        <f>O267*'Расчет субсидий'!U267</f>
        <v>1.1864406779660996</v>
      </c>
      <c r="Q267" s="65">
        <f t="shared" si="104"/>
        <v>34.012438725810533</v>
      </c>
      <c r="R267" s="64">
        <f>'Расчет субсидий'!X267-1</f>
        <v>0.11908396946564892</v>
      </c>
      <c r="S267" s="64">
        <f>R267*'Расчет субсидий'!Y267</f>
        <v>2.977099236641223</v>
      </c>
      <c r="T267" s="65">
        <f t="shared" si="105"/>
        <v>85.346370237830115</v>
      </c>
      <c r="U267" s="92" t="s">
        <v>435</v>
      </c>
      <c r="V267" s="92" t="s">
        <v>435</v>
      </c>
      <c r="W267" s="93" t="s">
        <v>435</v>
      </c>
      <c r="X267" s="29" t="s">
        <v>375</v>
      </c>
      <c r="Y267" s="29" t="s">
        <v>375</v>
      </c>
      <c r="Z267" s="29" t="s">
        <v>375</v>
      </c>
      <c r="AA267" s="64">
        <f>'Расчет субсидий'!AJ267-1</f>
        <v>8.0357142857142794E-2</v>
      </c>
      <c r="AB267" s="64">
        <f>AA267*'Расчет субсидий'!AK267</f>
        <v>1.6071428571428559</v>
      </c>
      <c r="AC267" s="65">
        <f t="shared" si="106"/>
        <v>46.072971845421954</v>
      </c>
      <c r="AD267" s="29" t="s">
        <v>375</v>
      </c>
      <c r="AE267" s="29" t="s">
        <v>375</v>
      </c>
      <c r="AF267" s="29" t="s">
        <v>375</v>
      </c>
      <c r="AG267" s="29" t="s">
        <v>375</v>
      </c>
      <c r="AH267" s="29" t="s">
        <v>375</v>
      </c>
      <c r="AI267" s="29" t="s">
        <v>375</v>
      </c>
      <c r="AJ267" s="64">
        <f t="shared" si="96"/>
        <v>9.304445196127217</v>
      </c>
      <c r="AK267" s="28" t="str">
        <f>IF('Расчет субсидий'!BG267="+",'Расчет субсидий'!BG267,"-")</f>
        <v>-</v>
      </c>
    </row>
    <row r="268" spans="1:37" ht="15" customHeight="1">
      <c r="A268" s="35" t="s">
        <v>264</v>
      </c>
      <c r="B268" s="61">
        <f>'Расчет субсидий'!AX268</f>
        <v>32.536363636363603</v>
      </c>
      <c r="C268" s="64">
        <f>'Расчет субсидий'!D268-1</f>
        <v>2.9303041971505461E-2</v>
      </c>
      <c r="D268" s="64">
        <f>C268*'Расчет субсидий'!E268</f>
        <v>0.29303041971505461</v>
      </c>
      <c r="E268" s="65">
        <f t="shared" si="102"/>
        <v>1.2241429761821763</v>
      </c>
      <c r="F268" s="29" t="s">
        <v>375</v>
      </c>
      <c r="G268" s="29" t="s">
        <v>375</v>
      </c>
      <c r="H268" s="29" t="s">
        <v>375</v>
      </c>
      <c r="I268" s="29" t="s">
        <v>375</v>
      </c>
      <c r="J268" s="29" t="s">
        <v>375</v>
      </c>
      <c r="K268" s="29" t="s">
        <v>375</v>
      </c>
      <c r="L268" s="64">
        <f>'Расчет субсидий'!P268-1</f>
        <v>0.21315378900445769</v>
      </c>
      <c r="M268" s="64">
        <f>L268*'Расчет субсидий'!Q268</f>
        <v>4.2630757800891539</v>
      </c>
      <c r="N268" s="65">
        <f t="shared" si="103"/>
        <v>17.809121244828837</v>
      </c>
      <c r="O268" s="64">
        <f>'Расчет субсидий'!T268-1</f>
        <v>5.12820512820511E-3</v>
      </c>
      <c r="P268" s="64">
        <f>O268*'Расчет субсидий'!U268</f>
        <v>7.692307692307665E-2</v>
      </c>
      <c r="Q268" s="65">
        <f t="shared" si="104"/>
        <v>0.32134835834884395</v>
      </c>
      <c r="R268" s="64">
        <f>'Расчет субсидий'!X268-1</f>
        <v>4.7826086956521907E-2</v>
      </c>
      <c r="S268" s="64">
        <f>R268*'Расчет субсидий'!Y268</f>
        <v>1.6739130434782667</v>
      </c>
      <c r="T268" s="65">
        <f t="shared" si="105"/>
        <v>6.9928197110259802</v>
      </c>
      <c r="U268" s="92" t="s">
        <v>435</v>
      </c>
      <c r="V268" s="92" t="s">
        <v>435</v>
      </c>
      <c r="W268" s="93" t="s">
        <v>435</v>
      </c>
      <c r="X268" s="29" t="s">
        <v>375</v>
      </c>
      <c r="Y268" s="29" t="s">
        <v>375</v>
      </c>
      <c r="Z268" s="29" t="s">
        <v>375</v>
      </c>
      <c r="AA268" s="64">
        <f>'Расчет субсидий'!AJ268-1</f>
        <v>7.4074074074074181E-2</v>
      </c>
      <c r="AB268" s="64">
        <f>AA268*'Расчет субсидий'!AK268</f>
        <v>1.4814814814814836</v>
      </c>
      <c r="AC268" s="65">
        <f t="shared" si="106"/>
        <v>6.1889313459777666</v>
      </c>
      <c r="AD268" s="29" t="s">
        <v>375</v>
      </c>
      <c r="AE268" s="29" t="s">
        <v>375</v>
      </c>
      <c r="AF268" s="29" t="s">
        <v>375</v>
      </c>
      <c r="AG268" s="29" t="s">
        <v>375</v>
      </c>
      <c r="AH268" s="29" t="s">
        <v>375</v>
      </c>
      <c r="AI268" s="29" t="s">
        <v>375</v>
      </c>
      <c r="AJ268" s="64">
        <f t="shared" si="96"/>
        <v>7.7884238016870357</v>
      </c>
      <c r="AK268" s="28" t="str">
        <f>IF('Расчет субсидий'!BG268="+",'Расчет субсидий'!BG268,"-")</f>
        <v>-</v>
      </c>
    </row>
    <row r="269" spans="1:37" ht="15" customHeight="1">
      <c r="A269" s="34" t="s">
        <v>265</v>
      </c>
      <c r="B269" s="66"/>
      <c r="C269" s="67"/>
      <c r="D269" s="67"/>
      <c r="E269" s="68"/>
      <c r="F269" s="67"/>
      <c r="G269" s="67"/>
      <c r="H269" s="68"/>
      <c r="I269" s="68"/>
      <c r="J269" s="68"/>
      <c r="K269" s="68"/>
      <c r="L269" s="67"/>
      <c r="M269" s="67"/>
      <c r="N269" s="68"/>
      <c r="O269" s="67"/>
      <c r="P269" s="67"/>
      <c r="Q269" s="68"/>
      <c r="R269" s="67"/>
      <c r="S269" s="67"/>
      <c r="T269" s="68"/>
      <c r="U269" s="68"/>
      <c r="V269" s="68"/>
      <c r="W269" s="68"/>
      <c r="X269" s="68"/>
      <c r="Y269" s="68"/>
      <c r="Z269" s="68"/>
      <c r="AA269" s="67"/>
      <c r="AB269" s="67"/>
      <c r="AC269" s="68"/>
      <c r="AD269" s="67"/>
      <c r="AE269" s="67"/>
      <c r="AF269" s="68"/>
      <c r="AG269" s="67"/>
      <c r="AH269" s="67"/>
      <c r="AI269" s="68"/>
      <c r="AJ269" s="68"/>
      <c r="AK269" s="69"/>
    </row>
    <row r="270" spans="1:37" ht="15" customHeight="1">
      <c r="A270" s="35" t="s">
        <v>266</v>
      </c>
      <c r="B270" s="61">
        <f>'Расчет субсидий'!AX270</f>
        <v>29.881818181818176</v>
      </c>
      <c r="C270" s="64">
        <f>'Расчет субсидий'!D270-1</f>
        <v>-1</v>
      </c>
      <c r="D270" s="64">
        <f>C270*'Расчет субсидий'!E270</f>
        <v>0</v>
      </c>
      <c r="E270" s="65">
        <f t="shared" ref="E270:E286" si="107">$B270*D270/$AJ270</f>
        <v>0</v>
      </c>
      <c r="F270" s="29" t="s">
        <v>375</v>
      </c>
      <c r="G270" s="29" t="s">
        <v>375</v>
      </c>
      <c r="H270" s="29" t="s">
        <v>375</v>
      </c>
      <c r="I270" s="29" t="s">
        <v>375</v>
      </c>
      <c r="J270" s="29" t="s">
        <v>375</v>
      </c>
      <c r="K270" s="29" t="s">
        <v>375</v>
      </c>
      <c r="L270" s="64">
        <f>'Расчет субсидий'!P270-1</f>
        <v>0.13927968486212716</v>
      </c>
      <c r="M270" s="64">
        <f>L270*'Расчет субсидий'!Q270</f>
        <v>2.7855936972425432</v>
      </c>
      <c r="N270" s="65">
        <f t="shared" ref="N270:N286" si="108">$B270*M270/$AJ270</f>
        <v>11.442546380977264</v>
      </c>
      <c r="O270" s="64">
        <f>'Расчет субсидий'!T270-1</f>
        <v>0</v>
      </c>
      <c r="P270" s="64">
        <f>O270*'Расчет субсидий'!U270</f>
        <v>0</v>
      </c>
      <c r="Q270" s="65">
        <f t="shared" ref="Q270:Q286" si="109">$B270*P270/$AJ270</f>
        <v>0</v>
      </c>
      <c r="R270" s="64">
        <f>'Расчет субсидий'!X270-1</f>
        <v>0</v>
      </c>
      <c r="S270" s="64">
        <f>R270*'Расчет субсидий'!Y270</f>
        <v>0</v>
      </c>
      <c r="T270" s="65">
        <f t="shared" ref="T270:T286" si="110">$B270*S270/$AJ270</f>
        <v>0</v>
      </c>
      <c r="U270" s="92" t="s">
        <v>435</v>
      </c>
      <c r="V270" s="92" t="s">
        <v>435</v>
      </c>
      <c r="W270" s="93" t="s">
        <v>435</v>
      </c>
      <c r="X270" s="29" t="s">
        <v>375</v>
      </c>
      <c r="Y270" s="29" t="s">
        <v>375</v>
      </c>
      <c r="Z270" s="29" t="s">
        <v>375</v>
      </c>
      <c r="AA270" s="64">
        <f>'Расчет субсидий'!AJ270-1</f>
        <v>0.22444444444444445</v>
      </c>
      <c r="AB270" s="64">
        <f>AA270*'Расчет субсидий'!AK270</f>
        <v>4.4888888888888889</v>
      </c>
      <c r="AC270" s="65">
        <f t="shared" ref="AC270:AC286" si="111">$B270*AB270/$AJ270</f>
        <v>18.439271800840913</v>
      </c>
      <c r="AD270" s="29" t="s">
        <v>375</v>
      </c>
      <c r="AE270" s="29" t="s">
        <v>375</v>
      </c>
      <c r="AF270" s="29" t="s">
        <v>375</v>
      </c>
      <c r="AG270" s="29" t="s">
        <v>375</v>
      </c>
      <c r="AH270" s="29" t="s">
        <v>375</v>
      </c>
      <c r="AI270" s="29" t="s">
        <v>375</v>
      </c>
      <c r="AJ270" s="64">
        <f t="shared" si="96"/>
        <v>7.2744825861314322</v>
      </c>
      <c r="AK270" s="28" t="str">
        <f>IF('Расчет субсидий'!BG270="+",'Расчет субсидий'!BG270,"-")</f>
        <v>-</v>
      </c>
    </row>
    <row r="271" spans="1:37" ht="15" customHeight="1">
      <c r="A271" s="35" t="s">
        <v>267</v>
      </c>
      <c r="B271" s="61">
        <f>'Расчет субсидий'!AX271</f>
        <v>-65.400000000000006</v>
      </c>
      <c r="C271" s="64">
        <f>'Расчет субсидий'!D271-1</f>
        <v>-1</v>
      </c>
      <c r="D271" s="64">
        <f>C271*'Расчет субсидий'!E271</f>
        <v>0</v>
      </c>
      <c r="E271" s="65">
        <f t="shared" si="107"/>
        <v>0</v>
      </c>
      <c r="F271" s="29" t="s">
        <v>375</v>
      </c>
      <c r="G271" s="29" t="s">
        <v>375</v>
      </c>
      <c r="H271" s="29" t="s">
        <v>375</v>
      </c>
      <c r="I271" s="29" t="s">
        <v>375</v>
      </c>
      <c r="J271" s="29" t="s">
        <v>375</v>
      </c>
      <c r="K271" s="29" t="s">
        <v>375</v>
      </c>
      <c r="L271" s="64">
        <f>'Расчет субсидий'!P271-1</f>
        <v>5.7309184993531659E-2</v>
      </c>
      <c r="M271" s="64">
        <f>L271*'Расчет субсидий'!Q271</f>
        <v>1.1461836998706332</v>
      </c>
      <c r="N271" s="65">
        <f t="shared" si="108"/>
        <v>3.9758748456154769</v>
      </c>
      <c r="O271" s="64">
        <f>'Расчет субсидий'!T271-1</f>
        <v>0</v>
      </c>
      <c r="P271" s="64">
        <f>O271*'Расчет субсидий'!U271</f>
        <v>0</v>
      </c>
      <c r="Q271" s="65">
        <f t="shared" si="109"/>
        <v>0</v>
      </c>
      <c r="R271" s="64">
        <f>'Расчет субсидий'!X271-1</f>
        <v>-0.66666666666666663</v>
      </c>
      <c r="S271" s="64">
        <f>R271*'Расчет субсидий'!Y271</f>
        <v>-20</v>
      </c>
      <c r="T271" s="65">
        <f t="shared" si="110"/>
        <v>-69.375874845615471</v>
      </c>
      <c r="U271" s="92" t="s">
        <v>435</v>
      </c>
      <c r="V271" s="92" t="s">
        <v>435</v>
      </c>
      <c r="W271" s="93" t="s">
        <v>435</v>
      </c>
      <c r="X271" s="29" t="s">
        <v>375</v>
      </c>
      <c r="Y271" s="29" t="s">
        <v>375</v>
      </c>
      <c r="Z271" s="29" t="s">
        <v>375</v>
      </c>
      <c r="AA271" s="64">
        <f>'Расчет субсидий'!AJ271-1</f>
        <v>0</v>
      </c>
      <c r="AB271" s="64">
        <f>AA271*'Расчет субсидий'!AK271</f>
        <v>0</v>
      </c>
      <c r="AC271" s="65">
        <f t="shared" si="111"/>
        <v>0</v>
      </c>
      <c r="AD271" s="29" t="s">
        <v>375</v>
      </c>
      <c r="AE271" s="29" t="s">
        <v>375</v>
      </c>
      <c r="AF271" s="29" t="s">
        <v>375</v>
      </c>
      <c r="AG271" s="29" t="s">
        <v>375</v>
      </c>
      <c r="AH271" s="29" t="s">
        <v>375</v>
      </c>
      <c r="AI271" s="29" t="s">
        <v>375</v>
      </c>
      <c r="AJ271" s="64">
        <f t="shared" si="96"/>
        <v>-18.853816300129367</v>
      </c>
      <c r="AK271" s="28" t="str">
        <f>IF('Расчет субсидий'!BG271="+",'Расчет субсидий'!BG271,"-")</f>
        <v>-</v>
      </c>
    </row>
    <row r="272" spans="1:37" ht="15" customHeight="1">
      <c r="A272" s="35" t="s">
        <v>268</v>
      </c>
      <c r="B272" s="61">
        <f>'Расчет субсидий'!AX272</f>
        <v>19.027272727272731</v>
      </c>
      <c r="C272" s="64">
        <f>'Расчет субсидий'!D272-1</f>
        <v>-1</v>
      </c>
      <c r="D272" s="64">
        <f>C272*'Расчет субсидий'!E272</f>
        <v>0</v>
      </c>
      <c r="E272" s="65">
        <f t="shared" si="107"/>
        <v>0</v>
      </c>
      <c r="F272" s="29" t="s">
        <v>375</v>
      </c>
      <c r="G272" s="29" t="s">
        <v>375</v>
      </c>
      <c r="H272" s="29" t="s">
        <v>375</v>
      </c>
      <c r="I272" s="29" t="s">
        <v>375</v>
      </c>
      <c r="J272" s="29" t="s">
        <v>375</v>
      </c>
      <c r="K272" s="29" t="s">
        <v>375</v>
      </c>
      <c r="L272" s="64">
        <f>'Расчет субсидий'!P272-1</f>
        <v>0.24927484501221109</v>
      </c>
      <c r="M272" s="64">
        <f>L272*'Расчет субсидий'!Q272</f>
        <v>4.9854969002442218</v>
      </c>
      <c r="N272" s="65">
        <f t="shared" si="108"/>
        <v>13.131287446191497</v>
      </c>
      <c r="O272" s="64">
        <f>'Расчет субсидий'!T272-1</f>
        <v>0</v>
      </c>
      <c r="P272" s="64">
        <f>O272*'Расчет субсидий'!U272</f>
        <v>0</v>
      </c>
      <c r="Q272" s="65">
        <f t="shared" si="109"/>
        <v>0</v>
      </c>
      <c r="R272" s="64">
        <f>'Расчет субсидий'!X272-1</f>
        <v>4.2735042735042805E-2</v>
      </c>
      <c r="S272" s="64">
        <f>R272*'Расчет субсидий'!Y272</f>
        <v>1.7094017094017122</v>
      </c>
      <c r="T272" s="65">
        <f t="shared" si="110"/>
        <v>4.5023887600983974</v>
      </c>
      <c r="U272" s="92" t="s">
        <v>435</v>
      </c>
      <c r="V272" s="92" t="s">
        <v>435</v>
      </c>
      <c r="W272" s="93" t="s">
        <v>435</v>
      </c>
      <c r="X272" s="29" t="s">
        <v>375</v>
      </c>
      <c r="Y272" s="29" t="s">
        <v>375</v>
      </c>
      <c r="Z272" s="29" t="s">
        <v>375</v>
      </c>
      <c r="AA272" s="64">
        <f>'Расчет субсидий'!AJ272-1</f>
        <v>2.6455026455026509E-2</v>
      </c>
      <c r="AB272" s="64">
        <f>AA272*'Расчет субсидий'!AK272</f>
        <v>0.52910052910053018</v>
      </c>
      <c r="AC272" s="65">
        <f t="shared" si="111"/>
        <v>1.393596520982838</v>
      </c>
      <c r="AD272" s="29" t="s">
        <v>375</v>
      </c>
      <c r="AE272" s="29" t="s">
        <v>375</v>
      </c>
      <c r="AF272" s="29" t="s">
        <v>375</v>
      </c>
      <c r="AG272" s="29" t="s">
        <v>375</v>
      </c>
      <c r="AH272" s="29" t="s">
        <v>375</v>
      </c>
      <c r="AI272" s="29" t="s">
        <v>375</v>
      </c>
      <c r="AJ272" s="64">
        <f t="shared" si="96"/>
        <v>7.2239991387464642</v>
      </c>
      <c r="AK272" s="28" t="str">
        <f>IF('Расчет субсидий'!BG272="+",'Расчет субсидий'!BG272,"-")</f>
        <v>-</v>
      </c>
    </row>
    <row r="273" spans="1:37" ht="15" customHeight="1">
      <c r="A273" s="35" t="s">
        <v>269</v>
      </c>
      <c r="B273" s="61">
        <f>'Расчет субсидий'!AX273</f>
        <v>86.981818181818198</v>
      </c>
      <c r="C273" s="64">
        <f>'Расчет субсидий'!D273-1</f>
        <v>-1</v>
      </c>
      <c r="D273" s="64">
        <f>C273*'Расчет субсидий'!E273</f>
        <v>0</v>
      </c>
      <c r="E273" s="65">
        <f t="shared" si="107"/>
        <v>0</v>
      </c>
      <c r="F273" s="29" t="s">
        <v>375</v>
      </c>
      <c r="G273" s="29" t="s">
        <v>375</v>
      </c>
      <c r="H273" s="29" t="s">
        <v>375</v>
      </c>
      <c r="I273" s="29" t="s">
        <v>375</v>
      </c>
      <c r="J273" s="29" t="s">
        <v>375</v>
      </c>
      <c r="K273" s="29" t="s">
        <v>375</v>
      </c>
      <c r="L273" s="64">
        <f>'Расчет субсидий'!P273-1</f>
        <v>0.22057880491359572</v>
      </c>
      <c r="M273" s="64">
        <f>L273*'Расчет субсидий'!Q273</f>
        <v>4.4115760982719143</v>
      </c>
      <c r="N273" s="65">
        <f t="shared" si="108"/>
        <v>56.653831102278126</v>
      </c>
      <c r="O273" s="64">
        <f>'Расчет субсидий'!T273-1</f>
        <v>1.3953488372093092E-2</v>
      </c>
      <c r="P273" s="64">
        <f>O273*'Расчет субсидий'!U273</f>
        <v>0.27906976744186185</v>
      </c>
      <c r="Q273" s="65">
        <f t="shared" si="109"/>
        <v>3.5838374128004848</v>
      </c>
      <c r="R273" s="64">
        <f>'Расчет субсидий'!X273-1</f>
        <v>8.0000000000000071E-2</v>
      </c>
      <c r="S273" s="64">
        <f>R273*'Расчет субсидий'!Y273</f>
        <v>2.4000000000000021</v>
      </c>
      <c r="T273" s="65">
        <f t="shared" si="110"/>
        <v>30.821001750084044</v>
      </c>
      <c r="U273" s="92" t="s">
        <v>435</v>
      </c>
      <c r="V273" s="92" t="s">
        <v>435</v>
      </c>
      <c r="W273" s="93" t="s">
        <v>435</v>
      </c>
      <c r="X273" s="29" t="s">
        <v>375</v>
      </c>
      <c r="Y273" s="29" t="s">
        <v>375</v>
      </c>
      <c r="Z273" s="29" t="s">
        <v>375</v>
      </c>
      <c r="AA273" s="64">
        <f>'Расчет субсидий'!AJ273-1</f>
        <v>-1.5873015873015928E-2</v>
      </c>
      <c r="AB273" s="64">
        <f>AA273*'Расчет субсидий'!AK273</f>
        <v>-0.31746031746031855</v>
      </c>
      <c r="AC273" s="65">
        <f t="shared" si="111"/>
        <v>-4.0768520833444608</v>
      </c>
      <c r="AD273" s="29" t="s">
        <v>375</v>
      </c>
      <c r="AE273" s="29" t="s">
        <v>375</v>
      </c>
      <c r="AF273" s="29" t="s">
        <v>375</v>
      </c>
      <c r="AG273" s="29" t="s">
        <v>375</v>
      </c>
      <c r="AH273" s="29" t="s">
        <v>375</v>
      </c>
      <c r="AI273" s="29" t="s">
        <v>375</v>
      </c>
      <c r="AJ273" s="64">
        <f t="shared" si="96"/>
        <v>6.7731855482534602</v>
      </c>
      <c r="AK273" s="28" t="str">
        <f>IF('Расчет субсидий'!BG273="+",'Расчет субсидий'!BG273,"-")</f>
        <v>-</v>
      </c>
    </row>
    <row r="274" spans="1:37" ht="15" customHeight="1">
      <c r="A274" s="35" t="s">
        <v>270</v>
      </c>
      <c r="B274" s="61">
        <f>'Расчет субсидий'!AX274</f>
        <v>15.527272727272759</v>
      </c>
      <c r="C274" s="64">
        <f>'Расчет субсидий'!D274-1</f>
        <v>-0.18235294117647061</v>
      </c>
      <c r="D274" s="64">
        <f>C274*'Расчет субсидий'!E274</f>
        <v>-1.8235294117647061</v>
      </c>
      <c r="E274" s="65">
        <f t="shared" si="107"/>
        <v>-4.9898690780192974</v>
      </c>
      <c r="F274" s="29" t="s">
        <v>375</v>
      </c>
      <c r="G274" s="29" t="s">
        <v>375</v>
      </c>
      <c r="H274" s="29" t="s">
        <v>375</v>
      </c>
      <c r="I274" s="29" t="s">
        <v>375</v>
      </c>
      <c r="J274" s="29" t="s">
        <v>375</v>
      </c>
      <c r="K274" s="29" t="s">
        <v>375</v>
      </c>
      <c r="L274" s="64">
        <f>'Расчет субсидий'!P274-1</f>
        <v>3.1434184675835031E-2</v>
      </c>
      <c r="M274" s="64">
        <f>L274*'Расчет субсидий'!Q274</f>
        <v>0.62868369351670061</v>
      </c>
      <c r="N274" s="65">
        <f t="shared" si="108"/>
        <v>1.7203173702024857</v>
      </c>
      <c r="O274" s="64">
        <f>'Расчет субсидий'!T274-1</f>
        <v>0</v>
      </c>
      <c r="P274" s="64">
        <f>O274*'Расчет субсидий'!U274</f>
        <v>0</v>
      </c>
      <c r="Q274" s="65">
        <f t="shared" si="109"/>
        <v>0</v>
      </c>
      <c r="R274" s="64">
        <f>'Расчет субсидий'!X274-1</f>
        <v>0.20333333333333337</v>
      </c>
      <c r="S274" s="64">
        <f>R274*'Расчет субсидий'!Y274</f>
        <v>6.1000000000000014</v>
      </c>
      <c r="T274" s="65">
        <f t="shared" si="110"/>
        <v>16.691916883567778</v>
      </c>
      <c r="U274" s="92" t="s">
        <v>435</v>
      </c>
      <c r="V274" s="92" t="s">
        <v>435</v>
      </c>
      <c r="W274" s="93" t="s">
        <v>435</v>
      </c>
      <c r="X274" s="29" t="s">
        <v>375</v>
      </c>
      <c r="Y274" s="29" t="s">
        <v>375</v>
      </c>
      <c r="Z274" s="29" t="s">
        <v>375</v>
      </c>
      <c r="AA274" s="64">
        <f>'Расчет субсидий'!AJ274-1</f>
        <v>3.8461538461538547E-2</v>
      </c>
      <c r="AB274" s="64">
        <f>AA274*'Расчет субсидий'!AK274</f>
        <v>0.76923076923077094</v>
      </c>
      <c r="AC274" s="65">
        <f t="shared" si="111"/>
        <v>2.1049075515217921</v>
      </c>
      <c r="AD274" s="29" t="s">
        <v>375</v>
      </c>
      <c r="AE274" s="29" t="s">
        <v>375</v>
      </c>
      <c r="AF274" s="29" t="s">
        <v>375</v>
      </c>
      <c r="AG274" s="29" t="s">
        <v>375</v>
      </c>
      <c r="AH274" s="29" t="s">
        <v>375</v>
      </c>
      <c r="AI274" s="29" t="s">
        <v>375</v>
      </c>
      <c r="AJ274" s="64">
        <f t="shared" si="96"/>
        <v>5.6743850509827665</v>
      </c>
      <c r="AK274" s="28" t="str">
        <f>IF('Расчет субсидий'!BG274="+",'Расчет субсидий'!BG274,"-")</f>
        <v>-</v>
      </c>
    </row>
    <row r="275" spans="1:37" ht="15" customHeight="1">
      <c r="A275" s="35" t="s">
        <v>271</v>
      </c>
      <c r="B275" s="61">
        <f>'Расчет субсидий'!AX275</f>
        <v>32.427272727272793</v>
      </c>
      <c r="C275" s="64">
        <f>'Расчет субсидий'!D275-1</f>
        <v>-1</v>
      </c>
      <c r="D275" s="64">
        <f>C275*'Расчет субсидий'!E275</f>
        <v>0</v>
      </c>
      <c r="E275" s="65">
        <f t="shared" si="107"/>
        <v>0</v>
      </c>
      <c r="F275" s="29" t="s">
        <v>375</v>
      </c>
      <c r="G275" s="29" t="s">
        <v>375</v>
      </c>
      <c r="H275" s="29" t="s">
        <v>375</v>
      </c>
      <c r="I275" s="29" t="s">
        <v>375</v>
      </c>
      <c r="J275" s="29" t="s">
        <v>375</v>
      </c>
      <c r="K275" s="29" t="s">
        <v>375</v>
      </c>
      <c r="L275" s="64">
        <f>'Расчет субсидий'!P275-1</f>
        <v>0.10002837684449495</v>
      </c>
      <c r="M275" s="64">
        <f>L275*'Расчет субсидий'!Q275</f>
        <v>2.000567536889899</v>
      </c>
      <c r="N275" s="65">
        <f t="shared" si="108"/>
        <v>17.525377652297344</v>
      </c>
      <c r="O275" s="64">
        <f>'Расчет субсидий'!T275-1</f>
        <v>3.5555555555555562E-2</v>
      </c>
      <c r="P275" s="64">
        <f>O275*'Расчет субсидий'!U275</f>
        <v>0.53333333333333344</v>
      </c>
      <c r="Q275" s="65">
        <f t="shared" si="109"/>
        <v>4.6721082437216692</v>
      </c>
      <c r="R275" s="64">
        <f>'Расчет субсидий'!X275-1</f>
        <v>4.3478260869565188E-2</v>
      </c>
      <c r="S275" s="64">
        <f>R275*'Расчет субсидий'!Y275</f>
        <v>1.5217391304347816</v>
      </c>
      <c r="T275" s="65">
        <f t="shared" si="110"/>
        <v>13.3307436301841</v>
      </c>
      <c r="U275" s="92" t="s">
        <v>435</v>
      </c>
      <c r="V275" s="92" t="s">
        <v>435</v>
      </c>
      <c r="W275" s="93" t="s">
        <v>435</v>
      </c>
      <c r="X275" s="29" t="s">
        <v>375</v>
      </c>
      <c r="Y275" s="29" t="s">
        <v>375</v>
      </c>
      <c r="Z275" s="29" t="s">
        <v>375</v>
      </c>
      <c r="AA275" s="64">
        <f>'Расчет субсидий'!AJ275-1</f>
        <v>-1.7699115044247815E-2</v>
      </c>
      <c r="AB275" s="64">
        <f>AA275*'Расчет субсидий'!AK275</f>
        <v>-0.3539823008849563</v>
      </c>
      <c r="AC275" s="65">
        <f t="shared" si="111"/>
        <v>-3.1009567989303157</v>
      </c>
      <c r="AD275" s="29" t="s">
        <v>375</v>
      </c>
      <c r="AE275" s="29" t="s">
        <v>375</v>
      </c>
      <c r="AF275" s="29" t="s">
        <v>375</v>
      </c>
      <c r="AG275" s="29" t="s">
        <v>375</v>
      </c>
      <c r="AH275" s="29" t="s">
        <v>375</v>
      </c>
      <c r="AI275" s="29" t="s">
        <v>375</v>
      </c>
      <c r="AJ275" s="64">
        <f t="shared" si="96"/>
        <v>3.7016576997730573</v>
      </c>
      <c r="AK275" s="28" t="str">
        <f>IF('Расчет субсидий'!BG275="+",'Расчет субсидий'!BG275,"-")</f>
        <v>-</v>
      </c>
    </row>
    <row r="276" spans="1:37" ht="15" customHeight="1">
      <c r="A276" s="35" t="s">
        <v>272</v>
      </c>
      <c r="B276" s="61">
        <f>'Расчет субсидий'!AX276</f>
        <v>-62.427272727272793</v>
      </c>
      <c r="C276" s="64">
        <f>'Расчет субсидий'!D276-1</f>
        <v>-1</v>
      </c>
      <c r="D276" s="64">
        <f>C276*'Расчет субсидий'!E276</f>
        <v>0</v>
      </c>
      <c r="E276" s="65">
        <f t="shared" si="107"/>
        <v>0</v>
      </c>
      <c r="F276" s="29" t="s">
        <v>375</v>
      </c>
      <c r="G276" s="29" t="s">
        <v>375</v>
      </c>
      <c r="H276" s="29" t="s">
        <v>375</v>
      </c>
      <c r="I276" s="29" t="s">
        <v>375</v>
      </c>
      <c r="J276" s="29" t="s">
        <v>375</v>
      </c>
      <c r="K276" s="29" t="s">
        <v>375</v>
      </c>
      <c r="L276" s="64">
        <f>'Расчет субсидий'!P276-1</f>
        <v>-0.60678564424396941</v>
      </c>
      <c r="M276" s="64">
        <f>L276*'Расчет субсидий'!Q276</f>
        <v>-12.135712884879389</v>
      </c>
      <c r="N276" s="65">
        <f t="shared" si="108"/>
        <v>-79.681589599319565</v>
      </c>
      <c r="O276" s="64">
        <f>'Расчет субсидий'!T276-1</f>
        <v>6.5217391304347894E-2</v>
      </c>
      <c r="P276" s="64">
        <f>O276*'Расчет субсидий'!U276</f>
        <v>1.3043478260869579</v>
      </c>
      <c r="Q276" s="65">
        <f t="shared" si="109"/>
        <v>8.5641864766363547</v>
      </c>
      <c r="R276" s="64">
        <f>'Расчет субсидий'!X276-1</f>
        <v>4.4117647058823595E-2</v>
      </c>
      <c r="S276" s="64">
        <f>R276*'Расчет субсидий'!Y276</f>
        <v>1.3235294117647078</v>
      </c>
      <c r="T276" s="65">
        <f t="shared" si="110"/>
        <v>8.6901303954104225</v>
      </c>
      <c r="U276" s="92" t="s">
        <v>435</v>
      </c>
      <c r="V276" s="92" t="s">
        <v>435</v>
      </c>
      <c r="W276" s="93" t="s">
        <v>435</v>
      </c>
      <c r="X276" s="29" t="s">
        <v>375</v>
      </c>
      <c r="Y276" s="29" t="s">
        <v>375</v>
      </c>
      <c r="Z276" s="29" t="s">
        <v>375</v>
      </c>
      <c r="AA276" s="64">
        <f>'Расчет субсидий'!AJ276-1</f>
        <v>0</v>
      </c>
      <c r="AB276" s="64">
        <f>AA276*'Расчет субсидий'!AK276</f>
        <v>0</v>
      </c>
      <c r="AC276" s="65">
        <f t="shared" si="111"/>
        <v>0</v>
      </c>
      <c r="AD276" s="29" t="s">
        <v>375</v>
      </c>
      <c r="AE276" s="29" t="s">
        <v>375</v>
      </c>
      <c r="AF276" s="29" t="s">
        <v>375</v>
      </c>
      <c r="AG276" s="29" t="s">
        <v>375</v>
      </c>
      <c r="AH276" s="29" t="s">
        <v>375</v>
      </c>
      <c r="AI276" s="29" t="s">
        <v>375</v>
      </c>
      <c r="AJ276" s="64">
        <f t="shared" si="96"/>
        <v>-9.5078356470277239</v>
      </c>
      <c r="AK276" s="28" t="str">
        <f>IF('Расчет субсидий'!BG276="+",'Расчет субсидий'!BG276,"-")</f>
        <v>-</v>
      </c>
    </row>
    <row r="277" spans="1:37" ht="15" customHeight="1">
      <c r="A277" s="35" t="s">
        <v>273</v>
      </c>
      <c r="B277" s="61">
        <f>'Расчет субсидий'!AX277</f>
        <v>21.445454545454481</v>
      </c>
      <c r="C277" s="64">
        <f>'Расчет субсидий'!D277-1</f>
        <v>-1</v>
      </c>
      <c r="D277" s="64">
        <f>C277*'Расчет субсидий'!E277</f>
        <v>0</v>
      </c>
      <c r="E277" s="65">
        <f t="shared" si="107"/>
        <v>0</v>
      </c>
      <c r="F277" s="29" t="s">
        <v>375</v>
      </c>
      <c r="G277" s="29" t="s">
        <v>375</v>
      </c>
      <c r="H277" s="29" t="s">
        <v>375</v>
      </c>
      <c r="I277" s="29" t="s">
        <v>375</v>
      </c>
      <c r="J277" s="29" t="s">
        <v>375</v>
      </c>
      <c r="K277" s="29" t="s">
        <v>375</v>
      </c>
      <c r="L277" s="64">
        <f>'Расчет субсидий'!P277-1</f>
        <v>0.20012438916037301</v>
      </c>
      <c r="M277" s="64">
        <f>L277*'Расчет субсидий'!Q277</f>
        <v>4.0024877832074601</v>
      </c>
      <c r="N277" s="65">
        <f t="shared" si="108"/>
        <v>38.582633068589217</v>
      </c>
      <c r="O277" s="64">
        <f>'Расчет субсидий'!T277-1</f>
        <v>0</v>
      </c>
      <c r="P277" s="64">
        <f>O277*'Расчет субсидий'!U277</f>
        <v>0</v>
      </c>
      <c r="Q277" s="65">
        <f t="shared" si="109"/>
        <v>0</v>
      </c>
      <c r="R277" s="64">
        <f>'Расчет субсидий'!X277-1</f>
        <v>-8.8888888888889017E-2</v>
      </c>
      <c r="S277" s="64">
        <f>R277*'Расчет субсидий'!Y277</f>
        <v>-1.7777777777777803</v>
      </c>
      <c r="T277" s="65">
        <f t="shared" si="110"/>
        <v>-17.137178523134732</v>
      </c>
      <c r="U277" s="92" t="s">
        <v>435</v>
      </c>
      <c r="V277" s="92" t="s">
        <v>435</v>
      </c>
      <c r="W277" s="93" t="s">
        <v>435</v>
      </c>
      <c r="X277" s="29" t="s">
        <v>375</v>
      </c>
      <c r="Y277" s="29" t="s">
        <v>375</v>
      </c>
      <c r="Z277" s="29" t="s">
        <v>375</v>
      </c>
      <c r="AA277" s="64">
        <f>'Расчет субсидий'!AJ277-1</f>
        <v>0</v>
      </c>
      <c r="AB277" s="64">
        <f>AA277*'Расчет субсидий'!AK277</f>
        <v>0</v>
      </c>
      <c r="AC277" s="65">
        <f t="shared" si="111"/>
        <v>0</v>
      </c>
      <c r="AD277" s="29" t="s">
        <v>375</v>
      </c>
      <c r="AE277" s="29" t="s">
        <v>375</v>
      </c>
      <c r="AF277" s="29" t="s">
        <v>375</v>
      </c>
      <c r="AG277" s="29" t="s">
        <v>375</v>
      </c>
      <c r="AH277" s="29" t="s">
        <v>375</v>
      </c>
      <c r="AI277" s="29" t="s">
        <v>375</v>
      </c>
      <c r="AJ277" s="64">
        <f t="shared" si="96"/>
        <v>2.2247100054296798</v>
      </c>
      <c r="AK277" s="28" t="str">
        <f>IF('Расчет субсидий'!BG277="+",'Расчет субсидий'!BG277,"-")</f>
        <v>-</v>
      </c>
    </row>
    <row r="278" spans="1:37" ht="15" customHeight="1">
      <c r="A278" s="35" t="s">
        <v>274</v>
      </c>
      <c r="B278" s="61">
        <f>'Расчет субсидий'!AX278</f>
        <v>21.909090909090878</v>
      </c>
      <c r="C278" s="64">
        <f>'Расчет субсидий'!D278-1</f>
        <v>-1</v>
      </c>
      <c r="D278" s="64">
        <f>C278*'Расчет субсидий'!E278</f>
        <v>0</v>
      </c>
      <c r="E278" s="65">
        <f t="shared" si="107"/>
        <v>0</v>
      </c>
      <c r="F278" s="29" t="s">
        <v>375</v>
      </c>
      <c r="G278" s="29" t="s">
        <v>375</v>
      </c>
      <c r="H278" s="29" t="s">
        <v>375</v>
      </c>
      <c r="I278" s="29" t="s">
        <v>375</v>
      </c>
      <c r="J278" s="29" t="s">
        <v>375</v>
      </c>
      <c r="K278" s="29" t="s">
        <v>375</v>
      </c>
      <c r="L278" s="64">
        <f>'Расчет субсидий'!P278-1</f>
        <v>0.22570195818121475</v>
      </c>
      <c r="M278" s="64">
        <f>L278*'Расчет субсидий'!Q278</f>
        <v>4.5140391636242949</v>
      </c>
      <c r="N278" s="65">
        <f t="shared" si="108"/>
        <v>19.338626717311318</v>
      </c>
      <c r="O278" s="64">
        <f>'Расчет субсидий'!T278-1</f>
        <v>0</v>
      </c>
      <c r="P278" s="64">
        <f>O278*'Расчет субсидий'!U278</f>
        <v>0</v>
      </c>
      <c r="Q278" s="65">
        <f t="shared" si="109"/>
        <v>0</v>
      </c>
      <c r="R278" s="64">
        <f>'Расчет субсидий'!X278-1</f>
        <v>2.0000000000000018E-2</v>
      </c>
      <c r="S278" s="64">
        <f>R278*'Расчет субсидий'!Y278</f>
        <v>0.60000000000000053</v>
      </c>
      <c r="T278" s="65">
        <f t="shared" si="110"/>
        <v>2.5704641917795596</v>
      </c>
      <c r="U278" s="92" t="s">
        <v>435</v>
      </c>
      <c r="V278" s="92" t="s">
        <v>435</v>
      </c>
      <c r="W278" s="93" t="s">
        <v>435</v>
      </c>
      <c r="X278" s="29" t="s">
        <v>375</v>
      </c>
      <c r="Y278" s="29" t="s">
        <v>375</v>
      </c>
      <c r="Z278" s="29" t="s">
        <v>375</v>
      </c>
      <c r="AA278" s="64">
        <f>'Расчет субсидий'!AJ278-1</f>
        <v>0</v>
      </c>
      <c r="AB278" s="64">
        <f>AA278*'Расчет субсидий'!AK278</f>
        <v>0</v>
      </c>
      <c r="AC278" s="65">
        <f t="shared" si="111"/>
        <v>0</v>
      </c>
      <c r="AD278" s="29" t="s">
        <v>375</v>
      </c>
      <c r="AE278" s="29" t="s">
        <v>375</v>
      </c>
      <c r="AF278" s="29" t="s">
        <v>375</v>
      </c>
      <c r="AG278" s="29" t="s">
        <v>375</v>
      </c>
      <c r="AH278" s="29" t="s">
        <v>375</v>
      </c>
      <c r="AI278" s="29" t="s">
        <v>375</v>
      </c>
      <c r="AJ278" s="64">
        <f t="shared" si="96"/>
        <v>5.1140391636242954</v>
      </c>
      <c r="AK278" s="28" t="str">
        <f>IF('Расчет субсидий'!BG278="+",'Расчет субсидий'!BG278,"-")</f>
        <v>-</v>
      </c>
    </row>
    <row r="279" spans="1:37" ht="15" customHeight="1">
      <c r="A279" s="35" t="s">
        <v>275</v>
      </c>
      <c r="B279" s="61">
        <f>'Расчет субсидий'!AX279</f>
        <v>35.772727272727252</v>
      </c>
      <c r="C279" s="64">
        <f>'Расчет субсидий'!D279-1</f>
        <v>-1</v>
      </c>
      <c r="D279" s="64">
        <f>C279*'Расчет субсидий'!E279</f>
        <v>0</v>
      </c>
      <c r="E279" s="65">
        <f t="shared" si="107"/>
        <v>0</v>
      </c>
      <c r="F279" s="29" t="s">
        <v>375</v>
      </c>
      <c r="G279" s="29" t="s">
        <v>375</v>
      </c>
      <c r="H279" s="29" t="s">
        <v>375</v>
      </c>
      <c r="I279" s="29" t="s">
        <v>375</v>
      </c>
      <c r="J279" s="29" t="s">
        <v>375</v>
      </c>
      <c r="K279" s="29" t="s">
        <v>375</v>
      </c>
      <c r="L279" s="64">
        <f>'Расчет субсидий'!P279-1</f>
        <v>1.3748854262144894E-2</v>
      </c>
      <c r="M279" s="64">
        <f>L279*'Расчет субсидий'!Q279</f>
        <v>0.27497708524289788</v>
      </c>
      <c r="N279" s="65">
        <f t="shared" si="108"/>
        <v>1.7310911763680747</v>
      </c>
      <c r="O279" s="64">
        <f>'Расчет субсидий'!T279-1</f>
        <v>-3.0232558139534849E-2</v>
      </c>
      <c r="P279" s="64">
        <f>O279*'Расчет субсидий'!U279</f>
        <v>-0.45348837209302273</v>
      </c>
      <c r="Q279" s="65">
        <f t="shared" si="109"/>
        <v>-2.85489141330561</v>
      </c>
      <c r="R279" s="64">
        <f>'Расчет субсидий'!X279-1</f>
        <v>0</v>
      </c>
      <c r="S279" s="64">
        <f>R279*'Расчет субсидий'!Y279</f>
        <v>0</v>
      </c>
      <c r="T279" s="65">
        <f t="shared" si="110"/>
        <v>0</v>
      </c>
      <c r="U279" s="92" t="s">
        <v>435</v>
      </c>
      <c r="V279" s="92" t="s">
        <v>435</v>
      </c>
      <c r="W279" s="93" t="s">
        <v>435</v>
      </c>
      <c r="X279" s="29" t="s">
        <v>375</v>
      </c>
      <c r="Y279" s="29" t="s">
        <v>375</v>
      </c>
      <c r="Z279" s="29" t="s">
        <v>375</v>
      </c>
      <c r="AA279" s="64">
        <f>'Расчет субсидий'!AJ279-1</f>
        <v>0.29304347826086952</v>
      </c>
      <c r="AB279" s="64">
        <f>AA279*'Расчет субсидий'!AK279</f>
        <v>5.8608695652173903</v>
      </c>
      <c r="AC279" s="65">
        <f t="shared" si="111"/>
        <v>36.896527509664786</v>
      </c>
      <c r="AD279" s="29" t="s">
        <v>375</v>
      </c>
      <c r="AE279" s="29" t="s">
        <v>375</v>
      </c>
      <c r="AF279" s="29" t="s">
        <v>375</v>
      </c>
      <c r="AG279" s="29" t="s">
        <v>375</v>
      </c>
      <c r="AH279" s="29" t="s">
        <v>375</v>
      </c>
      <c r="AI279" s="29" t="s">
        <v>375</v>
      </c>
      <c r="AJ279" s="64">
        <f t="shared" si="96"/>
        <v>5.6823582783672659</v>
      </c>
      <c r="AK279" s="28" t="str">
        <f>IF('Расчет субсидий'!BG279="+",'Расчет субсидий'!BG279,"-")</f>
        <v>-</v>
      </c>
    </row>
    <row r="280" spans="1:37" ht="15" customHeight="1">
      <c r="A280" s="35" t="s">
        <v>276</v>
      </c>
      <c r="B280" s="61">
        <f>'Расчет субсидий'!AX280</f>
        <v>62.372727272727275</v>
      </c>
      <c r="C280" s="64">
        <f>'Расчет субсидий'!D280-1</f>
        <v>-1</v>
      </c>
      <c r="D280" s="64">
        <f>C280*'Расчет субсидий'!E280</f>
        <v>0</v>
      </c>
      <c r="E280" s="65">
        <f t="shared" si="107"/>
        <v>0</v>
      </c>
      <c r="F280" s="29" t="s">
        <v>375</v>
      </c>
      <c r="G280" s="29" t="s">
        <v>375</v>
      </c>
      <c r="H280" s="29" t="s">
        <v>375</v>
      </c>
      <c r="I280" s="29" t="s">
        <v>375</v>
      </c>
      <c r="J280" s="29" t="s">
        <v>375</v>
      </c>
      <c r="K280" s="29" t="s">
        <v>375</v>
      </c>
      <c r="L280" s="64">
        <f>'Расчет субсидий'!P280-1</f>
        <v>0.22063136456211807</v>
      </c>
      <c r="M280" s="64">
        <f>L280*'Расчет субсидий'!Q280</f>
        <v>4.4126272912423614</v>
      </c>
      <c r="N280" s="65">
        <f t="shared" si="108"/>
        <v>24.243848727850345</v>
      </c>
      <c r="O280" s="64">
        <f>'Расчет субсидий'!T280-1</f>
        <v>6.2831858407079499E-2</v>
      </c>
      <c r="P280" s="64">
        <f>O280*'Расчет субсидий'!U280</f>
        <v>1.5707964601769875</v>
      </c>
      <c r="Q280" s="65">
        <f t="shared" si="109"/>
        <v>8.630267015379804</v>
      </c>
      <c r="R280" s="64">
        <f>'Расчет субсидий'!X280-1</f>
        <v>0.20142857142857151</v>
      </c>
      <c r="S280" s="64">
        <f>R280*'Расчет субсидий'!Y280</f>
        <v>5.0357142857142883</v>
      </c>
      <c r="T280" s="65">
        <f t="shared" si="110"/>
        <v>27.667212144073808</v>
      </c>
      <c r="U280" s="92" t="s">
        <v>435</v>
      </c>
      <c r="V280" s="92" t="s">
        <v>435</v>
      </c>
      <c r="W280" s="93" t="s">
        <v>435</v>
      </c>
      <c r="X280" s="29" t="s">
        <v>375</v>
      </c>
      <c r="Y280" s="29" t="s">
        <v>375</v>
      </c>
      <c r="Z280" s="29" t="s">
        <v>375</v>
      </c>
      <c r="AA280" s="64">
        <f>'Расчет субсидий'!AJ280-1</f>
        <v>1.6666666666666607E-2</v>
      </c>
      <c r="AB280" s="64">
        <f>AA280*'Расчет субсидий'!AK280</f>
        <v>0.33333333333333215</v>
      </c>
      <c r="AC280" s="65">
        <f t="shared" si="111"/>
        <v>1.8313993854233179</v>
      </c>
      <c r="AD280" s="29" t="s">
        <v>375</v>
      </c>
      <c r="AE280" s="29" t="s">
        <v>375</v>
      </c>
      <c r="AF280" s="29" t="s">
        <v>375</v>
      </c>
      <c r="AG280" s="29" t="s">
        <v>375</v>
      </c>
      <c r="AH280" s="29" t="s">
        <v>375</v>
      </c>
      <c r="AI280" s="29" t="s">
        <v>375</v>
      </c>
      <c r="AJ280" s="64">
        <f t="shared" si="96"/>
        <v>11.352471370466969</v>
      </c>
      <c r="AK280" s="28" t="str">
        <f>IF('Расчет субсидий'!BG280="+",'Расчет субсидий'!BG280,"-")</f>
        <v>-</v>
      </c>
    </row>
    <row r="281" spans="1:37" ht="15" customHeight="1">
      <c r="A281" s="35" t="s">
        <v>277</v>
      </c>
      <c r="B281" s="61">
        <f>'Расчет субсидий'!AX281</f>
        <v>-2.6909090909090949</v>
      </c>
      <c r="C281" s="64">
        <f>'Расчет субсидий'!D281-1</f>
        <v>-1</v>
      </c>
      <c r="D281" s="64">
        <f>C281*'Расчет субсидий'!E281</f>
        <v>0</v>
      </c>
      <c r="E281" s="65">
        <f t="shared" si="107"/>
        <v>0</v>
      </c>
      <c r="F281" s="29" t="s">
        <v>375</v>
      </c>
      <c r="G281" s="29" t="s">
        <v>375</v>
      </c>
      <c r="H281" s="29" t="s">
        <v>375</v>
      </c>
      <c r="I281" s="29" t="s">
        <v>375</v>
      </c>
      <c r="J281" s="29" t="s">
        <v>375</v>
      </c>
      <c r="K281" s="29" t="s">
        <v>375</v>
      </c>
      <c r="L281" s="64">
        <f>'Расчет субсидий'!P281-1</f>
        <v>-0.4241492632248488</v>
      </c>
      <c r="M281" s="64">
        <f>L281*'Расчет субсидий'!Q281</f>
        <v>-8.4829852644969765</v>
      </c>
      <c r="N281" s="65">
        <f t="shared" si="108"/>
        <v>-4.1030407079426841</v>
      </c>
      <c r="O281" s="64">
        <f>'Расчет субсидий'!T281-1</f>
        <v>3.400000000000003E-2</v>
      </c>
      <c r="P281" s="64">
        <f>O281*'Расчет субсидий'!U281</f>
        <v>0.6800000000000006</v>
      </c>
      <c r="Q281" s="65">
        <f t="shared" si="109"/>
        <v>0.3289016300756798</v>
      </c>
      <c r="R281" s="64">
        <f>'Расчет субсидий'!X281-1</f>
        <v>1.1494252873563315E-2</v>
      </c>
      <c r="S281" s="64">
        <f>R281*'Расчет субсидий'!Y281</f>
        <v>0.34482758620689946</v>
      </c>
      <c r="T281" s="65">
        <f t="shared" si="110"/>
        <v>0.16678581646839871</v>
      </c>
      <c r="U281" s="92" t="s">
        <v>435</v>
      </c>
      <c r="V281" s="92" t="s">
        <v>435</v>
      </c>
      <c r="W281" s="93" t="s">
        <v>435</v>
      </c>
      <c r="X281" s="29" t="s">
        <v>375</v>
      </c>
      <c r="Y281" s="29" t="s">
        <v>375</v>
      </c>
      <c r="Z281" s="29" t="s">
        <v>375</v>
      </c>
      <c r="AA281" s="64">
        <f>'Расчет субсидий'!AJ281-1</f>
        <v>9.473684210526323E-2</v>
      </c>
      <c r="AB281" s="64">
        <f>AA281*'Расчет субсидий'!AK281</f>
        <v>1.8947368421052646</v>
      </c>
      <c r="AC281" s="65">
        <f t="shared" si="111"/>
        <v>0.9164441704895101</v>
      </c>
      <c r="AD281" s="29" t="s">
        <v>375</v>
      </c>
      <c r="AE281" s="29" t="s">
        <v>375</v>
      </c>
      <c r="AF281" s="29" t="s">
        <v>375</v>
      </c>
      <c r="AG281" s="29" t="s">
        <v>375</v>
      </c>
      <c r="AH281" s="29" t="s">
        <v>375</v>
      </c>
      <c r="AI281" s="29" t="s">
        <v>375</v>
      </c>
      <c r="AJ281" s="64">
        <f t="shared" si="96"/>
        <v>-5.5634208361848119</v>
      </c>
      <c r="AK281" s="28" t="str">
        <f>IF('Расчет субсидий'!BG281="+",'Расчет субсидий'!BG281,"-")</f>
        <v>-</v>
      </c>
    </row>
    <row r="282" spans="1:37" ht="15" customHeight="1">
      <c r="A282" s="35" t="s">
        <v>278</v>
      </c>
      <c r="B282" s="61">
        <f>'Расчет субсидий'!AX282</f>
        <v>66.236363636363649</v>
      </c>
      <c r="C282" s="64">
        <f>'Расчет субсидий'!D282-1</f>
        <v>0.20208557406150462</v>
      </c>
      <c r="D282" s="64">
        <f>C282*'Расчет субсидий'!E282</f>
        <v>2.0208557406150462</v>
      </c>
      <c r="E282" s="65">
        <f t="shared" si="107"/>
        <v>24.59461605143721</v>
      </c>
      <c r="F282" s="29" t="s">
        <v>375</v>
      </c>
      <c r="G282" s="29" t="s">
        <v>375</v>
      </c>
      <c r="H282" s="29" t="s">
        <v>375</v>
      </c>
      <c r="I282" s="29" t="s">
        <v>375</v>
      </c>
      <c r="J282" s="29" t="s">
        <v>375</v>
      </c>
      <c r="K282" s="29" t="s">
        <v>375</v>
      </c>
      <c r="L282" s="64">
        <f>'Расчет субсидий'!P282-1</f>
        <v>2.7344170524276068E-2</v>
      </c>
      <c r="M282" s="64">
        <f>L282*'Расчет субсидий'!Q282</f>
        <v>0.54688341048552136</v>
      </c>
      <c r="N282" s="65">
        <f t="shared" si="108"/>
        <v>6.6557880582303772</v>
      </c>
      <c r="O282" s="64">
        <f>'Расчет субсидий'!T282-1</f>
        <v>0</v>
      </c>
      <c r="P282" s="64">
        <f>O282*'Расчет субсидий'!U282</f>
        <v>0</v>
      </c>
      <c r="Q282" s="65">
        <f t="shared" si="109"/>
        <v>0</v>
      </c>
      <c r="R282" s="64">
        <f>'Расчет субсидий'!X282-1</f>
        <v>5.555555555555558E-2</v>
      </c>
      <c r="S282" s="64">
        <f>R282*'Расчет субсидий'!Y282</f>
        <v>1.9444444444444453</v>
      </c>
      <c r="T282" s="65">
        <f t="shared" si="110"/>
        <v>23.664660264124745</v>
      </c>
      <c r="U282" s="92" t="s">
        <v>435</v>
      </c>
      <c r="V282" s="92" t="s">
        <v>435</v>
      </c>
      <c r="W282" s="93" t="s">
        <v>435</v>
      </c>
      <c r="X282" s="29" t="s">
        <v>375</v>
      </c>
      <c r="Y282" s="29" t="s">
        <v>375</v>
      </c>
      <c r="Z282" s="29" t="s">
        <v>375</v>
      </c>
      <c r="AA282" s="64">
        <f>'Расчет субсидий'!AJ282-1</f>
        <v>4.6511627906976827E-2</v>
      </c>
      <c r="AB282" s="64">
        <f>AA282*'Расчет субсидий'!AK282</f>
        <v>0.93023255813953654</v>
      </c>
      <c r="AC282" s="65">
        <f t="shared" si="111"/>
        <v>11.321299262571321</v>
      </c>
      <c r="AD282" s="29" t="s">
        <v>375</v>
      </c>
      <c r="AE282" s="29" t="s">
        <v>375</v>
      </c>
      <c r="AF282" s="29" t="s">
        <v>375</v>
      </c>
      <c r="AG282" s="29" t="s">
        <v>375</v>
      </c>
      <c r="AH282" s="29" t="s">
        <v>375</v>
      </c>
      <c r="AI282" s="29" t="s">
        <v>375</v>
      </c>
      <c r="AJ282" s="64">
        <f t="shared" si="96"/>
        <v>5.4424161536845492</v>
      </c>
      <c r="AK282" s="28" t="str">
        <f>IF('Расчет субсидий'!BG282="+",'Расчет субсидий'!BG282,"-")</f>
        <v>-</v>
      </c>
    </row>
    <row r="283" spans="1:37" ht="15" customHeight="1">
      <c r="A283" s="35" t="s">
        <v>279</v>
      </c>
      <c r="B283" s="61">
        <f>'Расчет субсидий'!AX283</f>
        <v>-21.018181818181802</v>
      </c>
      <c r="C283" s="64">
        <f>'Расчет субсидий'!D283-1</f>
        <v>-1.2889792276039813E-2</v>
      </c>
      <c r="D283" s="64">
        <f>C283*'Расчет субсидий'!E283</f>
        <v>-0.12889792276039813</v>
      </c>
      <c r="E283" s="65">
        <f t="shared" si="107"/>
        <v>-2.1083895037480702</v>
      </c>
      <c r="F283" s="29" t="s">
        <v>375</v>
      </c>
      <c r="G283" s="29" t="s">
        <v>375</v>
      </c>
      <c r="H283" s="29" t="s">
        <v>375</v>
      </c>
      <c r="I283" s="29" t="s">
        <v>375</v>
      </c>
      <c r="J283" s="29" t="s">
        <v>375</v>
      </c>
      <c r="K283" s="29" t="s">
        <v>375</v>
      </c>
      <c r="L283" s="64">
        <f>'Расчет субсидий'!P283-1</f>
        <v>9.8446806025925593E-2</v>
      </c>
      <c r="M283" s="64">
        <f>L283*'Расчет субсидий'!Q283</f>
        <v>1.9689361205185119</v>
      </c>
      <c r="N283" s="65">
        <f t="shared" si="108"/>
        <v>32.20598254145871</v>
      </c>
      <c r="O283" s="64">
        <f>'Расчет субсидий'!T283-1</f>
        <v>0</v>
      </c>
      <c r="P283" s="64">
        <f>O283*'Расчет субсидий'!U283</f>
        <v>0</v>
      </c>
      <c r="Q283" s="65">
        <f t="shared" si="109"/>
        <v>0</v>
      </c>
      <c r="R283" s="64">
        <f>'Расчет субсидий'!X283-1</f>
        <v>-0.12500000000000011</v>
      </c>
      <c r="S283" s="64">
        <f>R283*'Расчет субсидий'!Y283</f>
        <v>-3.1250000000000027</v>
      </c>
      <c r="T283" s="65">
        <f t="shared" si="110"/>
        <v>-51.115774855892447</v>
      </c>
      <c r="U283" s="92" t="s">
        <v>435</v>
      </c>
      <c r="V283" s="92" t="s">
        <v>435</v>
      </c>
      <c r="W283" s="93" t="s">
        <v>435</v>
      </c>
      <c r="X283" s="29" t="s">
        <v>375</v>
      </c>
      <c r="Y283" s="29" t="s">
        <v>375</v>
      </c>
      <c r="Z283" s="29" t="s">
        <v>375</v>
      </c>
      <c r="AA283" s="64">
        <f>'Расчет субсидий'!AJ283-1</f>
        <v>0</v>
      </c>
      <c r="AB283" s="64">
        <f>AA283*'Расчет субсидий'!AK283</f>
        <v>0</v>
      </c>
      <c r="AC283" s="65">
        <f t="shared" si="111"/>
        <v>0</v>
      </c>
      <c r="AD283" s="29" t="s">
        <v>375</v>
      </c>
      <c r="AE283" s="29" t="s">
        <v>375</v>
      </c>
      <c r="AF283" s="29" t="s">
        <v>375</v>
      </c>
      <c r="AG283" s="29" t="s">
        <v>375</v>
      </c>
      <c r="AH283" s="29" t="s">
        <v>375</v>
      </c>
      <c r="AI283" s="29" t="s">
        <v>375</v>
      </c>
      <c r="AJ283" s="64">
        <f t="shared" si="96"/>
        <v>-1.2849618022418889</v>
      </c>
      <c r="AK283" s="28" t="str">
        <f>IF('Расчет субсидий'!BG283="+",'Расчет субсидий'!BG283,"-")</f>
        <v>-</v>
      </c>
    </row>
    <row r="284" spans="1:37" ht="15" customHeight="1">
      <c r="A284" s="35" t="s">
        <v>280</v>
      </c>
      <c r="B284" s="61">
        <f>'Расчет субсидий'!AX284</f>
        <v>131.76363636363658</v>
      </c>
      <c r="C284" s="64">
        <f>'Расчет субсидий'!D284-1</f>
        <v>0.21013593681984943</v>
      </c>
      <c r="D284" s="64">
        <f>C284*'Расчет субсидий'!E284</f>
        <v>2.1013593681984943</v>
      </c>
      <c r="E284" s="65">
        <f t="shared" si="107"/>
        <v>43.79877900923497</v>
      </c>
      <c r="F284" s="29" t="s">
        <v>375</v>
      </c>
      <c r="G284" s="29" t="s">
        <v>375</v>
      </c>
      <c r="H284" s="29" t="s">
        <v>375</v>
      </c>
      <c r="I284" s="29" t="s">
        <v>375</v>
      </c>
      <c r="J284" s="29" t="s">
        <v>375</v>
      </c>
      <c r="K284" s="29" t="s">
        <v>375</v>
      </c>
      <c r="L284" s="64">
        <f>'Расчет субсидий'!P284-1</f>
        <v>0.22431210941037949</v>
      </c>
      <c r="M284" s="64">
        <f>L284*'Расчет субсидий'!Q284</f>
        <v>4.4862421882075898</v>
      </c>
      <c r="N284" s="65">
        <f t="shared" si="108"/>
        <v>93.507056982673291</v>
      </c>
      <c r="O284" s="64">
        <f>'Расчет субсидий'!T284-1</f>
        <v>-9.5652173913043481E-2</v>
      </c>
      <c r="P284" s="64">
        <f>O284*'Расчет субсидий'!U284</f>
        <v>-0.47826086956521741</v>
      </c>
      <c r="Q284" s="65">
        <f t="shared" si="109"/>
        <v>-9.9684244645929763</v>
      </c>
      <c r="R284" s="64">
        <f>'Расчет субсидий'!X284-1</f>
        <v>-9.9999999999999978E-2</v>
      </c>
      <c r="S284" s="64">
        <f>R284*'Расчет субсидий'!Y284</f>
        <v>-4.4999999999999991</v>
      </c>
      <c r="T284" s="65">
        <f t="shared" si="110"/>
        <v>-93.793812007761161</v>
      </c>
      <c r="U284" s="92" t="s">
        <v>435</v>
      </c>
      <c r="V284" s="92" t="s">
        <v>435</v>
      </c>
      <c r="W284" s="93" t="s">
        <v>435</v>
      </c>
      <c r="X284" s="29" t="s">
        <v>375</v>
      </c>
      <c r="Y284" s="29" t="s">
        <v>375</v>
      </c>
      <c r="Z284" s="29" t="s">
        <v>375</v>
      </c>
      <c r="AA284" s="64">
        <f>'Расчет субсидий'!AJ284-1</f>
        <v>0.23561797752808977</v>
      </c>
      <c r="AB284" s="64">
        <f>AA284*'Расчет субсидий'!AK284</f>
        <v>4.7123595505617955</v>
      </c>
      <c r="AC284" s="65">
        <f t="shared" si="111"/>
        <v>98.220036844082458</v>
      </c>
      <c r="AD284" s="29" t="s">
        <v>375</v>
      </c>
      <c r="AE284" s="29" t="s">
        <v>375</v>
      </c>
      <c r="AF284" s="29" t="s">
        <v>375</v>
      </c>
      <c r="AG284" s="29" t="s">
        <v>375</v>
      </c>
      <c r="AH284" s="29" t="s">
        <v>375</v>
      </c>
      <c r="AI284" s="29" t="s">
        <v>375</v>
      </c>
      <c r="AJ284" s="64">
        <f t="shared" si="96"/>
        <v>6.3217002374026627</v>
      </c>
      <c r="AK284" s="28" t="str">
        <f>IF('Расчет субсидий'!BG284="+",'Расчет субсидий'!BG284,"-")</f>
        <v>-</v>
      </c>
    </row>
    <row r="285" spans="1:37" ht="15" customHeight="1">
      <c r="A285" s="35" t="s">
        <v>281</v>
      </c>
      <c r="B285" s="61">
        <f>'Расчет субсидий'!AX285</f>
        <v>0</v>
      </c>
      <c r="C285" s="64">
        <f>'Расчет субсидий'!D285-1</f>
        <v>6.0793547417465899E-3</v>
      </c>
      <c r="D285" s="64">
        <f>C285*'Расчет субсидий'!E285</f>
        <v>6.0793547417465899E-2</v>
      </c>
      <c r="E285" s="65">
        <f t="shared" si="107"/>
        <v>0</v>
      </c>
      <c r="F285" s="29" t="s">
        <v>375</v>
      </c>
      <c r="G285" s="29" t="s">
        <v>375</v>
      </c>
      <c r="H285" s="29" t="s">
        <v>375</v>
      </c>
      <c r="I285" s="29" t="s">
        <v>375</v>
      </c>
      <c r="J285" s="29" t="s">
        <v>375</v>
      </c>
      <c r="K285" s="29" t="s">
        <v>375</v>
      </c>
      <c r="L285" s="64">
        <f>'Расчет субсидий'!P285-1</f>
        <v>3.8689316605626134E-2</v>
      </c>
      <c r="M285" s="64">
        <f>L285*'Расчет субсидий'!Q285</f>
        <v>0.77378633211252268</v>
      </c>
      <c r="N285" s="65">
        <f t="shared" si="108"/>
        <v>0</v>
      </c>
      <c r="O285" s="64">
        <f>'Расчет субсидий'!T285-1</f>
        <v>0</v>
      </c>
      <c r="P285" s="64">
        <f>O285*'Расчет субсидий'!U285</f>
        <v>0</v>
      </c>
      <c r="Q285" s="65">
        <f t="shared" si="109"/>
        <v>0</v>
      </c>
      <c r="R285" s="64">
        <f>'Расчет субсидий'!X285-1</f>
        <v>0.30000000000000004</v>
      </c>
      <c r="S285" s="64">
        <f>R285*'Расчет субсидий'!Y285</f>
        <v>12.000000000000002</v>
      </c>
      <c r="T285" s="65">
        <f t="shared" si="110"/>
        <v>0</v>
      </c>
      <c r="U285" s="92" t="s">
        <v>435</v>
      </c>
      <c r="V285" s="92" t="s">
        <v>435</v>
      </c>
      <c r="W285" s="93" t="s">
        <v>435</v>
      </c>
      <c r="X285" s="29" t="s">
        <v>375</v>
      </c>
      <c r="Y285" s="29" t="s">
        <v>375</v>
      </c>
      <c r="Z285" s="29" t="s">
        <v>375</v>
      </c>
      <c r="AA285" s="64">
        <f>'Расчет субсидий'!AJ285-1</f>
        <v>0</v>
      </c>
      <c r="AB285" s="64">
        <f>AA285*'Расчет субсидий'!AK285</f>
        <v>0</v>
      </c>
      <c r="AC285" s="65">
        <f t="shared" si="111"/>
        <v>0</v>
      </c>
      <c r="AD285" s="29" t="s">
        <v>375</v>
      </c>
      <c r="AE285" s="29" t="s">
        <v>375</v>
      </c>
      <c r="AF285" s="29" t="s">
        <v>375</v>
      </c>
      <c r="AG285" s="29" t="s">
        <v>375</v>
      </c>
      <c r="AH285" s="29" t="s">
        <v>375</v>
      </c>
      <c r="AI285" s="29" t="s">
        <v>375</v>
      </c>
      <c r="AJ285" s="64">
        <f t="shared" si="96"/>
        <v>12.83457987952999</v>
      </c>
      <c r="AK285" s="28" t="str">
        <f>IF('Расчет субсидий'!BG285="+",'Расчет субсидий'!BG285,"-")</f>
        <v>-</v>
      </c>
    </row>
    <row r="286" spans="1:37" ht="15" customHeight="1">
      <c r="A286" s="35" t="s">
        <v>169</v>
      </c>
      <c r="B286" s="61">
        <f>'Расчет субсидий'!AX286</f>
        <v>-35.990909090909099</v>
      </c>
      <c r="C286" s="64">
        <f>'Расчет субсидий'!D286-1</f>
        <v>-1</v>
      </c>
      <c r="D286" s="64">
        <f>C286*'Расчет субсидий'!E286</f>
        <v>0</v>
      </c>
      <c r="E286" s="65">
        <f t="shared" si="107"/>
        <v>0</v>
      </c>
      <c r="F286" s="29" t="s">
        <v>375</v>
      </c>
      <c r="G286" s="29" t="s">
        <v>375</v>
      </c>
      <c r="H286" s="29" t="s">
        <v>375</v>
      </c>
      <c r="I286" s="29" t="s">
        <v>375</v>
      </c>
      <c r="J286" s="29" t="s">
        <v>375</v>
      </c>
      <c r="K286" s="29" t="s">
        <v>375</v>
      </c>
      <c r="L286" s="64">
        <f>'Расчет субсидий'!P286-1</f>
        <v>-0.32014278429372767</v>
      </c>
      <c r="M286" s="64">
        <f>L286*'Расчет субсидий'!Q286</f>
        <v>-6.4028556858745533</v>
      </c>
      <c r="N286" s="65">
        <f t="shared" si="108"/>
        <v>-45.782966914468815</v>
      </c>
      <c r="O286" s="64">
        <f>'Расчет субсидий'!T286-1</f>
        <v>3.3852140077820891E-2</v>
      </c>
      <c r="P286" s="64">
        <f>O286*'Расчет субсидий'!U286</f>
        <v>0.84630350194552229</v>
      </c>
      <c r="Q286" s="65">
        <f t="shared" si="109"/>
        <v>6.0514069237340085</v>
      </c>
      <c r="R286" s="64">
        <f>'Расчет субсидий'!X286-1</f>
        <v>0</v>
      </c>
      <c r="S286" s="64">
        <f>R286*'Расчет субсидий'!Y286</f>
        <v>0</v>
      </c>
      <c r="T286" s="65">
        <f t="shared" si="110"/>
        <v>0</v>
      </c>
      <c r="U286" s="92" t="s">
        <v>435</v>
      </c>
      <c r="V286" s="92" t="s">
        <v>435</v>
      </c>
      <c r="W286" s="93" t="s">
        <v>435</v>
      </c>
      <c r="X286" s="29" t="s">
        <v>375</v>
      </c>
      <c r="Y286" s="29" t="s">
        <v>375</v>
      </c>
      <c r="Z286" s="29" t="s">
        <v>375</v>
      </c>
      <c r="AA286" s="64">
        <f>'Расчет субсидий'!AJ286-1</f>
        <v>2.6156941649899457E-2</v>
      </c>
      <c r="AB286" s="64">
        <f>AA286*'Расчет субсидий'!AK286</f>
        <v>0.52313883299798913</v>
      </c>
      <c r="AC286" s="65">
        <f t="shared" si="111"/>
        <v>3.7406508998257024</v>
      </c>
      <c r="AD286" s="29" t="s">
        <v>375</v>
      </c>
      <c r="AE286" s="29" t="s">
        <v>375</v>
      </c>
      <c r="AF286" s="29" t="s">
        <v>375</v>
      </c>
      <c r="AG286" s="29" t="s">
        <v>375</v>
      </c>
      <c r="AH286" s="29" t="s">
        <v>375</v>
      </c>
      <c r="AI286" s="29" t="s">
        <v>375</v>
      </c>
      <c r="AJ286" s="64">
        <f t="shared" si="96"/>
        <v>-5.0334133509310419</v>
      </c>
      <c r="AK286" s="28" t="str">
        <f>IF('Расчет субсидий'!BG286="+",'Расчет субсидий'!BG286,"-")</f>
        <v>-</v>
      </c>
    </row>
    <row r="287" spans="1:37" ht="15" customHeight="1">
      <c r="A287" s="34" t="s">
        <v>282</v>
      </c>
      <c r="B287" s="66"/>
      <c r="C287" s="67"/>
      <c r="D287" s="67"/>
      <c r="E287" s="68"/>
      <c r="F287" s="67"/>
      <c r="G287" s="67"/>
      <c r="H287" s="68"/>
      <c r="I287" s="68"/>
      <c r="J287" s="68"/>
      <c r="K287" s="68"/>
      <c r="L287" s="67"/>
      <c r="M287" s="67"/>
      <c r="N287" s="68"/>
      <c r="O287" s="67"/>
      <c r="P287" s="67"/>
      <c r="Q287" s="68"/>
      <c r="R287" s="67"/>
      <c r="S287" s="67"/>
      <c r="T287" s="68"/>
      <c r="U287" s="68"/>
      <c r="V287" s="68"/>
      <c r="W287" s="68"/>
      <c r="X287" s="68"/>
      <c r="Y287" s="68"/>
      <c r="Z287" s="68"/>
      <c r="AA287" s="67"/>
      <c r="AB287" s="67"/>
      <c r="AC287" s="68"/>
      <c r="AD287" s="67"/>
      <c r="AE287" s="67"/>
      <c r="AF287" s="68"/>
      <c r="AG287" s="67"/>
      <c r="AH287" s="67"/>
      <c r="AI287" s="68"/>
      <c r="AJ287" s="68"/>
      <c r="AK287" s="69"/>
    </row>
    <row r="288" spans="1:37" ht="15" customHeight="1">
      <c r="A288" s="35" t="s">
        <v>72</v>
      </c>
      <c r="B288" s="61">
        <f>'Расчет субсидий'!AX288</f>
        <v>33.990909090909099</v>
      </c>
      <c r="C288" s="64">
        <f>'Расчет субсидий'!D288-1</f>
        <v>7.1450295218818516E-2</v>
      </c>
      <c r="D288" s="64">
        <f>C288*'Расчет субсидий'!E288</f>
        <v>0.71450295218818516</v>
      </c>
      <c r="E288" s="65">
        <f t="shared" ref="E288:E311" si="112">$B288*D288/$AJ288</f>
        <v>5.7390200932993132</v>
      </c>
      <c r="F288" s="29" t="s">
        <v>375</v>
      </c>
      <c r="G288" s="29" t="s">
        <v>375</v>
      </c>
      <c r="H288" s="29" t="s">
        <v>375</v>
      </c>
      <c r="I288" s="29" t="s">
        <v>375</v>
      </c>
      <c r="J288" s="29" t="s">
        <v>375</v>
      </c>
      <c r="K288" s="29" t="s">
        <v>375</v>
      </c>
      <c r="L288" s="64">
        <f>'Расчет субсидий'!P288-1</f>
        <v>-6.5279902110737309E-2</v>
      </c>
      <c r="M288" s="64">
        <f>L288*'Расчет субсидий'!Q288</f>
        <v>-1.3055980422147462</v>
      </c>
      <c r="N288" s="65">
        <f t="shared" ref="N288:N311" si="113">$B288*M288/$AJ288</f>
        <v>-10.486805373015747</v>
      </c>
      <c r="O288" s="64">
        <f>'Расчет субсидий'!T288-1</f>
        <v>0</v>
      </c>
      <c r="P288" s="64">
        <f>O288*'Расчет субсидий'!U288</f>
        <v>0</v>
      </c>
      <c r="Q288" s="65">
        <f t="shared" ref="Q288:Q311" si="114">$B288*P288/$AJ288</f>
        <v>0</v>
      </c>
      <c r="R288" s="64">
        <f>'Расчет субсидий'!X288-1</f>
        <v>-2.4105754276827374E-2</v>
      </c>
      <c r="S288" s="64">
        <f>R288*'Расчет субсидий'!Y288</f>
        <v>-1.0847589424572317</v>
      </c>
      <c r="T288" s="65">
        <f t="shared" ref="T288:T311" si="115">$B288*S288/$AJ288</f>
        <v>-8.7129848072461318</v>
      </c>
      <c r="U288" s="92" t="s">
        <v>435</v>
      </c>
      <c r="V288" s="92" t="s">
        <v>435</v>
      </c>
      <c r="W288" s="93" t="s">
        <v>435</v>
      </c>
      <c r="X288" s="29" t="s">
        <v>375</v>
      </c>
      <c r="Y288" s="29" t="s">
        <v>375</v>
      </c>
      <c r="Z288" s="29" t="s">
        <v>375</v>
      </c>
      <c r="AA288" s="64">
        <f>'Расчет субсидий'!AJ288-1</f>
        <v>0.29538461538461536</v>
      </c>
      <c r="AB288" s="64">
        <f>AA288*'Расчет субсидий'!AK288</f>
        <v>5.9076923076923071</v>
      </c>
      <c r="AC288" s="65">
        <f t="shared" ref="AC288:AC311" si="116">$B288*AB288/$AJ288</f>
        <v>47.451679177871668</v>
      </c>
      <c r="AD288" s="29" t="s">
        <v>375</v>
      </c>
      <c r="AE288" s="29" t="s">
        <v>375</v>
      </c>
      <c r="AF288" s="29" t="s">
        <v>375</v>
      </c>
      <c r="AG288" s="29" t="s">
        <v>375</v>
      </c>
      <c r="AH288" s="29" t="s">
        <v>375</v>
      </c>
      <c r="AI288" s="29" t="s">
        <v>375</v>
      </c>
      <c r="AJ288" s="64">
        <f t="shared" si="96"/>
        <v>4.2318382752085144</v>
      </c>
      <c r="AK288" s="28" t="str">
        <f>IF('Расчет субсидий'!BG288="+",'Расчет субсидий'!BG288,"-")</f>
        <v>-</v>
      </c>
    </row>
    <row r="289" spans="1:37" ht="15" customHeight="1">
      <c r="A289" s="35" t="s">
        <v>283</v>
      </c>
      <c r="B289" s="61">
        <f>'Расчет субсидий'!AX289</f>
        <v>15.063636363636419</v>
      </c>
      <c r="C289" s="64">
        <f>'Расчет субсидий'!D289-1</f>
        <v>4.2465753424657526E-2</v>
      </c>
      <c r="D289" s="64">
        <f>C289*'Расчет субсидий'!E289</f>
        <v>0.42465753424657526</v>
      </c>
      <c r="E289" s="65">
        <f t="shared" si="112"/>
        <v>2.6365542593586562</v>
      </c>
      <c r="F289" s="29" t="s">
        <v>375</v>
      </c>
      <c r="G289" s="29" t="s">
        <v>375</v>
      </c>
      <c r="H289" s="29" t="s">
        <v>375</v>
      </c>
      <c r="I289" s="29" t="s">
        <v>375</v>
      </c>
      <c r="J289" s="29" t="s">
        <v>375</v>
      </c>
      <c r="K289" s="29" t="s">
        <v>375</v>
      </c>
      <c r="L289" s="64">
        <f>'Расчет субсидий'!P289-1</f>
        <v>7.9245283018867907E-2</v>
      </c>
      <c r="M289" s="64">
        <f>L289*'Расчет субсидий'!Q289</f>
        <v>1.5849056603773581</v>
      </c>
      <c r="N289" s="65">
        <f t="shared" si="113"/>
        <v>9.8401404250683377</v>
      </c>
      <c r="O289" s="64">
        <f>'Расчет субсидий'!T289-1</f>
        <v>0</v>
      </c>
      <c r="P289" s="64">
        <f>O289*'Расчет субсидий'!U289</f>
        <v>0</v>
      </c>
      <c r="Q289" s="65">
        <f t="shared" si="114"/>
        <v>0</v>
      </c>
      <c r="R289" s="64">
        <f>'Расчет субсидий'!X289-1</f>
        <v>0</v>
      </c>
      <c r="S289" s="64">
        <f>R289*'Расчет субсидий'!Y289</f>
        <v>0</v>
      </c>
      <c r="T289" s="65">
        <f t="shared" si="115"/>
        <v>0</v>
      </c>
      <c r="U289" s="92" t="s">
        <v>435</v>
      </c>
      <c r="V289" s="92" t="s">
        <v>435</v>
      </c>
      <c r="W289" s="93" t="s">
        <v>435</v>
      </c>
      <c r="X289" s="29" t="s">
        <v>375</v>
      </c>
      <c r="Y289" s="29" t="s">
        <v>375</v>
      </c>
      <c r="Z289" s="29" t="s">
        <v>375</v>
      </c>
      <c r="AA289" s="64">
        <f>'Расчет субсидий'!AJ289-1</f>
        <v>2.0833333333333259E-2</v>
      </c>
      <c r="AB289" s="64">
        <f>AA289*'Расчет субсидий'!AK289</f>
        <v>0.41666666666666519</v>
      </c>
      <c r="AC289" s="65">
        <f t="shared" si="116"/>
        <v>2.5869416792094255</v>
      </c>
      <c r="AD289" s="29" t="s">
        <v>375</v>
      </c>
      <c r="AE289" s="29" t="s">
        <v>375</v>
      </c>
      <c r="AF289" s="29" t="s">
        <v>375</v>
      </c>
      <c r="AG289" s="29" t="s">
        <v>375</v>
      </c>
      <c r="AH289" s="29" t="s">
        <v>375</v>
      </c>
      <c r="AI289" s="29" t="s">
        <v>375</v>
      </c>
      <c r="AJ289" s="64">
        <f t="shared" si="96"/>
        <v>2.4262298612905986</v>
      </c>
      <c r="AK289" s="28" t="str">
        <f>IF('Расчет субсидий'!BG289="+",'Расчет субсидий'!BG289,"-")</f>
        <v>-</v>
      </c>
    </row>
    <row r="290" spans="1:37" ht="15" customHeight="1">
      <c r="A290" s="35" t="s">
        <v>284</v>
      </c>
      <c r="B290" s="61">
        <f>'Расчет субсидий'!AX290</f>
        <v>13.781818181818153</v>
      </c>
      <c r="C290" s="64">
        <f>'Расчет субсидий'!D290-1</f>
        <v>-1</v>
      </c>
      <c r="D290" s="64">
        <f>C290*'Расчет субсидий'!E290</f>
        <v>0</v>
      </c>
      <c r="E290" s="65">
        <f t="shared" si="112"/>
        <v>0</v>
      </c>
      <c r="F290" s="29" t="s">
        <v>375</v>
      </c>
      <c r="G290" s="29" t="s">
        <v>375</v>
      </c>
      <c r="H290" s="29" t="s">
        <v>375</v>
      </c>
      <c r="I290" s="29" t="s">
        <v>375</v>
      </c>
      <c r="J290" s="29" t="s">
        <v>375</v>
      </c>
      <c r="K290" s="29" t="s">
        <v>375</v>
      </c>
      <c r="L290" s="64">
        <f>'Расчет субсидий'!P290-1</f>
        <v>0.29356483065343819</v>
      </c>
      <c r="M290" s="64">
        <f>L290*'Расчет субсидий'!Q290</f>
        <v>5.8712966130687638</v>
      </c>
      <c r="N290" s="65">
        <f t="shared" si="113"/>
        <v>27.615639795690107</v>
      </c>
      <c r="O290" s="64">
        <f>'Расчет субсидий'!T290-1</f>
        <v>0</v>
      </c>
      <c r="P290" s="64">
        <f>O290*'Расчет субсидий'!U290</f>
        <v>0</v>
      </c>
      <c r="Q290" s="65">
        <f t="shared" si="114"/>
        <v>0</v>
      </c>
      <c r="R290" s="64">
        <f>'Расчет субсидий'!X290-1</f>
        <v>0</v>
      </c>
      <c r="S290" s="64">
        <f>R290*'Расчет субсидий'!Y290</f>
        <v>0</v>
      </c>
      <c r="T290" s="65">
        <f t="shared" si="115"/>
        <v>0</v>
      </c>
      <c r="U290" s="92" t="s">
        <v>435</v>
      </c>
      <c r="V290" s="92" t="s">
        <v>435</v>
      </c>
      <c r="W290" s="93" t="s">
        <v>435</v>
      </c>
      <c r="X290" s="29" t="s">
        <v>375</v>
      </c>
      <c r="Y290" s="29" t="s">
        <v>375</v>
      </c>
      <c r="Z290" s="29" t="s">
        <v>375</v>
      </c>
      <c r="AA290" s="64">
        <f>'Расчет субсидий'!AJ290-1</f>
        <v>-0.1470588235294118</v>
      </c>
      <c r="AB290" s="64">
        <f>AA290*'Расчет субсидий'!AK290</f>
        <v>-2.9411764705882359</v>
      </c>
      <c r="AC290" s="65">
        <f t="shared" si="116"/>
        <v>-13.833821613871955</v>
      </c>
      <c r="AD290" s="29" t="s">
        <v>375</v>
      </c>
      <c r="AE290" s="29" t="s">
        <v>375</v>
      </c>
      <c r="AF290" s="29" t="s">
        <v>375</v>
      </c>
      <c r="AG290" s="29" t="s">
        <v>375</v>
      </c>
      <c r="AH290" s="29" t="s">
        <v>375</v>
      </c>
      <c r="AI290" s="29" t="s">
        <v>375</v>
      </c>
      <c r="AJ290" s="64">
        <f t="shared" si="96"/>
        <v>2.9301201424805279</v>
      </c>
      <c r="AK290" s="28" t="str">
        <f>IF('Расчет субсидий'!BG290="+",'Расчет субсидий'!BG290,"-")</f>
        <v>-</v>
      </c>
    </row>
    <row r="291" spans="1:37" ht="15" customHeight="1">
      <c r="A291" s="35" t="s">
        <v>53</v>
      </c>
      <c r="B291" s="61">
        <f>'Расчет субсидий'!AX291</f>
        <v>2.9454545454545453</v>
      </c>
      <c r="C291" s="64">
        <f>'Расчет субсидий'!D291-1</f>
        <v>-3.3535784570509541E-2</v>
      </c>
      <c r="D291" s="64">
        <f>C291*'Расчет субсидий'!E291</f>
        <v>-0.33535784570509541</v>
      </c>
      <c r="E291" s="65">
        <f t="shared" si="112"/>
        <v>-0.14008712588839262</v>
      </c>
      <c r="F291" s="29" t="s">
        <v>375</v>
      </c>
      <c r="G291" s="29" t="s">
        <v>375</v>
      </c>
      <c r="H291" s="29" t="s">
        <v>375</v>
      </c>
      <c r="I291" s="29" t="s">
        <v>375</v>
      </c>
      <c r="J291" s="29" t="s">
        <v>375</v>
      </c>
      <c r="K291" s="29" t="s">
        <v>375</v>
      </c>
      <c r="L291" s="64">
        <f>'Расчет субсидий'!P291-1</f>
        <v>0.17565666600437124</v>
      </c>
      <c r="M291" s="64">
        <f>L291*'Расчет субсидий'!Q291</f>
        <v>3.5131333200874248</v>
      </c>
      <c r="N291" s="65">
        <f t="shared" si="113"/>
        <v>1.46752120451827</v>
      </c>
      <c r="O291" s="64">
        <f>'Расчет субсидий'!T291-1</f>
        <v>8.5482123510292496E-2</v>
      </c>
      <c r="P291" s="64">
        <f>O291*'Расчет субсидий'!U291</f>
        <v>2.9918743228602374</v>
      </c>
      <c r="Q291" s="65">
        <f t="shared" si="114"/>
        <v>1.2497786477234736</v>
      </c>
      <c r="R291" s="64">
        <f>'Расчет субсидий'!X291-1</f>
        <v>0</v>
      </c>
      <c r="S291" s="64">
        <f>R291*'Расчет субсидий'!Y291</f>
        <v>0</v>
      </c>
      <c r="T291" s="65">
        <f t="shared" si="115"/>
        <v>0</v>
      </c>
      <c r="U291" s="92" t="s">
        <v>435</v>
      </c>
      <c r="V291" s="92" t="s">
        <v>435</v>
      </c>
      <c r="W291" s="93" t="s">
        <v>435</v>
      </c>
      <c r="X291" s="29" t="s">
        <v>375</v>
      </c>
      <c r="Y291" s="29" t="s">
        <v>375</v>
      </c>
      <c r="Z291" s="29" t="s">
        <v>375</v>
      </c>
      <c r="AA291" s="64">
        <f>'Расчет субсидий'!AJ291-1</f>
        <v>4.4077134986225897E-2</v>
      </c>
      <c r="AB291" s="64">
        <f>AA291*'Расчет субсидий'!AK291</f>
        <v>0.88154269972451793</v>
      </c>
      <c r="AC291" s="65">
        <f t="shared" si="116"/>
        <v>0.36824181910119447</v>
      </c>
      <c r="AD291" s="29" t="s">
        <v>375</v>
      </c>
      <c r="AE291" s="29" t="s">
        <v>375</v>
      </c>
      <c r="AF291" s="29" t="s">
        <v>375</v>
      </c>
      <c r="AG291" s="29" t="s">
        <v>375</v>
      </c>
      <c r="AH291" s="29" t="s">
        <v>375</v>
      </c>
      <c r="AI291" s="29" t="s">
        <v>375</v>
      </c>
      <c r="AJ291" s="64">
        <f t="shared" si="96"/>
        <v>7.0511924969670847</v>
      </c>
      <c r="AK291" s="28" t="str">
        <f>IF('Расчет субсидий'!BG291="+",'Расчет субсидий'!BG291,"-")</f>
        <v>-</v>
      </c>
    </row>
    <row r="292" spans="1:37" ht="15" customHeight="1">
      <c r="A292" s="35" t="s">
        <v>285</v>
      </c>
      <c r="B292" s="61">
        <f>'Расчет субсидий'!AX292</f>
        <v>114.9818181818182</v>
      </c>
      <c r="C292" s="64">
        <f>'Расчет субсидий'!D292-1</f>
        <v>-6.6565349544072894E-2</v>
      </c>
      <c r="D292" s="64">
        <f>C292*'Расчет субсидий'!E292</f>
        <v>-0.66565349544072894</v>
      </c>
      <c r="E292" s="65">
        <f t="shared" si="112"/>
        <v>-7.4132175101741735</v>
      </c>
      <c r="F292" s="29" t="s">
        <v>375</v>
      </c>
      <c r="G292" s="29" t="s">
        <v>375</v>
      </c>
      <c r="H292" s="29" t="s">
        <v>375</v>
      </c>
      <c r="I292" s="29" t="s">
        <v>375</v>
      </c>
      <c r="J292" s="29" t="s">
        <v>375</v>
      </c>
      <c r="K292" s="29" t="s">
        <v>375</v>
      </c>
      <c r="L292" s="64">
        <f>'Расчет субсидий'!P292-1</f>
        <v>0.21761553761553754</v>
      </c>
      <c r="M292" s="64">
        <f>L292*'Расчет субсидий'!Q292</f>
        <v>4.3523107523107507</v>
      </c>
      <c r="N292" s="65">
        <f t="shared" si="113"/>
        <v>48.470602948440899</v>
      </c>
      <c r="O292" s="64">
        <f>'Расчет субсидий'!T292-1</f>
        <v>0.22360000000000002</v>
      </c>
      <c r="P292" s="64">
        <f>O292*'Расчет субсидий'!U292</f>
        <v>7.8260000000000005</v>
      </c>
      <c r="Q292" s="65">
        <f t="shared" si="114"/>
        <v>87.156216608178127</v>
      </c>
      <c r="R292" s="64">
        <f>'Расчет субсидий'!X292-1</f>
        <v>0</v>
      </c>
      <c r="S292" s="64">
        <f>R292*'Расчет субсидий'!Y292</f>
        <v>0</v>
      </c>
      <c r="T292" s="65">
        <f t="shared" si="115"/>
        <v>0</v>
      </c>
      <c r="U292" s="92" t="s">
        <v>435</v>
      </c>
      <c r="V292" s="92" t="s">
        <v>435</v>
      </c>
      <c r="W292" s="93" t="s">
        <v>435</v>
      </c>
      <c r="X292" s="29" t="s">
        <v>375</v>
      </c>
      <c r="Y292" s="29" t="s">
        <v>375</v>
      </c>
      <c r="Z292" s="29" t="s">
        <v>375</v>
      </c>
      <c r="AA292" s="64">
        <f>'Расчет субсидий'!AJ292-1</f>
        <v>-5.9405940594059459E-2</v>
      </c>
      <c r="AB292" s="64">
        <f>AA292*'Расчет субсидий'!AK292</f>
        <v>-1.1881188118811892</v>
      </c>
      <c r="AC292" s="65">
        <f t="shared" si="116"/>
        <v>-13.231783864626651</v>
      </c>
      <c r="AD292" s="29" t="s">
        <v>375</v>
      </c>
      <c r="AE292" s="29" t="s">
        <v>375</v>
      </c>
      <c r="AF292" s="29" t="s">
        <v>375</v>
      </c>
      <c r="AG292" s="29" t="s">
        <v>375</v>
      </c>
      <c r="AH292" s="29" t="s">
        <v>375</v>
      </c>
      <c r="AI292" s="29" t="s">
        <v>375</v>
      </c>
      <c r="AJ292" s="64">
        <f t="shared" si="96"/>
        <v>10.324538444988832</v>
      </c>
      <c r="AK292" s="28" t="str">
        <f>IF('Расчет субсидий'!BG292="+",'Расчет субсидий'!BG292,"-")</f>
        <v>-</v>
      </c>
    </row>
    <row r="293" spans="1:37" ht="15" customHeight="1">
      <c r="A293" s="35" t="s">
        <v>286</v>
      </c>
      <c r="B293" s="61">
        <f>'Расчет субсидий'!AX293</f>
        <v>163.06363636363631</v>
      </c>
      <c r="C293" s="64">
        <f>'Расчет субсидий'!D293-1</f>
        <v>-1</v>
      </c>
      <c r="D293" s="64">
        <f>C293*'Расчет субсидий'!E293</f>
        <v>0</v>
      </c>
      <c r="E293" s="65">
        <f t="shared" si="112"/>
        <v>0</v>
      </c>
      <c r="F293" s="29" t="s">
        <v>375</v>
      </c>
      <c r="G293" s="29" t="s">
        <v>375</v>
      </c>
      <c r="H293" s="29" t="s">
        <v>375</v>
      </c>
      <c r="I293" s="29" t="s">
        <v>375</v>
      </c>
      <c r="J293" s="29" t="s">
        <v>375</v>
      </c>
      <c r="K293" s="29" t="s">
        <v>375</v>
      </c>
      <c r="L293" s="64">
        <f>'Расчет субсидий'!P293-1</f>
        <v>0.2102293828509012</v>
      </c>
      <c r="M293" s="64">
        <f>L293*'Расчет субсидий'!Q293</f>
        <v>4.2045876570180241</v>
      </c>
      <c r="N293" s="65">
        <f t="shared" si="113"/>
        <v>65.098312693134062</v>
      </c>
      <c r="O293" s="64">
        <f>'Расчет субсидий'!T293-1</f>
        <v>0.21091370558375622</v>
      </c>
      <c r="P293" s="64">
        <f>O293*'Расчет субсидий'!U293</f>
        <v>6.3274111675126861</v>
      </c>
      <c r="Q293" s="65">
        <f t="shared" si="114"/>
        <v>97.965323670502229</v>
      </c>
      <c r="R293" s="64">
        <f>'Расчет субсидий'!X293-1</f>
        <v>0</v>
      </c>
      <c r="S293" s="64">
        <f>R293*'Расчет субсидий'!Y293</f>
        <v>0</v>
      </c>
      <c r="T293" s="65">
        <f t="shared" si="115"/>
        <v>0</v>
      </c>
      <c r="U293" s="92" t="s">
        <v>435</v>
      </c>
      <c r="V293" s="92" t="s">
        <v>435</v>
      </c>
      <c r="W293" s="93" t="s">
        <v>435</v>
      </c>
      <c r="X293" s="29" t="s">
        <v>375</v>
      </c>
      <c r="Y293" s="29" t="s">
        <v>375</v>
      </c>
      <c r="Z293" s="29" t="s">
        <v>375</v>
      </c>
      <c r="AA293" s="64">
        <f>'Расчет субсидий'!AJ293-1</f>
        <v>0</v>
      </c>
      <c r="AB293" s="64">
        <f>AA293*'Расчет субсидий'!AK293</f>
        <v>0</v>
      </c>
      <c r="AC293" s="65">
        <f t="shared" si="116"/>
        <v>0</v>
      </c>
      <c r="AD293" s="29" t="s">
        <v>375</v>
      </c>
      <c r="AE293" s="29" t="s">
        <v>375</v>
      </c>
      <c r="AF293" s="29" t="s">
        <v>375</v>
      </c>
      <c r="AG293" s="29" t="s">
        <v>375</v>
      </c>
      <c r="AH293" s="29" t="s">
        <v>375</v>
      </c>
      <c r="AI293" s="29" t="s">
        <v>375</v>
      </c>
      <c r="AJ293" s="64">
        <f t="shared" si="96"/>
        <v>10.53199882453071</v>
      </c>
      <c r="AK293" s="28" t="str">
        <f>IF('Расчет субсидий'!BG293="+",'Расчет субсидий'!BG293,"-")</f>
        <v>-</v>
      </c>
    </row>
    <row r="294" spans="1:37" ht="15" customHeight="1">
      <c r="A294" s="35" t="s">
        <v>287</v>
      </c>
      <c r="B294" s="61">
        <f>'Расчет субсидий'!AX294</f>
        <v>-29.645454545454584</v>
      </c>
      <c r="C294" s="64">
        <f>'Расчет субсидий'!D294-1</f>
        <v>-1</v>
      </c>
      <c r="D294" s="64">
        <f>C294*'Расчет субсидий'!E294</f>
        <v>0</v>
      </c>
      <c r="E294" s="65">
        <f t="shared" si="112"/>
        <v>0</v>
      </c>
      <c r="F294" s="29" t="s">
        <v>375</v>
      </c>
      <c r="G294" s="29" t="s">
        <v>375</v>
      </c>
      <c r="H294" s="29" t="s">
        <v>375</v>
      </c>
      <c r="I294" s="29" t="s">
        <v>375</v>
      </c>
      <c r="J294" s="29" t="s">
        <v>375</v>
      </c>
      <c r="K294" s="29" t="s">
        <v>375</v>
      </c>
      <c r="L294" s="64">
        <f>'Расчет субсидий'!P294-1</f>
        <v>-0.10959216622209744</v>
      </c>
      <c r="M294" s="64">
        <f>L294*'Расчет субсидий'!Q294</f>
        <v>-2.1918433244419488</v>
      </c>
      <c r="N294" s="65">
        <f t="shared" si="113"/>
        <v>-9.9360055620314061</v>
      </c>
      <c r="O294" s="64">
        <f>'Расчет субсидий'!T294-1</f>
        <v>0</v>
      </c>
      <c r="P294" s="64">
        <f>O294*'Расчет субсидий'!U294</f>
        <v>0</v>
      </c>
      <c r="Q294" s="65">
        <f t="shared" si="114"/>
        <v>0</v>
      </c>
      <c r="R294" s="64">
        <f>'Расчет субсидий'!X294-1</f>
        <v>0</v>
      </c>
      <c r="S294" s="64">
        <f>R294*'Расчет субсидий'!Y294</f>
        <v>0</v>
      </c>
      <c r="T294" s="65">
        <f t="shared" si="115"/>
        <v>0</v>
      </c>
      <c r="U294" s="92" t="s">
        <v>435</v>
      </c>
      <c r="V294" s="92" t="s">
        <v>435</v>
      </c>
      <c r="W294" s="93" t="s">
        <v>435</v>
      </c>
      <c r="X294" s="29" t="s">
        <v>375</v>
      </c>
      <c r="Y294" s="29" t="s">
        <v>375</v>
      </c>
      <c r="Z294" s="29" t="s">
        <v>375</v>
      </c>
      <c r="AA294" s="64">
        <f>'Расчет субсидий'!AJ294-1</f>
        <v>-0.21739130434782605</v>
      </c>
      <c r="AB294" s="64">
        <f>AA294*'Расчет субсидий'!AK294</f>
        <v>-4.3478260869565215</v>
      </c>
      <c r="AC294" s="65">
        <f t="shared" si="116"/>
        <v>-19.709448983423176</v>
      </c>
      <c r="AD294" s="29" t="s">
        <v>375</v>
      </c>
      <c r="AE294" s="29" t="s">
        <v>375</v>
      </c>
      <c r="AF294" s="29" t="s">
        <v>375</v>
      </c>
      <c r="AG294" s="29" t="s">
        <v>375</v>
      </c>
      <c r="AH294" s="29" t="s">
        <v>375</v>
      </c>
      <c r="AI294" s="29" t="s">
        <v>375</v>
      </c>
      <c r="AJ294" s="64">
        <f t="shared" si="96"/>
        <v>-6.5396694113984708</v>
      </c>
      <c r="AK294" s="28" t="str">
        <f>IF('Расчет субсидий'!BG294="+",'Расчет субсидий'!BG294,"-")</f>
        <v>-</v>
      </c>
    </row>
    <row r="295" spans="1:37" ht="15" customHeight="1">
      <c r="A295" s="35" t="s">
        <v>288</v>
      </c>
      <c r="B295" s="61">
        <f>'Расчет субсидий'!AX295</f>
        <v>-134.29999999999995</v>
      </c>
      <c r="C295" s="64">
        <f>'Расчет субсидий'!D295-1</f>
        <v>-1</v>
      </c>
      <c r="D295" s="64">
        <f>C295*'Расчет субсидий'!E295</f>
        <v>0</v>
      </c>
      <c r="E295" s="65">
        <f t="shared" si="112"/>
        <v>0</v>
      </c>
      <c r="F295" s="29" t="s">
        <v>375</v>
      </c>
      <c r="G295" s="29" t="s">
        <v>375</v>
      </c>
      <c r="H295" s="29" t="s">
        <v>375</v>
      </c>
      <c r="I295" s="29" t="s">
        <v>375</v>
      </c>
      <c r="J295" s="29" t="s">
        <v>375</v>
      </c>
      <c r="K295" s="29" t="s">
        <v>375</v>
      </c>
      <c r="L295" s="64">
        <f>'Расчет субсидий'!P295-1</f>
        <v>-0.53668539325842701</v>
      </c>
      <c r="M295" s="64">
        <f>L295*'Расчет субсидий'!Q295</f>
        <v>-10.73370786516854</v>
      </c>
      <c r="N295" s="65">
        <f t="shared" si="113"/>
        <v>-151.65335587335173</v>
      </c>
      <c r="O295" s="64">
        <f>'Расчет субсидий'!T295-1</f>
        <v>5.2444987775061014E-2</v>
      </c>
      <c r="P295" s="64">
        <f>O295*'Расчет субсидий'!U295</f>
        <v>2.0977995110024406</v>
      </c>
      <c r="Q295" s="65">
        <f t="shared" si="114"/>
        <v>29.639183382787262</v>
      </c>
      <c r="R295" s="64">
        <f>'Расчет субсидий'!X295-1</f>
        <v>0</v>
      </c>
      <c r="S295" s="64">
        <f>R295*'Расчет субсидий'!Y295</f>
        <v>0</v>
      </c>
      <c r="T295" s="65">
        <f t="shared" si="115"/>
        <v>0</v>
      </c>
      <c r="U295" s="92" t="s">
        <v>435</v>
      </c>
      <c r="V295" s="92" t="s">
        <v>435</v>
      </c>
      <c r="W295" s="93" t="s">
        <v>435</v>
      </c>
      <c r="X295" s="29" t="s">
        <v>375</v>
      </c>
      <c r="Y295" s="29" t="s">
        <v>375</v>
      </c>
      <c r="Z295" s="29" t="s">
        <v>375</v>
      </c>
      <c r="AA295" s="64">
        <f>'Расчет субсидий'!AJ295-1</f>
        <v>-4.3478260869565188E-2</v>
      </c>
      <c r="AB295" s="64">
        <f>AA295*'Расчет субсидий'!AK295</f>
        <v>-0.86956521739130377</v>
      </c>
      <c r="AC295" s="65">
        <f t="shared" si="116"/>
        <v>-12.285827509435501</v>
      </c>
      <c r="AD295" s="29" t="s">
        <v>375</v>
      </c>
      <c r="AE295" s="29" t="s">
        <v>375</v>
      </c>
      <c r="AF295" s="29" t="s">
        <v>375</v>
      </c>
      <c r="AG295" s="29" t="s">
        <v>375</v>
      </c>
      <c r="AH295" s="29" t="s">
        <v>375</v>
      </c>
      <c r="AI295" s="29" t="s">
        <v>375</v>
      </c>
      <c r="AJ295" s="64">
        <f t="shared" si="96"/>
        <v>-9.5054735715574026</v>
      </c>
      <c r="AK295" s="28" t="str">
        <f>IF('Расчет субсидий'!BG295="+",'Расчет субсидий'!BG295,"-")</f>
        <v>-</v>
      </c>
    </row>
    <row r="296" spans="1:37" ht="15" customHeight="1">
      <c r="A296" s="35" t="s">
        <v>289</v>
      </c>
      <c r="B296" s="61">
        <f>'Расчет субсидий'!AX296</f>
        <v>-78.481818181818198</v>
      </c>
      <c r="C296" s="64">
        <f>'Расчет субсидий'!D296-1</f>
        <v>-1</v>
      </c>
      <c r="D296" s="64">
        <f>C296*'Расчет субсидий'!E296</f>
        <v>0</v>
      </c>
      <c r="E296" s="65">
        <f t="shared" si="112"/>
        <v>0</v>
      </c>
      <c r="F296" s="29" t="s">
        <v>375</v>
      </c>
      <c r="G296" s="29" t="s">
        <v>375</v>
      </c>
      <c r="H296" s="29" t="s">
        <v>375</v>
      </c>
      <c r="I296" s="29" t="s">
        <v>375</v>
      </c>
      <c r="J296" s="29" t="s">
        <v>375</v>
      </c>
      <c r="K296" s="29" t="s">
        <v>375</v>
      </c>
      <c r="L296" s="64">
        <f>'Расчет субсидий'!P296-1</f>
        <v>-0.79279954997187319</v>
      </c>
      <c r="M296" s="64">
        <f>L296*'Расчет субсидий'!Q296</f>
        <v>-15.855990999437463</v>
      </c>
      <c r="N296" s="65">
        <f t="shared" si="113"/>
        <v>-64.8489223033896</v>
      </c>
      <c r="O296" s="64">
        <f>'Расчет субсидий'!T296-1</f>
        <v>0</v>
      </c>
      <c r="P296" s="64">
        <f>O296*'Расчет субсидий'!U296</f>
        <v>0</v>
      </c>
      <c r="Q296" s="65">
        <f t="shared" si="114"/>
        <v>0</v>
      </c>
      <c r="R296" s="64">
        <f>'Расчет субсидий'!X296-1</f>
        <v>0</v>
      </c>
      <c r="S296" s="64">
        <f>R296*'Расчет субсидий'!Y296</f>
        <v>0</v>
      </c>
      <c r="T296" s="65">
        <f t="shared" si="115"/>
        <v>0</v>
      </c>
      <c r="U296" s="92" t="s">
        <v>435</v>
      </c>
      <c r="V296" s="92" t="s">
        <v>435</v>
      </c>
      <c r="W296" s="93" t="s">
        <v>435</v>
      </c>
      <c r="X296" s="29" t="s">
        <v>375</v>
      </c>
      <c r="Y296" s="29" t="s">
        <v>375</v>
      </c>
      <c r="Z296" s="29" t="s">
        <v>375</v>
      </c>
      <c r="AA296" s="64">
        <f>'Расчет субсидий'!AJ296-1</f>
        <v>-0.16666666666666663</v>
      </c>
      <c r="AB296" s="64">
        <f>AA296*'Расчет субсидий'!AK296</f>
        <v>-3.3333333333333326</v>
      </c>
      <c r="AC296" s="65">
        <f t="shared" si="116"/>
        <v>-13.632895878428601</v>
      </c>
      <c r="AD296" s="29" t="s">
        <v>375</v>
      </c>
      <c r="AE296" s="29" t="s">
        <v>375</v>
      </c>
      <c r="AF296" s="29" t="s">
        <v>375</v>
      </c>
      <c r="AG296" s="29" t="s">
        <v>375</v>
      </c>
      <c r="AH296" s="29" t="s">
        <v>375</v>
      </c>
      <c r="AI296" s="29" t="s">
        <v>375</v>
      </c>
      <c r="AJ296" s="64">
        <f t="shared" si="96"/>
        <v>-19.189324332770795</v>
      </c>
      <c r="AK296" s="28" t="str">
        <f>IF('Расчет субсидий'!BG296="+",'Расчет субсидий'!BG296,"-")</f>
        <v>-</v>
      </c>
    </row>
    <row r="297" spans="1:37" ht="15" customHeight="1">
      <c r="A297" s="35" t="s">
        <v>290</v>
      </c>
      <c r="B297" s="61">
        <f>'Расчет субсидий'!AX297</f>
        <v>-77.090909090909122</v>
      </c>
      <c r="C297" s="64">
        <f>'Расчет субсидий'!D297-1</f>
        <v>-0.5646589259796807</v>
      </c>
      <c r="D297" s="64">
        <f>C297*'Расчет субсидий'!E297</f>
        <v>-5.6465892597968068</v>
      </c>
      <c r="E297" s="65">
        <f t="shared" si="112"/>
        <v>-31.569182958047804</v>
      </c>
      <c r="F297" s="29" t="s">
        <v>375</v>
      </c>
      <c r="G297" s="29" t="s">
        <v>375</v>
      </c>
      <c r="H297" s="29" t="s">
        <v>375</v>
      </c>
      <c r="I297" s="29" t="s">
        <v>375</v>
      </c>
      <c r="J297" s="29" t="s">
        <v>375</v>
      </c>
      <c r="K297" s="29" t="s">
        <v>375</v>
      </c>
      <c r="L297" s="64">
        <f>'Расчет субсидий'!P297-1</f>
        <v>-0.48690982322667253</v>
      </c>
      <c r="M297" s="64">
        <f>L297*'Расчет субсидий'!Q297</f>
        <v>-9.7381964645334502</v>
      </c>
      <c r="N297" s="65">
        <f t="shared" si="113"/>
        <v>-54.444708429409218</v>
      </c>
      <c r="O297" s="64">
        <f>'Расчет субсидий'!T297-1</f>
        <v>4.5600000000000085E-2</v>
      </c>
      <c r="P297" s="64">
        <f>O297*'Расчет субсидий'!U297</f>
        <v>1.596000000000003</v>
      </c>
      <c r="Q297" s="65">
        <f t="shared" si="114"/>
        <v>8.9229822965478949</v>
      </c>
      <c r="R297" s="64">
        <f>'Расчет субсидий'!X297-1</f>
        <v>0</v>
      </c>
      <c r="S297" s="64">
        <f>R297*'Расчет субсидий'!Y297</f>
        <v>0</v>
      </c>
      <c r="T297" s="65">
        <f t="shared" si="115"/>
        <v>0</v>
      </c>
      <c r="U297" s="92" t="s">
        <v>435</v>
      </c>
      <c r="V297" s="92" t="s">
        <v>435</v>
      </c>
      <c r="W297" s="93" t="s">
        <v>435</v>
      </c>
      <c r="X297" s="29" t="s">
        <v>375</v>
      </c>
      <c r="Y297" s="29" t="s">
        <v>375</v>
      </c>
      <c r="Z297" s="29" t="s">
        <v>375</v>
      </c>
      <c r="AA297" s="64">
        <f>'Расчет субсидий'!AJ297-1</f>
        <v>0</v>
      </c>
      <c r="AB297" s="64">
        <f>AA297*'Расчет субсидий'!AK297</f>
        <v>0</v>
      </c>
      <c r="AC297" s="65">
        <f t="shared" si="116"/>
        <v>0</v>
      </c>
      <c r="AD297" s="29" t="s">
        <v>375</v>
      </c>
      <c r="AE297" s="29" t="s">
        <v>375</v>
      </c>
      <c r="AF297" s="29" t="s">
        <v>375</v>
      </c>
      <c r="AG297" s="29" t="s">
        <v>375</v>
      </c>
      <c r="AH297" s="29" t="s">
        <v>375</v>
      </c>
      <c r="AI297" s="29" t="s">
        <v>375</v>
      </c>
      <c r="AJ297" s="64">
        <f t="shared" si="96"/>
        <v>-13.788785724330253</v>
      </c>
      <c r="AK297" s="28" t="str">
        <f>IF('Расчет субсидий'!BG297="+",'Расчет субсидий'!BG297,"-")</f>
        <v>-</v>
      </c>
    </row>
    <row r="298" spans="1:37" ht="15" customHeight="1">
      <c r="A298" s="35" t="s">
        <v>291</v>
      </c>
      <c r="B298" s="61">
        <f>'Расчет субсидий'!AX298</f>
        <v>53.781818181818153</v>
      </c>
      <c r="C298" s="64">
        <f>'Расчет субсидий'!D298-1</f>
        <v>-1</v>
      </c>
      <c r="D298" s="64">
        <f>C298*'Расчет субсидий'!E298</f>
        <v>0</v>
      </c>
      <c r="E298" s="65">
        <f t="shared" si="112"/>
        <v>0</v>
      </c>
      <c r="F298" s="29" t="s">
        <v>375</v>
      </c>
      <c r="G298" s="29" t="s">
        <v>375</v>
      </c>
      <c r="H298" s="29" t="s">
        <v>375</v>
      </c>
      <c r="I298" s="29" t="s">
        <v>375</v>
      </c>
      <c r="J298" s="29" t="s">
        <v>375</v>
      </c>
      <c r="K298" s="29" t="s">
        <v>375</v>
      </c>
      <c r="L298" s="64">
        <f>'Расчет субсидий'!P298-1</f>
        <v>-0.55856633919896359</v>
      </c>
      <c r="M298" s="64">
        <f>L298*'Расчет субсидий'!Q298</f>
        <v>-11.171326783979271</v>
      </c>
      <c r="N298" s="65">
        <f t="shared" si="113"/>
        <v>-187.51043291142113</v>
      </c>
      <c r="O298" s="64">
        <f>'Расчет субсидий'!T298-1</f>
        <v>0.24885496183206102</v>
      </c>
      <c r="P298" s="64">
        <f>O298*'Расчет субсидий'!U298</f>
        <v>9.9541984732824407</v>
      </c>
      <c r="Q298" s="65">
        <f t="shared" si="114"/>
        <v>167.08096550251818</v>
      </c>
      <c r="R298" s="64">
        <f>'Расчет субсидий'!X298-1</f>
        <v>0</v>
      </c>
      <c r="S298" s="64">
        <f>R298*'Расчет субсидий'!Y298</f>
        <v>0</v>
      </c>
      <c r="T298" s="65">
        <f t="shared" si="115"/>
        <v>0</v>
      </c>
      <c r="U298" s="92" t="s">
        <v>435</v>
      </c>
      <c r="V298" s="92" t="s">
        <v>435</v>
      </c>
      <c r="W298" s="93" t="s">
        <v>435</v>
      </c>
      <c r="X298" s="29" t="s">
        <v>375</v>
      </c>
      <c r="Y298" s="29" t="s">
        <v>375</v>
      </c>
      <c r="Z298" s="29" t="s">
        <v>375</v>
      </c>
      <c r="AA298" s="64">
        <f>'Расчет субсидий'!AJ298-1</f>
        <v>0.22106463878326998</v>
      </c>
      <c r="AB298" s="64">
        <f>AA298*'Расчет субсидий'!AK298</f>
        <v>4.4212927756653997</v>
      </c>
      <c r="AC298" s="65">
        <f t="shared" si="116"/>
        <v>74.211285590721133</v>
      </c>
      <c r="AD298" s="29" t="s">
        <v>375</v>
      </c>
      <c r="AE298" s="29" t="s">
        <v>375</v>
      </c>
      <c r="AF298" s="29" t="s">
        <v>375</v>
      </c>
      <c r="AG298" s="29" t="s">
        <v>375</v>
      </c>
      <c r="AH298" s="29" t="s">
        <v>375</v>
      </c>
      <c r="AI298" s="29" t="s">
        <v>375</v>
      </c>
      <c r="AJ298" s="64">
        <f t="shared" si="96"/>
        <v>3.204164464968569</v>
      </c>
      <c r="AK298" s="28" t="str">
        <f>IF('Расчет субсидий'!BG298="+",'Расчет субсидий'!BG298,"-")</f>
        <v>-</v>
      </c>
    </row>
    <row r="299" spans="1:37" ht="15" customHeight="1">
      <c r="A299" s="35" t="s">
        <v>292</v>
      </c>
      <c r="B299" s="61">
        <f>'Расчет субсидий'!AX299</f>
        <v>4.9727272727272407</v>
      </c>
      <c r="C299" s="64">
        <f>'Расчет субсидий'!D299-1</f>
        <v>-0.8237866575201509</v>
      </c>
      <c r="D299" s="64">
        <f>C299*'Расчет субсидий'!E299</f>
        <v>-8.2378665752015081</v>
      </c>
      <c r="E299" s="65">
        <f t="shared" si="112"/>
        <v>-26.407372110653636</v>
      </c>
      <c r="F299" s="29" t="s">
        <v>375</v>
      </c>
      <c r="G299" s="29" t="s">
        <v>375</v>
      </c>
      <c r="H299" s="29" t="s">
        <v>375</v>
      </c>
      <c r="I299" s="29" t="s">
        <v>375</v>
      </c>
      <c r="J299" s="29" t="s">
        <v>375</v>
      </c>
      <c r="K299" s="29" t="s">
        <v>375</v>
      </c>
      <c r="L299" s="64">
        <f>'Расчет субсидий'!P299-1</f>
        <v>0.20326428716011069</v>
      </c>
      <c r="M299" s="64">
        <f>L299*'Расчет субсидий'!Q299</f>
        <v>4.0652857432022138</v>
      </c>
      <c r="N299" s="65">
        <f t="shared" si="113"/>
        <v>13.031713050566127</v>
      </c>
      <c r="O299" s="64">
        <f>'Расчет субсидий'!T299-1</f>
        <v>0.13689393939393946</v>
      </c>
      <c r="P299" s="64">
        <f>O299*'Расчет субсидий'!U299</f>
        <v>4.1068181818181841</v>
      </c>
      <c r="Q299" s="65">
        <f t="shared" si="114"/>
        <v>13.164849773670674</v>
      </c>
      <c r="R299" s="64">
        <f>'Расчет субсидий'!X299-1</f>
        <v>0</v>
      </c>
      <c r="S299" s="64">
        <f>R299*'Расчет субсидий'!Y299</f>
        <v>0</v>
      </c>
      <c r="T299" s="65">
        <f t="shared" si="115"/>
        <v>0</v>
      </c>
      <c r="U299" s="92" t="s">
        <v>435</v>
      </c>
      <c r="V299" s="92" t="s">
        <v>435</v>
      </c>
      <c r="W299" s="93" t="s">
        <v>435</v>
      </c>
      <c r="X299" s="29" t="s">
        <v>375</v>
      </c>
      <c r="Y299" s="29" t="s">
        <v>375</v>
      </c>
      <c r="Z299" s="29" t="s">
        <v>375</v>
      </c>
      <c r="AA299" s="64">
        <f>'Расчет субсидий'!AJ299-1</f>
        <v>8.085106382978724E-2</v>
      </c>
      <c r="AB299" s="64">
        <f>AA299*'Расчет субсидий'!AK299</f>
        <v>1.6170212765957448</v>
      </c>
      <c r="AC299" s="65">
        <f t="shared" si="116"/>
        <v>5.1835365591440752</v>
      </c>
      <c r="AD299" s="29" t="s">
        <v>375</v>
      </c>
      <c r="AE299" s="29" t="s">
        <v>375</v>
      </c>
      <c r="AF299" s="29" t="s">
        <v>375</v>
      </c>
      <c r="AG299" s="29" t="s">
        <v>375</v>
      </c>
      <c r="AH299" s="29" t="s">
        <v>375</v>
      </c>
      <c r="AI299" s="29" t="s">
        <v>375</v>
      </c>
      <c r="AJ299" s="64">
        <f t="shared" si="96"/>
        <v>1.5512586264146346</v>
      </c>
      <c r="AK299" s="28" t="str">
        <f>IF('Расчет субсидий'!BG299="+",'Расчет субсидий'!BG299,"-")</f>
        <v>-</v>
      </c>
    </row>
    <row r="300" spans="1:37" ht="15" customHeight="1">
      <c r="A300" s="35" t="s">
        <v>293</v>
      </c>
      <c r="B300" s="61">
        <f>'Расчет субсидий'!AX300</f>
        <v>-79.572727272727263</v>
      </c>
      <c r="C300" s="64">
        <f>'Расчет субсидий'!D300-1</f>
        <v>-0.2628262826282628</v>
      </c>
      <c r="D300" s="64">
        <f>C300*'Расчет субсидий'!E300</f>
        <v>-2.628262826282628</v>
      </c>
      <c r="E300" s="65">
        <f t="shared" si="112"/>
        <v>-14.429762287396549</v>
      </c>
      <c r="F300" s="29" t="s">
        <v>375</v>
      </c>
      <c r="G300" s="29" t="s">
        <v>375</v>
      </c>
      <c r="H300" s="29" t="s">
        <v>375</v>
      </c>
      <c r="I300" s="29" t="s">
        <v>375</v>
      </c>
      <c r="J300" s="29" t="s">
        <v>375</v>
      </c>
      <c r="K300" s="29" t="s">
        <v>375</v>
      </c>
      <c r="L300" s="64">
        <f>'Расчет субсидий'!P300-1</f>
        <v>-0.72599794334860235</v>
      </c>
      <c r="M300" s="64">
        <f>L300*'Расчет субсидий'!Q300</f>
        <v>-14.519958866972047</v>
      </c>
      <c r="N300" s="65">
        <f t="shared" si="113"/>
        <v>-79.717885432912894</v>
      </c>
      <c r="O300" s="64">
        <f>'Расчет субсидий'!T300-1</f>
        <v>-6.1206896551724066E-2</v>
      </c>
      <c r="P300" s="64">
        <f>O300*'Расчет субсидий'!U300</f>
        <v>-1.836206896551722</v>
      </c>
      <c r="Q300" s="65">
        <f t="shared" si="114"/>
        <v>-10.081194606094646</v>
      </c>
      <c r="R300" s="64">
        <f>'Расчет субсидий'!X300-1</f>
        <v>0</v>
      </c>
      <c r="S300" s="64">
        <f>R300*'Расчет субсидий'!Y300</f>
        <v>0</v>
      </c>
      <c r="T300" s="65">
        <f t="shared" si="115"/>
        <v>0</v>
      </c>
      <c r="U300" s="92" t="s">
        <v>435</v>
      </c>
      <c r="V300" s="92" t="s">
        <v>435</v>
      </c>
      <c r="W300" s="93" t="s">
        <v>435</v>
      </c>
      <c r="X300" s="29" t="s">
        <v>375</v>
      </c>
      <c r="Y300" s="29" t="s">
        <v>375</v>
      </c>
      <c r="Z300" s="29" t="s">
        <v>375</v>
      </c>
      <c r="AA300" s="64">
        <f>'Расчет субсидий'!AJ300-1</f>
        <v>0.2245454545454546</v>
      </c>
      <c r="AB300" s="64">
        <f>AA300*'Расчет субсидий'!AK300</f>
        <v>4.4909090909090921</v>
      </c>
      <c r="AC300" s="65">
        <f t="shared" si="116"/>
        <v>24.656115053676842</v>
      </c>
      <c r="AD300" s="29" t="s">
        <v>375</v>
      </c>
      <c r="AE300" s="29" t="s">
        <v>375</v>
      </c>
      <c r="AF300" s="29" t="s">
        <v>375</v>
      </c>
      <c r="AG300" s="29" t="s">
        <v>375</v>
      </c>
      <c r="AH300" s="29" t="s">
        <v>375</v>
      </c>
      <c r="AI300" s="29" t="s">
        <v>375</v>
      </c>
      <c r="AJ300" s="64">
        <f t="shared" si="96"/>
        <v>-14.493519498897307</v>
      </c>
      <c r="AK300" s="28" t="str">
        <f>IF('Расчет субсидий'!BG300="+",'Расчет субсидий'!BG300,"-")</f>
        <v>-</v>
      </c>
    </row>
    <row r="301" spans="1:37" ht="15" customHeight="1">
      <c r="A301" s="35" t="s">
        <v>294</v>
      </c>
      <c r="B301" s="61">
        <f>'Расчет субсидий'!AX301</f>
        <v>-5.1999999999999993</v>
      </c>
      <c r="C301" s="64">
        <f>'Расчет субсидий'!D301-1</f>
        <v>-1</v>
      </c>
      <c r="D301" s="64">
        <f>C301*'Расчет субсидий'!E301</f>
        <v>0</v>
      </c>
      <c r="E301" s="65">
        <f t="shared" si="112"/>
        <v>0</v>
      </c>
      <c r="F301" s="29" t="s">
        <v>375</v>
      </c>
      <c r="G301" s="29" t="s">
        <v>375</v>
      </c>
      <c r="H301" s="29" t="s">
        <v>375</v>
      </c>
      <c r="I301" s="29" t="s">
        <v>375</v>
      </c>
      <c r="J301" s="29" t="s">
        <v>375</v>
      </c>
      <c r="K301" s="29" t="s">
        <v>375</v>
      </c>
      <c r="L301" s="64">
        <f>'Расчет субсидий'!P301-1</f>
        <v>-0.390600163251278</v>
      </c>
      <c r="M301" s="64">
        <f>L301*'Расчет субсидий'!Q301</f>
        <v>-7.8120032650255595</v>
      </c>
      <c r="N301" s="65">
        <f t="shared" si="113"/>
        <v>-2.0777525028398474</v>
      </c>
      <c r="O301" s="64">
        <f>'Расчет субсидий'!T301-1</f>
        <v>0</v>
      </c>
      <c r="P301" s="64">
        <f>O301*'Расчет субсидий'!U301</f>
        <v>0</v>
      </c>
      <c r="Q301" s="65">
        <f t="shared" si="114"/>
        <v>0</v>
      </c>
      <c r="R301" s="64">
        <f>'Расчет субсидий'!X301-1</f>
        <v>0</v>
      </c>
      <c r="S301" s="64">
        <f>R301*'Расчет субсидий'!Y301</f>
        <v>0</v>
      </c>
      <c r="T301" s="65">
        <f t="shared" si="115"/>
        <v>0</v>
      </c>
      <c r="U301" s="92" t="s">
        <v>435</v>
      </c>
      <c r="V301" s="92" t="s">
        <v>435</v>
      </c>
      <c r="W301" s="93" t="s">
        <v>435</v>
      </c>
      <c r="X301" s="29" t="s">
        <v>375</v>
      </c>
      <c r="Y301" s="29" t="s">
        <v>375</v>
      </c>
      <c r="Z301" s="29" t="s">
        <v>375</v>
      </c>
      <c r="AA301" s="64">
        <f>'Расчет субсидий'!AJ301-1</f>
        <v>-0.58695652173913038</v>
      </c>
      <c r="AB301" s="64">
        <f>AA301*'Расчет субсидий'!AK301</f>
        <v>-11.739130434782608</v>
      </c>
      <c r="AC301" s="65">
        <f t="shared" si="116"/>
        <v>-3.1222474971601515</v>
      </c>
      <c r="AD301" s="29" t="s">
        <v>375</v>
      </c>
      <c r="AE301" s="29" t="s">
        <v>375</v>
      </c>
      <c r="AF301" s="29" t="s">
        <v>375</v>
      </c>
      <c r="AG301" s="29" t="s">
        <v>375</v>
      </c>
      <c r="AH301" s="29" t="s">
        <v>375</v>
      </c>
      <c r="AI301" s="29" t="s">
        <v>375</v>
      </c>
      <c r="AJ301" s="64">
        <f t="shared" si="96"/>
        <v>-19.551133699808169</v>
      </c>
      <c r="AK301" s="28" t="str">
        <f>IF('Расчет субсидий'!BG301="+",'Расчет субсидий'!BG301,"-")</f>
        <v>-</v>
      </c>
    </row>
    <row r="302" spans="1:37" ht="15" customHeight="1">
      <c r="A302" s="35" t="s">
        <v>295</v>
      </c>
      <c r="B302" s="61">
        <f>'Расчет субсидий'!AX302</f>
        <v>5.9818181818181841</v>
      </c>
      <c r="C302" s="64">
        <f>'Расчет субсидий'!D302-1</f>
        <v>-0.22497273982892729</v>
      </c>
      <c r="D302" s="64">
        <f>C302*'Расчет субсидий'!E302</f>
        <v>-2.2497273982892727</v>
      </c>
      <c r="E302" s="65">
        <f t="shared" si="112"/>
        <v>-1.8479014846109003</v>
      </c>
      <c r="F302" s="29" t="s">
        <v>375</v>
      </c>
      <c r="G302" s="29" t="s">
        <v>375</v>
      </c>
      <c r="H302" s="29" t="s">
        <v>375</v>
      </c>
      <c r="I302" s="29" t="s">
        <v>375</v>
      </c>
      <c r="J302" s="29" t="s">
        <v>375</v>
      </c>
      <c r="K302" s="29" t="s">
        <v>375</v>
      </c>
      <c r="L302" s="64">
        <f>'Расчет субсидий'!P302-1</f>
        <v>0.24175741157617603</v>
      </c>
      <c r="M302" s="64">
        <f>L302*'Расчет субсидий'!Q302</f>
        <v>4.8351482315235206</v>
      </c>
      <c r="N302" s="65">
        <f t="shared" si="113"/>
        <v>3.9715378859413377</v>
      </c>
      <c r="O302" s="64">
        <f>'Расчет субсидий'!T302-1</f>
        <v>0</v>
      </c>
      <c r="P302" s="64">
        <f>O302*'Расчет субсидий'!U302</f>
        <v>0</v>
      </c>
      <c r="Q302" s="65">
        <f t="shared" si="114"/>
        <v>0</v>
      </c>
      <c r="R302" s="64">
        <f>'Расчет субсидий'!X302-1</f>
        <v>0</v>
      </c>
      <c r="S302" s="64">
        <f>R302*'Расчет субсидий'!Y302</f>
        <v>0</v>
      </c>
      <c r="T302" s="65">
        <f t="shared" si="115"/>
        <v>0</v>
      </c>
      <c r="U302" s="92" t="s">
        <v>435</v>
      </c>
      <c r="V302" s="92" t="s">
        <v>435</v>
      </c>
      <c r="W302" s="93" t="s">
        <v>435</v>
      </c>
      <c r="X302" s="29" t="s">
        <v>375</v>
      </c>
      <c r="Y302" s="29" t="s">
        <v>375</v>
      </c>
      <c r="Z302" s="29" t="s">
        <v>375</v>
      </c>
      <c r="AA302" s="64">
        <f>'Расчет субсидий'!AJ302-1</f>
        <v>0.23485714285714288</v>
      </c>
      <c r="AB302" s="64">
        <f>AA302*'Расчет субсидий'!AK302</f>
        <v>4.6971428571428575</v>
      </c>
      <c r="AC302" s="65">
        <f t="shared" si="116"/>
        <v>3.858181780487747</v>
      </c>
      <c r="AD302" s="29" t="s">
        <v>375</v>
      </c>
      <c r="AE302" s="29" t="s">
        <v>375</v>
      </c>
      <c r="AF302" s="29" t="s">
        <v>375</v>
      </c>
      <c r="AG302" s="29" t="s">
        <v>375</v>
      </c>
      <c r="AH302" s="29" t="s">
        <v>375</v>
      </c>
      <c r="AI302" s="29" t="s">
        <v>375</v>
      </c>
      <c r="AJ302" s="64">
        <f t="shared" si="96"/>
        <v>7.2825636903771054</v>
      </c>
      <c r="AK302" s="28" t="str">
        <f>IF('Расчет субсидий'!BG302="+",'Расчет субсидий'!BG302,"-")</f>
        <v>-</v>
      </c>
    </row>
    <row r="303" spans="1:37" ht="15" customHeight="1">
      <c r="A303" s="35" t="s">
        <v>296</v>
      </c>
      <c r="B303" s="61">
        <f>'Расчет субсидий'!AX303</f>
        <v>-0.53636363636363704</v>
      </c>
      <c r="C303" s="64">
        <f>'Расчет субсидий'!D303-1</f>
        <v>1.4006088103419412E-2</v>
      </c>
      <c r="D303" s="64">
        <f>C303*'Расчет субсидий'!E303</f>
        <v>0.14006088103419412</v>
      </c>
      <c r="E303" s="65">
        <f t="shared" si="112"/>
        <v>1.889103167990051E-2</v>
      </c>
      <c r="F303" s="29" t="s">
        <v>375</v>
      </c>
      <c r="G303" s="29" t="s">
        <v>375</v>
      </c>
      <c r="H303" s="29" t="s">
        <v>375</v>
      </c>
      <c r="I303" s="29" t="s">
        <v>375</v>
      </c>
      <c r="J303" s="29" t="s">
        <v>375</v>
      </c>
      <c r="K303" s="29" t="s">
        <v>375</v>
      </c>
      <c r="L303" s="64">
        <f>'Расчет субсидий'!P303-1</f>
        <v>-0.34220061584229355</v>
      </c>
      <c r="M303" s="64">
        <f>L303*'Расчет субсидий'!Q303</f>
        <v>-6.8440123168458715</v>
      </c>
      <c r="N303" s="65">
        <f t="shared" si="113"/>
        <v>-0.92310181501428656</v>
      </c>
      <c r="O303" s="64">
        <f>'Расчет субсидий'!T303-1</f>
        <v>0</v>
      </c>
      <c r="P303" s="64">
        <f>O303*'Расчет субсидий'!U303</f>
        <v>0</v>
      </c>
      <c r="Q303" s="65">
        <f t="shared" si="114"/>
        <v>0</v>
      </c>
      <c r="R303" s="64">
        <f>'Расчет субсидий'!X303-1</f>
        <v>0</v>
      </c>
      <c r="S303" s="64">
        <f>R303*'Расчет субсидий'!Y303</f>
        <v>0</v>
      </c>
      <c r="T303" s="65">
        <f t="shared" si="115"/>
        <v>0</v>
      </c>
      <c r="U303" s="92" t="s">
        <v>435</v>
      </c>
      <c r="V303" s="92" t="s">
        <v>435</v>
      </c>
      <c r="W303" s="93" t="s">
        <v>435</v>
      </c>
      <c r="X303" s="29" t="s">
        <v>375</v>
      </c>
      <c r="Y303" s="29" t="s">
        <v>375</v>
      </c>
      <c r="Z303" s="29" t="s">
        <v>375</v>
      </c>
      <c r="AA303" s="64">
        <f>'Расчет субсидий'!AJ303-1</f>
        <v>0.13636363636363646</v>
      </c>
      <c r="AB303" s="64">
        <f>AA303*'Расчет субсидий'!AK303</f>
        <v>2.7272727272727293</v>
      </c>
      <c r="AC303" s="65">
        <f t="shared" si="116"/>
        <v>0.36784714697074899</v>
      </c>
      <c r="AD303" s="29" t="s">
        <v>375</v>
      </c>
      <c r="AE303" s="29" t="s">
        <v>375</v>
      </c>
      <c r="AF303" s="29" t="s">
        <v>375</v>
      </c>
      <c r="AG303" s="29" t="s">
        <v>375</v>
      </c>
      <c r="AH303" s="29" t="s">
        <v>375</v>
      </c>
      <c r="AI303" s="29" t="s">
        <v>375</v>
      </c>
      <c r="AJ303" s="64">
        <f t="shared" si="96"/>
        <v>-3.9766787085389481</v>
      </c>
      <c r="AK303" s="28" t="str">
        <f>IF('Расчет субсидий'!BG303="+",'Расчет субсидий'!BG303,"-")</f>
        <v>-</v>
      </c>
    </row>
    <row r="304" spans="1:37" ht="15" customHeight="1">
      <c r="A304" s="35" t="s">
        <v>297</v>
      </c>
      <c r="B304" s="61">
        <f>'Расчет субсидий'!AX304</f>
        <v>0.99090909090909207</v>
      </c>
      <c r="C304" s="64">
        <f>'Расчет субсидий'!D304-1</f>
        <v>8.8974490669405881E-2</v>
      </c>
      <c r="D304" s="64">
        <f>C304*'Расчет субсидий'!E304</f>
        <v>0.88974490669405881</v>
      </c>
      <c r="E304" s="65">
        <f t="shared" si="112"/>
        <v>9.4878271070823472E-2</v>
      </c>
      <c r="F304" s="29" t="s">
        <v>375</v>
      </c>
      <c r="G304" s="29" t="s">
        <v>375</v>
      </c>
      <c r="H304" s="29" t="s">
        <v>375</v>
      </c>
      <c r="I304" s="29" t="s">
        <v>375</v>
      </c>
      <c r="J304" s="29" t="s">
        <v>375</v>
      </c>
      <c r="K304" s="29" t="s">
        <v>375</v>
      </c>
      <c r="L304" s="64">
        <f>'Расчет субсидий'!P304-1</f>
        <v>0.21072598084646277</v>
      </c>
      <c r="M304" s="64">
        <f>L304*'Расчет субсидий'!Q304</f>
        <v>4.2145196169292554</v>
      </c>
      <c r="N304" s="65">
        <f t="shared" si="113"/>
        <v>0.44941682907077557</v>
      </c>
      <c r="O304" s="64">
        <f>'Расчет субсидий'!T304-1</f>
        <v>0</v>
      </c>
      <c r="P304" s="64">
        <f>O304*'Расчет субсидий'!U304</f>
        <v>0</v>
      </c>
      <c r="Q304" s="65">
        <f t="shared" si="114"/>
        <v>0</v>
      </c>
      <c r="R304" s="64">
        <f>'Расчет субсидий'!X304-1</f>
        <v>0</v>
      </c>
      <c r="S304" s="64">
        <f>R304*'Расчет субсидий'!Y304</f>
        <v>0</v>
      </c>
      <c r="T304" s="65">
        <f t="shared" si="115"/>
        <v>0</v>
      </c>
      <c r="U304" s="92" t="s">
        <v>435</v>
      </c>
      <c r="V304" s="92" t="s">
        <v>435</v>
      </c>
      <c r="W304" s="93" t="s">
        <v>435</v>
      </c>
      <c r="X304" s="29" t="s">
        <v>375</v>
      </c>
      <c r="Y304" s="29" t="s">
        <v>375</v>
      </c>
      <c r="Z304" s="29" t="s">
        <v>375</v>
      </c>
      <c r="AA304" s="64">
        <f>'Расчет субсидий'!AJ304-1</f>
        <v>0.20941176470588241</v>
      </c>
      <c r="AB304" s="64">
        <f>AA304*'Расчет субсидий'!AK304</f>
        <v>4.1882352941176482</v>
      </c>
      <c r="AC304" s="65">
        <f t="shared" si="116"/>
        <v>0.44661399076749297</v>
      </c>
      <c r="AD304" s="29" t="s">
        <v>375</v>
      </c>
      <c r="AE304" s="29" t="s">
        <v>375</v>
      </c>
      <c r="AF304" s="29" t="s">
        <v>375</v>
      </c>
      <c r="AG304" s="29" t="s">
        <v>375</v>
      </c>
      <c r="AH304" s="29" t="s">
        <v>375</v>
      </c>
      <c r="AI304" s="29" t="s">
        <v>375</v>
      </c>
      <c r="AJ304" s="64">
        <f t="shared" ref="AJ304:AJ367" si="117">D304+M304+P304+S304+AB304</f>
        <v>9.2924998177409623</v>
      </c>
      <c r="AK304" s="28" t="str">
        <f>IF('Расчет субсидий'!BG304="+",'Расчет субсидий'!BG304,"-")</f>
        <v>-</v>
      </c>
    </row>
    <row r="305" spans="1:37" ht="15" customHeight="1">
      <c r="A305" s="35" t="s">
        <v>298</v>
      </c>
      <c r="B305" s="61">
        <f>'Расчет субсидий'!AX305</f>
        <v>-7.8454545454545723</v>
      </c>
      <c r="C305" s="64">
        <f>'Расчет субсидий'!D305-1</f>
        <v>-1</v>
      </c>
      <c r="D305" s="64">
        <f>C305*'Расчет субсидий'!E305</f>
        <v>0</v>
      </c>
      <c r="E305" s="65">
        <f t="shared" si="112"/>
        <v>0</v>
      </c>
      <c r="F305" s="29" t="s">
        <v>375</v>
      </c>
      <c r="G305" s="29" t="s">
        <v>375</v>
      </c>
      <c r="H305" s="29" t="s">
        <v>375</v>
      </c>
      <c r="I305" s="29" t="s">
        <v>375</v>
      </c>
      <c r="J305" s="29" t="s">
        <v>375</v>
      </c>
      <c r="K305" s="29" t="s">
        <v>375</v>
      </c>
      <c r="L305" s="64">
        <f>'Расчет субсидий'!P305-1</f>
        <v>-0.33305027173913038</v>
      </c>
      <c r="M305" s="64">
        <f>L305*'Расчет субсидий'!Q305</f>
        <v>-6.6610054347826075</v>
      </c>
      <c r="N305" s="65">
        <f t="shared" si="113"/>
        <v>-28.90934441247127</v>
      </c>
      <c r="O305" s="64">
        <f>'Расчет субсидий'!T305-1</f>
        <v>0</v>
      </c>
      <c r="P305" s="64">
        <f>O305*'Расчет субсидий'!U305</f>
        <v>0</v>
      </c>
      <c r="Q305" s="65">
        <f t="shared" si="114"/>
        <v>0</v>
      </c>
      <c r="R305" s="64">
        <f>'Расчет субсидий'!X305-1</f>
        <v>0</v>
      </c>
      <c r="S305" s="64">
        <f>R305*'Расчет субсидий'!Y305</f>
        <v>0</v>
      </c>
      <c r="T305" s="65">
        <f t="shared" si="115"/>
        <v>0</v>
      </c>
      <c r="U305" s="92" t="s">
        <v>435</v>
      </c>
      <c r="V305" s="92" t="s">
        <v>435</v>
      </c>
      <c r="W305" s="93" t="s">
        <v>435</v>
      </c>
      <c r="X305" s="29" t="s">
        <v>375</v>
      </c>
      <c r="Y305" s="29" t="s">
        <v>375</v>
      </c>
      <c r="Z305" s="29" t="s">
        <v>375</v>
      </c>
      <c r="AA305" s="64">
        <f>'Расчет субсидий'!AJ305-1</f>
        <v>0.24266666666666659</v>
      </c>
      <c r="AB305" s="64">
        <f>AA305*'Расчет субсидий'!AK305</f>
        <v>4.8533333333333317</v>
      </c>
      <c r="AC305" s="65">
        <f t="shared" si="116"/>
        <v>21.063889867016698</v>
      </c>
      <c r="AD305" s="29" t="s">
        <v>375</v>
      </c>
      <c r="AE305" s="29" t="s">
        <v>375</v>
      </c>
      <c r="AF305" s="29" t="s">
        <v>375</v>
      </c>
      <c r="AG305" s="29" t="s">
        <v>375</v>
      </c>
      <c r="AH305" s="29" t="s">
        <v>375</v>
      </c>
      <c r="AI305" s="29" t="s">
        <v>375</v>
      </c>
      <c r="AJ305" s="64">
        <f t="shared" si="117"/>
        <v>-1.8076721014492758</v>
      </c>
      <c r="AK305" s="28" t="str">
        <f>IF('Расчет субсидий'!BG305="+",'Расчет субсидий'!BG305,"-")</f>
        <v>-</v>
      </c>
    </row>
    <row r="306" spans="1:37" ht="15" customHeight="1">
      <c r="A306" s="35" t="s">
        <v>299</v>
      </c>
      <c r="B306" s="61">
        <f>'Расчет субсидий'!AX306</f>
        <v>-317.41818181818167</v>
      </c>
      <c r="C306" s="64">
        <f>'Расчет субсидий'!D306-1</f>
        <v>0.23426229508196705</v>
      </c>
      <c r="D306" s="64">
        <f>C306*'Расчет субсидий'!E306</f>
        <v>2.3426229508196705</v>
      </c>
      <c r="E306" s="65">
        <f t="shared" si="112"/>
        <v>31.717064557034941</v>
      </c>
      <c r="F306" s="29" t="s">
        <v>375</v>
      </c>
      <c r="G306" s="29" t="s">
        <v>375</v>
      </c>
      <c r="H306" s="29" t="s">
        <v>375</v>
      </c>
      <c r="I306" s="29" t="s">
        <v>375</v>
      </c>
      <c r="J306" s="29" t="s">
        <v>375</v>
      </c>
      <c r="K306" s="29" t="s">
        <v>375</v>
      </c>
      <c r="L306" s="64">
        <f>'Расчет субсидий'!P306-1</f>
        <v>-0.74013397660615743</v>
      </c>
      <c r="M306" s="64">
        <f>L306*'Расчет субсидий'!Q306</f>
        <v>-14.802679532123149</v>
      </c>
      <c r="N306" s="65">
        <f t="shared" si="113"/>
        <v>-200.4153259802971</v>
      </c>
      <c r="O306" s="64">
        <f>'Расчет субсидий'!T306-1</f>
        <v>0</v>
      </c>
      <c r="P306" s="64">
        <f>O306*'Расчет субсидий'!U306</f>
        <v>0</v>
      </c>
      <c r="Q306" s="65">
        <f t="shared" si="114"/>
        <v>0</v>
      </c>
      <c r="R306" s="64">
        <f>'Расчет субсидий'!X306-1</f>
        <v>0</v>
      </c>
      <c r="S306" s="64">
        <f>R306*'Расчет субсидий'!Y306</f>
        <v>0</v>
      </c>
      <c r="T306" s="65">
        <f t="shared" si="115"/>
        <v>0</v>
      </c>
      <c r="U306" s="92" t="s">
        <v>435</v>
      </c>
      <c r="V306" s="92" t="s">
        <v>435</v>
      </c>
      <c r="W306" s="93" t="s">
        <v>435</v>
      </c>
      <c r="X306" s="29" t="s">
        <v>375</v>
      </c>
      <c r="Y306" s="29" t="s">
        <v>375</v>
      </c>
      <c r="Z306" s="29" t="s">
        <v>375</v>
      </c>
      <c r="AA306" s="64">
        <f>'Расчет субсидий'!AJ306-1</f>
        <v>-0.54922279792746109</v>
      </c>
      <c r="AB306" s="64">
        <f>AA306*'Расчет субсидий'!AK306</f>
        <v>-10.984455958549223</v>
      </c>
      <c r="AC306" s="65">
        <f t="shared" si="116"/>
        <v>-148.71992039491951</v>
      </c>
      <c r="AD306" s="29" t="s">
        <v>375</v>
      </c>
      <c r="AE306" s="29" t="s">
        <v>375</v>
      </c>
      <c r="AF306" s="29" t="s">
        <v>375</v>
      </c>
      <c r="AG306" s="29" t="s">
        <v>375</v>
      </c>
      <c r="AH306" s="29" t="s">
        <v>375</v>
      </c>
      <c r="AI306" s="29" t="s">
        <v>375</v>
      </c>
      <c r="AJ306" s="64">
        <f t="shared" si="117"/>
        <v>-23.444512539852703</v>
      </c>
      <c r="AK306" s="28" t="str">
        <f>IF('Расчет субсидий'!BG306="+",'Расчет субсидий'!BG306,"-")</f>
        <v>-</v>
      </c>
    </row>
    <row r="307" spans="1:37" ht="15" customHeight="1">
      <c r="A307" s="35" t="s">
        <v>300</v>
      </c>
      <c r="B307" s="61">
        <f>'Расчет субсидий'!AX307</f>
        <v>52.463636363636169</v>
      </c>
      <c r="C307" s="64">
        <f>'Расчет субсидий'!D307-1</f>
        <v>-4.8540505083633945E-2</v>
      </c>
      <c r="D307" s="64">
        <f>C307*'Расчет субсидий'!E307</f>
        <v>-0.48540505083633945</v>
      </c>
      <c r="E307" s="65">
        <f t="shared" si="112"/>
        <v>-7.0618987047574917</v>
      </c>
      <c r="F307" s="29" t="s">
        <v>375</v>
      </c>
      <c r="G307" s="29" t="s">
        <v>375</v>
      </c>
      <c r="H307" s="29" t="s">
        <v>375</v>
      </c>
      <c r="I307" s="29" t="s">
        <v>375</v>
      </c>
      <c r="J307" s="29" t="s">
        <v>375</v>
      </c>
      <c r="K307" s="29" t="s">
        <v>375</v>
      </c>
      <c r="L307" s="64">
        <f>'Расчет субсидий'!P307-1</f>
        <v>-8.3180600592133169E-3</v>
      </c>
      <c r="M307" s="64">
        <f>L307*'Расчет субсидий'!Q307</f>
        <v>-0.16636120118426634</v>
      </c>
      <c r="N307" s="65">
        <f t="shared" si="113"/>
        <v>-2.4203002196637184</v>
      </c>
      <c r="O307" s="64">
        <f>'Расчет субсидий'!T307-1</f>
        <v>0</v>
      </c>
      <c r="P307" s="64">
        <f>O307*'Расчет субсидий'!U307</f>
        <v>0</v>
      </c>
      <c r="Q307" s="65">
        <f t="shared" si="114"/>
        <v>0</v>
      </c>
      <c r="R307" s="64">
        <f>'Расчет субсидий'!X307-1</f>
        <v>0</v>
      </c>
      <c r="S307" s="64">
        <f>R307*'Расчет субсидий'!Y307</f>
        <v>0</v>
      </c>
      <c r="T307" s="65">
        <f t="shared" si="115"/>
        <v>0</v>
      </c>
      <c r="U307" s="92" t="s">
        <v>435</v>
      </c>
      <c r="V307" s="92" t="s">
        <v>435</v>
      </c>
      <c r="W307" s="93" t="s">
        <v>435</v>
      </c>
      <c r="X307" s="29" t="s">
        <v>375</v>
      </c>
      <c r="Y307" s="29" t="s">
        <v>375</v>
      </c>
      <c r="Z307" s="29" t="s">
        <v>375</v>
      </c>
      <c r="AA307" s="64">
        <f>'Расчет субсидий'!AJ307-1</f>
        <v>0.21289473684210525</v>
      </c>
      <c r="AB307" s="64">
        <f>AA307*'Расчет субсидий'!AK307</f>
        <v>4.257894736842105</v>
      </c>
      <c r="AC307" s="65">
        <f t="shared" si="116"/>
        <v>61.945835288057374</v>
      </c>
      <c r="AD307" s="29" t="s">
        <v>375</v>
      </c>
      <c r="AE307" s="29" t="s">
        <v>375</v>
      </c>
      <c r="AF307" s="29" t="s">
        <v>375</v>
      </c>
      <c r="AG307" s="29" t="s">
        <v>375</v>
      </c>
      <c r="AH307" s="29" t="s">
        <v>375</v>
      </c>
      <c r="AI307" s="29" t="s">
        <v>375</v>
      </c>
      <c r="AJ307" s="64">
        <f t="shared" si="117"/>
        <v>3.6061284848214994</v>
      </c>
      <c r="AK307" s="28" t="str">
        <f>IF('Расчет субсидий'!BG307="+",'Расчет субсидий'!BG307,"-")</f>
        <v>-</v>
      </c>
    </row>
    <row r="308" spans="1:37" ht="15" customHeight="1">
      <c r="A308" s="35" t="s">
        <v>301</v>
      </c>
      <c r="B308" s="61">
        <f>'Расчет субсидий'!AX308</f>
        <v>1.6090909090909093</v>
      </c>
      <c r="C308" s="64">
        <f>'Расчет субсидий'!D308-1</f>
        <v>0.12432276774680684</v>
      </c>
      <c r="D308" s="64">
        <f>C308*'Расчет субсидий'!E308</f>
        <v>1.2432276774680684</v>
      </c>
      <c r="E308" s="65">
        <f t="shared" si="112"/>
        <v>0.46870225075424449</v>
      </c>
      <c r="F308" s="29" t="s">
        <v>375</v>
      </c>
      <c r="G308" s="29" t="s">
        <v>375</v>
      </c>
      <c r="H308" s="29" t="s">
        <v>375</v>
      </c>
      <c r="I308" s="29" t="s">
        <v>375</v>
      </c>
      <c r="J308" s="29" t="s">
        <v>375</v>
      </c>
      <c r="K308" s="29" t="s">
        <v>375</v>
      </c>
      <c r="L308" s="64">
        <f>'Расчет субсидий'!P308-1</f>
        <v>0.20209088998031599</v>
      </c>
      <c r="M308" s="64">
        <f>L308*'Расчет субсидий'!Q308</f>
        <v>4.0418177996063198</v>
      </c>
      <c r="N308" s="65">
        <f t="shared" si="113"/>
        <v>1.5237829193701384</v>
      </c>
      <c r="O308" s="64">
        <f>'Расчет субсидий'!T308-1</f>
        <v>0</v>
      </c>
      <c r="P308" s="64">
        <f>O308*'Расчет субсидий'!U308</f>
        <v>0</v>
      </c>
      <c r="Q308" s="65">
        <f t="shared" si="114"/>
        <v>0</v>
      </c>
      <c r="R308" s="64">
        <f>'Расчет субсидий'!X308-1</f>
        <v>0</v>
      </c>
      <c r="S308" s="64">
        <f>R308*'Расчет субсидий'!Y308</f>
        <v>0</v>
      </c>
      <c r="T308" s="65">
        <f t="shared" si="115"/>
        <v>0</v>
      </c>
      <c r="U308" s="92" t="s">
        <v>435</v>
      </c>
      <c r="V308" s="92" t="s">
        <v>435</v>
      </c>
      <c r="W308" s="93" t="s">
        <v>435</v>
      </c>
      <c r="X308" s="29" t="s">
        <v>375</v>
      </c>
      <c r="Y308" s="29" t="s">
        <v>375</v>
      </c>
      <c r="Z308" s="29" t="s">
        <v>375</v>
      </c>
      <c r="AA308" s="64">
        <f>'Расчет субсидий'!AJ308-1</f>
        <v>-5.084745762711862E-2</v>
      </c>
      <c r="AB308" s="64">
        <f>AA308*'Расчет субсидий'!AK308</f>
        <v>-1.0169491525423724</v>
      </c>
      <c r="AC308" s="65">
        <f t="shared" si="116"/>
        <v>-0.38339426103347335</v>
      </c>
      <c r="AD308" s="29" t="s">
        <v>375</v>
      </c>
      <c r="AE308" s="29" t="s">
        <v>375</v>
      </c>
      <c r="AF308" s="29" t="s">
        <v>375</v>
      </c>
      <c r="AG308" s="29" t="s">
        <v>375</v>
      </c>
      <c r="AH308" s="29" t="s">
        <v>375</v>
      </c>
      <c r="AI308" s="29" t="s">
        <v>375</v>
      </c>
      <c r="AJ308" s="64">
        <f t="shared" si="117"/>
        <v>4.2680963245320154</v>
      </c>
      <c r="AK308" s="28" t="str">
        <f>IF('Расчет субсидий'!BG308="+",'Расчет субсидий'!BG308,"-")</f>
        <v>-</v>
      </c>
    </row>
    <row r="309" spans="1:37" ht="15" customHeight="1">
      <c r="A309" s="35" t="s">
        <v>302</v>
      </c>
      <c r="B309" s="61">
        <f>'Расчет субсидий'!AX309</f>
        <v>18.227272727272748</v>
      </c>
      <c r="C309" s="64">
        <f>'Расчет субсидий'!D309-1</f>
        <v>0.20181645411352833</v>
      </c>
      <c r="D309" s="64">
        <f>C309*'Расчет субсидий'!E309</f>
        <v>2.0181645411352833</v>
      </c>
      <c r="E309" s="65">
        <f t="shared" si="112"/>
        <v>18.224459261829754</v>
      </c>
      <c r="F309" s="29" t="s">
        <v>375</v>
      </c>
      <c r="G309" s="29" t="s">
        <v>375</v>
      </c>
      <c r="H309" s="29" t="s">
        <v>375</v>
      </c>
      <c r="I309" s="29" t="s">
        <v>375</v>
      </c>
      <c r="J309" s="29" t="s">
        <v>375</v>
      </c>
      <c r="K309" s="29" t="s">
        <v>375</v>
      </c>
      <c r="L309" s="64">
        <f>'Расчет субсидий'!P309-1</f>
        <v>-0.26351886955023263</v>
      </c>
      <c r="M309" s="64">
        <f>L309*'Расчет субсидий'!Q309</f>
        <v>-5.2703773910046525</v>
      </c>
      <c r="N309" s="65">
        <f t="shared" si="113"/>
        <v>-47.592639796754</v>
      </c>
      <c r="O309" s="64">
        <f>'Расчет субсидий'!T309-1</f>
        <v>0.16053811659192818</v>
      </c>
      <c r="P309" s="64">
        <f>O309*'Расчет субсидий'!U309</f>
        <v>4.8161434977578459</v>
      </c>
      <c r="Q309" s="65">
        <f t="shared" si="114"/>
        <v>43.49081018173063</v>
      </c>
      <c r="R309" s="64">
        <f>'Расчет субсидий'!X309-1</f>
        <v>0</v>
      </c>
      <c r="S309" s="64">
        <f>R309*'Расчет субсидий'!Y309</f>
        <v>0</v>
      </c>
      <c r="T309" s="65">
        <f t="shared" si="115"/>
        <v>0</v>
      </c>
      <c r="U309" s="92" t="s">
        <v>435</v>
      </c>
      <c r="V309" s="92" t="s">
        <v>435</v>
      </c>
      <c r="W309" s="93" t="s">
        <v>435</v>
      </c>
      <c r="X309" s="29" t="s">
        <v>375</v>
      </c>
      <c r="Y309" s="29" t="s">
        <v>375</v>
      </c>
      <c r="Z309" s="29" t="s">
        <v>375</v>
      </c>
      <c r="AA309" s="64">
        <f>'Расчет субсидий'!AJ309-1</f>
        <v>2.2727272727272707E-2</v>
      </c>
      <c r="AB309" s="64">
        <f>AA309*'Расчет субсидий'!AK309</f>
        <v>0.45454545454545414</v>
      </c>
      <c r="AC309" s="65">
        <f t="shared" si="116"/>
        <v>4.1046430804663636</v>
      </c>
      <c r="AD309" s="29" t="s">
        <v>375</v>
      </c>
      <c r="AE309" s="29" t="s">
        <v>375</v>
      </c>
      <c r="AF309" s="29" t="s">
        <v>375</v>
      </c>
      <c r="AG309" s="29" t="s">
        <v>375</v>
      </c>
      <c r="AH309" s="29" t="s">
        <v>375</v>
      </c>
      <c r="AI309" s="29" t="s">
        <v>375</v>
      </c>
      <c r="AJ309" s="64">
        <f t="shared" si="117"/>
        <v>2.0184761024339308</v>
      </c>
      <c r="AK309" s="28" t="str">
        <f>IF('Расчет субсидий'!BG309="+",'Расчет субсидий'!BG309,"-")</f>
        <v>-</v>
      </c>
    </row>
    <row r="310" spans="1:37" ht="15" customHeight="1">
      <c r="A310" s="35" t="s">
        <v>303</v>
      </c>
      <c r="B310" s="61">
        <f>'Расчет субсидий'!AX310</f>
        <v>158.73636363636365</v>
      </c>
      <c r="C310" s="64">
        <f>'Расчет субсидий'!D310-1</f>
        <v>-9.2607558614677732E-2</v>
      </c>
      <c r="D310" s="64">
        <f>C310*'Расчет субсидий'!E310</f>
        <v>-0.92607558614677732</v>
      </c>
      <c r="E310" s="65">
        <f t="shared" si="112"/>
        <v>-10.763456263589934</v>
      </c>
      <c r="F310" s="29" t="s">
        <v>375</v>
      </c>
      <c r="G310" s="29" t="s">
        <v>375</v>
      </c>
      <c r="H310" s="29" t="s">
        <v>375</v>
      </c>
      <c r="I310" s="29" t="s">
        <v>375</v>
      </c>
      <c r="J310" s="29" t="s">
        <v>375</v>
      </c>
      <c r="K310" s="29" t="s">
        <v>375</v>
      </c>
      <c r="L310" s="64">
        <f>'Расчет субсидий'!P310-1</f>
        <v>0.22040806934110613</v>
      </c>
      <c r="M310" s="64">
        <f>L310*'Расчет субсидий'!Q310</f>
        <v>4.4081613868221226</v>
      </c>
      <c r="N310" s="65">
        <f t="shared" si="113"/>
        <v>51.234535279483971</v>
      </c>
      <c r="O310" s="64">
        <f>'Расчет субсидий'!T310-1</f>
        <v>0.20543678160919532</v>
      </c>
      <c r="P310" s="64">
        <f>O310*'Расчет субсидий'!U310</f>
        <v>6.1631034482758595</v>
      </c>
      <c r="Q310" s="65">
        <f t="shared" si="114"/>
        <v>71.631619930193935</v>
      </c>
      <c r="R310" s="64">
        <f>'Расчет субсидий'!X310-1</f>
        <v>0</v>
      </c>
      <c r="S310" s="64">
        <f>R310*'Расчет субсидий'!Y310</f>
        <v>0</v>
      </c>
      <c r="T310" s="65">
        <f t="shared" si="115"/>
        <v>0</v>
      </c>
      <c r="U310" s="92" t="s">
        <v>435</v>
      </c>
      <c r="V310" s="92" t="s">
        <v>435</v>
      </c>
      <c r="W310" s="93" t="s">
        <v>435</v>
      </c>
      <c r="X310" s="29" t="s">
        <v>375</v>
      </c>
      <c r="Y310" s="29" t="s">
        <v>375</v>
      </c>
      <c r="Z310" s="29" t="s">
        <v>375</v>
      </c>
      <c r="AA310" s="64">
        <f>'Расчет субсидий'!AJ310-1</f>
        <v>0.20061538461538464</v>
      </c>
      <c r="AB310" s="64">
        <f>AA310*'Расчет субсидий'!AK310</f>
        <v>4.0123076923076928</v>
      </c>
      <c r="AC310" s="65">
        <f t="shared" si="116"/>
        <v>46.633664690275658</v>
      </c>
      <c r="AD310" s="29" t="s">
        <v>375</v>
      </c>
      <c r="AE310" s="29" t="s">
        <v>375</v>
      </c>
      <c r="AF310" s="29" t="s">
        <v>375</v>
      </c>
      <c r="AG310" s="29" t="s">
        <v>375</v>
      </c>
      <c r="AH310" s="29" t="s">
        <v>375</v>
      </c>
      <c r="AI310" s="29" t="s">
        <v>375</v>
      </c>
      <c r="AJ310" s="64">
        <f t="shared" si="117"/>
        <v>13.657496941258898</v>
      </c>
      <c r="AK310" s="28" t="str">
        <f>IF('Расчет субсидий'!BG310="+",'Расчет субсидий'!BG310,"-")</f>
        <v>-</v>
      </c>
    </row>
    <row r="311" spans="1:37" ht="15" customHeight="1">
      <c r="A311" s="35" t="s">
        <v>304</v>
      </c>
      <c r="B311" s="61">
        <f>'Расчет субсидий'!AX311</f>
        <v>-33.590909090909065</v>
      </c>
      <c r="C311" s="64">
        <f>'Расчет субсидий'!D311-1</f>
        <v>-0.18030735635601258</v>
      </c>
      <c r="D311" s="64">
        <f>C311*'Расчет субсидий'!E311</f>
        <v>-1.8030735635601258</v>
      </c>
      <c r="E311" s="65">
        <f t="shared" si="112"/>
        <v>-4.0209095533104193</v>
      </c>
      <c r="F311" s="29" t="s">
        <v>375</v>
      </c>
      <c r="G311" s="29" t="s">
        <v>375</v>
      </c>
      <c r="H311" s="29" t="s">
        <v>375</v>
      </c>
      <c r="I311" s="29" t="s">
        <v>375</v>
      </c>
      <c r="J311" s="29" t="s">
        <v>375</v>
      </c>
      <c r="K311" s="29" t="s">
        <v>375</v>
      </c>
      <c r="L311" s="64">
        <f>'Расчет субсидий'!P311-1</f>
        <v>-0.28904637255527887</v>
      </c>
      <c r="M311" s="64">
        <f>L311*'Расчет субсидий'!Q311</f>
        <v>-5.7809274511055779</v>
      </c>
      <c r="N311" s="65">
        <f t="shared" si="113"/>
        <v>-12.891646178455964</v>
      </c>
      <c r="O311" s="64">
        <f>'Расчет субсидий'!T311-1</f>
        <v>-0.22162162162162158</v>
      </c>
      <c r="P311" s="64">
        <f>O311*'Расчет субсидий'!U311</f>
        <v>-7.7567567567567552</v>
      </c>
      <c r="Q311" s="65">
        <f t="shared" si="114"/>
        <v>-17.297806354814512</v>
      </c>
      <c r="R311" s="64">
        <f>'Расчет субсидий'!X311-1</f>
        <v>0</v>
      </c>
      <c r="S311" s="64">
        <f>R311*'Расчет субсидий'!Y311</f>
        <v>0</v>
      </c>
      <c r="T311" s="65">
        <f t="shared" si="115"/>
        <v>0</v>
      </c>
      <c r="U311" s="92" t="s">
        <v>435</v>
      </c>
      <c r="V311" s="92" t="s">
        <v>435</v>
      </c>
      <c r="W311" s="93" t="s">
        <v>435</v>
      </c>
      <c r="X311" s="29" t="s">
        <v>375</v>
      </c>
      <c r="Y311" s="29" t="s">
        <v>375</v>
      </c>
      <c r="Z311" s="29" t="s">
        <v>375</v>
      </c>
      <c r="AA311" s="64">
        <f>'Расчет субсидий'!AJ311-1</f>
        <v>1.388888888888884E-2</v>
      </c>
      <c r="AB311" s="64">
        <f>AA311*'Расчет субсидий'!AK311</f>
        <v>0.27777777777777679</v>
      </c>
      <c r="AC311" s="65">
        <f t="shared" si="116"/>
        <v>0.61945299567182988</v>
      </c>
      <c r="AD311" s="29" t="s">
        <v>375</v>
      </c>
      <c r="AE311" s="29" t="s">
        <v>375</v>
      </c>
      <c r="AF311" s="29" t="s">
        <v>375</v>
      </c>
      <c r="AG311" s="29" t="s">
        <v>375</v>
      </c>
      <c r="AH311" s="29" t="s">
        <v>375</v>
      </c>
      <c r="AI311" s="29" t="s">
        <v>375</v>
      </c>
      <c r="AJ311" s="64">
        <f t="shared" si="117"/>
        <v>-15.062979993644683</v>
      </c>
      <c r="AK311" s="28" t="str">
        <f>IF('Расчет субсидий'!BG311="+",'Расчет субсидий'!BG311,"-")</f>
        <v>-</v>
      </c>
    </row>
    <row r="312" spans="1:37" ht="15" customHeight="1">
      <c r="A312" s="34" t="s">
        <v>305</v>
      </c>
      <c r="B312" s="66"/>
      <c r="C312" s="67"/>
      <c r="D312" s="67"/>
      <c r="E312" s="68"/>
      <c r="F312" s="67"/>
      <c r="G312" s="67"/>
      <c r="H312" s="68"/>
      <c r="I312" s="68"/>
      <c r="J312" s="68"/>
      <c r="K312" s="68"/>
      <c r="L312" s="67"/>
      <c r="M312" s="67"/>
      <c r="N312" s="68"/>
      <c r="O312" s="67"/>
      <c r="P312" s="67"/>
      <c r="Q312" s="68"/>
      <c r="R312" s="67"/>
      <c r="S312" s="67"/>
      <c r="T312" s="68"/>
      <c r="U312" s="68"/>
      <c r="V312" s="68"/>
      <c r="W312" s="68"/>
      <c r="X312" s="68"/>
      <c r="Y312" s="68"/>
      <c r="Z312" s="68"/>
      <c r="AA312" s="67"/>
      <c r="AB312" s="67"/>
      <c r="AC312" s="68"/>
      <c r="AD312" s="67"/>
      <c r="AE312" s="67"/>
      <c r="AF312" s="68"/>
      <c r="AG312" s="67"/>
      <c r="AH312" s="67"/>
      <c r="AI312" s="68"/>
      <c r="AJ312" s="68"/>
      <c r="AK312" s="69"/>
    </row>
    <row r="313" spans="1:37" ht="15" customHeight="1">
      <c r="A313" s="35" t="s">
        <v>306</v>
      </c>
      <c r="B313" s="61">
        <f>'Расчет субсидий'!AX313</f>
        <v>5.1909090909091447</v>
      </c>
      <c r="C313" s="64">
        <f>'Расчет субсидий'!D313-1</f>
        <v>-8.4300549786194279E-2</v>
      </c>
      <c r="D313" s="64">
        <f>C313*'Расчет субсидий'!E313</f>
        <v>-0.84300549786194279</v>
      </c>
      <c r="E313" s="65">
        <f t="shared" ref="E313:E327" si="118">$B313*D313/$AJ313</f>
        <v>-5.2548960198405847</v>
      </c>
      <c r="F313" s="29" t="s">
        <v>375</v>
      </c>
      <c r="G313" s="29" t="s">
        <v>375</v>
      </c>
      <c r="H313" s="29" t="s">
        <v>375</v>
      </c>
      <c r="I313" s="29" t="s">
        <v>375</v>
      </c>
      <c r="J313" s="29" t="s">
        <v>375</v>
      </c>
      <c r="K313" s="29" t="s">
        <v>375</v>
      </c>
      <c r="L313" s="64">
        <f>'Расчет субсидий'!P313-1</f>
        <v>0.24507762402969968</v>
      </c>
      <c r="M313" s="64">
        <f>L313*'Расчет субсидий'!Q313</f>
        <v>4.9015524805939936</v>
      </c>
      <c r="N313" s="65">
        <f t="shared" ref="N313:N327" si="119">$B313*M313/$AJ313</f>
        <v>30.55395093702143</v>
      </c>
      <c r="O313" s="64">
        <f>'Расчет субсидий'!T313-1</f>
        <v>0</v>
      </c>
      <c r="P313" s="64">
        <f>O313*'Расчет субсидий'!U313</f>
        <v>0</v>
      </c>
      <c r="Q313" s="65">
        <f t="shared" ref="Q313:Q327" si="120">$B313*P313/$AJ313</f>
        <v>0</v>
      </c>
      <c r="R313" s="64">
        <f>'Расчет субсидий'!X313-1</f>
        <v>0</v>
      </c>
      <c r="S313" s="64">
        <f>R313*'Расчет субсидий'!Y313</f>
        <v>0</v>
      </c>
      <c r="T313" s="65">
        <f t="shared" ref="T313:T327" si="121">$B313*S313/$AJ313</f>
        <v>0</v>
      </c>
      <c r="U313" s="92" t="s">
        <v>435</v>
      </c>
      <c r="V313" s="92" t="s">
        <v>435</v>
      </c>
      <c r="W313" s="93" t="s">
        <v>435</v>
      </c>
      <c r="X313" s="29" t="s">
        <v>375</v>
      </c>
      <c r="Y313" s="29" t="s">
        <v>375</v>
      </c>
      <c r="Z313" s="29" t="s">
        <v>375</v>
      </c>
      <c r="AA313" s="64">
        <f>'Расчет субсидий'!AJ313-1</f>
        <v>-0.16129032258064513</v>
      </c>
      <c r="AB313" s="64">
        <f>AA313*'Расчет субсидий'!AK313</f>
        <v>-3.2258064516129026</v>
      </c>
      <c r="AC313" s="65">
        <f t="shared" ref="AC313:AC327" si="122">$B313*AB313/$AJ313</f>
        <v>-20.108145826271706</v>
      </c>
      <c r="AD313" s="29" t="s">
        <v>375</v>
      </c>
      <c r="AE313" s="29" t="s">
        <v>375</v>
      </c>
      <c r="AF313" s="29" t="s">
        <v>375</v>
      </c>
      <c r="AG313" s="29" t="s">
        <v>375</v>
      </c>
      <c r="AH313" s="29" t="s">
        <v>375</v>
      </c>
      <c r="AI313" s="29" t="s">
        <v>375</v>
      </c>
      <c r="AJ313" s="64">
        <f t="shared" si="117"/>
        <v>0.83274053111914847</v>
      </c>
      <c r="AK313" s="28" t="str">
        <f>IF('Расчет субсидий'!BG313="+",'Расчет субсидий'!BG313,"-")</f>
        <v>-</v>
      </c>
    </row>
    <row r="314" spans="1:37" ht="15" customHeight="1">
      <c r="A314" s="35" t="s">
        <v>307</v>
      </c>
      <c r="B314" s="61">
        <f>'Расчет субсидий'!AX314</f>
        <v>1.0454545454545467</v>
      </c>
      <c r="C314" s="64">
        <f>'Расчет субсидий'!D314-1</f>
        <v>-0.1993365184038759</v>
      </c>
      <c r="D314" s="64">
        <f>C314*'Расчет субсидий'!E314</f>
        <v>-1.993365184038759</v>
      </c>
      <c r="E314" s="65">
        <f t="shared" si="118"/>
        <v>-0.97199935771111945</v>
      </c>
      <c r="F314" s="29" t="s">
        <v>375</v>
      </c>
      <c r="G314" s="29" t="s">
        <v>375</v>
      </c>
      <c r="H314" s="29" t="s">
        <v>375</v>
      </c>
      <c r="I314" s="29" t="s">
        <v>375</v>
      </c>
      <c r="J314" s="29" t="s">
        <v>375</v>
      </c>
      <c r="K314" s="29" t="s">
        <v>375</v>
      </c>
      <c r="L314" s="64">
        <f>'Расчет субсидий'!P314-1</f>
        <v>-7.6333182968207569E-2</v>
      </c>
      <c r="M314" s="64">
        <f>L314*'Расчет субсидий'!Q314</f>
        <v>-1.5266636593641514</v>
      </c>
      <c r="N314" s="65">
        <f t="shared" si="119"/>
        <v>-0.74442761829335191</v>
      </c>
      <c r="O314" s="64">
        <f>'Расчет субсидий'!T314-1</f>
        <v>0.11315789473684212</v>
      </c>
      <c r="P314" s="64">
        <f>O314*'Расчет субсидий'!U314</f>
        <v>1.6973684210526319</v>
      </c>
      <c r="Q314" s="65">
        <f t="shared" si="120"/>
        <v>0.82766621403487683</v>
      </c>
      <c r="R314" s="64">
        <f>'Расчет субсидий'!X314-1</f>
        <v>6.0000000000000053E-2</v>
      </c>
      <c r="S314" s="64">
        <f>R314*'Расчет субсидий'!Y314</f>
        <v>2.1000000000000019</v>
      </c>
      <c r="T314" s="65">
        <f t="shared" si="121"/>
        <v>1.0239963392245461</v>
      </c>
      <c r="U314" s="92" t="s">
        <v>435</v>
      </c>
      <c r="V314" s="92" t="s">
        <v>435</v>
      </c>
      <c r="W314" s="93" t="s">
        <v>435</v>
      </c>
      <c r="X314" s="29" t="s">
        <v>375</v>
      </c>
      <c r="Y314" s="29" t="s">
        <v>375</v>
      </c>
      <c r="Z314" s="29" t="s">
        <v>375</v>
      </c>
      <c r="AA314" s="64">
        <f>'Расчет субсидий'!AJ314-1</f>
        <v>9.3333333333333268E-2</v>
      </c>
      <c r="AB314" s="64">
        <f>AA314*'Расчет субсидий'!AK314</f>
        <v>1.8666666666666654</v>
      </c>
      <c r="AC314" s="65">
        <f t="shared" si="122"/>
        <v>0.91021896819959502</v>
      </c>
      <c r="AD314" s="29" t="s">
        <v>375</v>
      </c>
      <c r="AE314" s="29" t="s">
        <v>375</v>
      </c>
      <c r="AF314" s="29" t="s">
        <v>375</v>
      </c>
      <c r="AG314" s="29" t="s">
        <v>375</v>
      </c>
      <c r="AH314" s="29" t="s">
        <v>375</v>
      </c>
      <c r="AI314" s="29" t="s">
        <v>375</v>
      </c>
      <c r="AJ314" s="64">
        <f t="shared" si="117"/>
        <v>2.144006244316389</v>
      </c>
      <c r="AK314" s="28" t="str">
        <f>IF('Расчет субсидий'!BG314="+",'Расчет субсидий'!BG314,"-")</f>
        <v>-</v>
      </c>
    </row>
    <row r="315" spans="1:37" ht="15" customHeight="1">
      <c r="A315" s="35" t="s">
        <v>308</v>
      </c>
      <c r="B315" s="61">
        <f>'Расчет субсидий'!AX315</f>
        <v>-2.1272727272727252</v>
      </c>
      <c r="C315" s="64">
        <f>'Расчет субсидий'!D315-1</f>
        <v>-0.19917501473187982</v>
      </c>
      <c r="D315" s="64">
        <f>C315*'Расчет субсидий'!E315</f>
        <v>-1.9917501473187982</v>
      </c>
      <c r="E315" s="65">
        <f t="shared" si="118"/>
        <v>-0.64210517726218597</v>
      </c>
      <c r="F315" s="29" t="s">
        <v>375</v>
      </c>
      <c r="G315" s="29" t="s">
        <v>375</v>
      </c>
      <c r="H315" s="29" t="s">
        <v>375</v>
      </c>
      <c r="I315" s="29" t="s">
        <v>375</v>
      </c>
      <c r="J315" s="29" t="s">
        <v>375</v>
      </c>
      <c r="K315" s="29" t="s">
        <v>375</v>
      </c>
      <c r="L315" s="64">
        <f>'Расчет субсидий'!P315-1</f>
        <v>-0.20777843252799055</v>
      </c>
      <c r="M315" s="64">
        <f>L315*'Расчет субсидий'!Q315</f>
        <v>-4.1555686505598111</v>
      </c>
      <c r="N315" s="65">
        <f t="shared" si="119"/>
        <v>-1.3396821627375544</v>
      </c>
      <c r="O315" s="64">
        <f>'Расчет субсидий'!T315-1</f>
        <v>0</v>
      </c>
      <c r="P315" s="64">
        <f>O315*'Расчет субсидий'!U315</f>
        <v>0</v>
      </c>
      <c r="Q315" s="65">
        <f t="shared" si="120"/>
        <v>0</v>
      </c>
      <c r="R315" s="64">
        <f>'Расчет субсидий'!X315-1</f>
        <v>0.12333333333333352</v>
      </c>
      <c r="S315" s="64">
        <f>R315*'Расчет субсидий'!Y315</f>
        <v>4.9333333333333407</v>
      </c>
      <c r="T315" s="65">
        <f t="shared" si="121"/>
        <v>1.5904198017797018</v>
      </c>
      <c r="U315" s="92" t="s">
        <v>435</v>
      </c>
      <c r="V315" s="92" t="s">
        <v>435</v>
      </c>
      <c r="W315" s="93" t="s">
        <v>435</v>
      </c>
      <c r="X315" s="29" t="s">
        <v>375</v>
      </c>
      <c r="Y315" s="29" t="s">
        <v>375</v>
      </c>
      <c r="Z315" s="29" t="s">
        <v>375</v>
      </c>
      <c r="AA315" s="64">
        <f>'Расчет субсидий'!AJ315-1</f>
        <v>-0.26923076923076927</v>
      </c>
      <c r="AB315" s="64">
        <f>AA315*'Расчет субсидий'!AK315</f>
        <v>-5.384615384615385</v>
      </c>
      <c r="AC315" s="65">
        <f t="shared" si="122"/>
        <v>-1.7359051890526866</v>
      </c>
      <c r="AD315" s="29" t="s">
        <v>375</v>
      </c>
      <c r="AE315" s="29" t="s">
        <v>375</v>
      </c>
      <c r="AF315" s="29" t="s">
        <v>375</v>
      </c>
      <c r="AG315" s="29" t="s">
        <v>375</v>
      </c>
      <c r="AH315" s="29" t="s">
        <v>375</v>
      </c>
      <c r="AI315" s="29" t="s">
        <v>375</v>
      </c>
      <c r="AJ315" s="64">
        <f t="shared" si="117"/>
        <v>-6.598600849160654</v>
      </c>
      <c r="AK315" s="28" t="str">
        <f>IF('Расчет субсидий'!BG315="+",'Расчет субсидий'!BG315,"-")</f>
        <v>-</v>
      </c>
    </row>
    <row r="316" spans="1:37" ht="15" customHeight="1">
      <c r="A316" s="35" t="s">
        <v>309</v>
      </c>
      <c r="B316" s="61">
        <f>'Расчет субсидий'!AX316</f>
        <v>77.372727272727275</v>
      </c>
      <c r="C316" s="64">
        <f>'Расчет субсидий'!D316-1</f>
        <v>0.13729071537290705</v>
      </c>
      <c r="D316" s="64">
        <f>C316*'Расчет субсидий'!E316</f>
        <v>1.3729071537290705</v>
      </c>
      <c r="E316" s="65">
        <f t="shared" si="118"/>
        <v>10.415062768415599</v>
      </c>
      <c r="F316" s="29" t="s">
        <v>375</v>
      </c>
      <c r="G316" s="29" t="s">
        <v>375</v>
      </c>
      <c r="H316" s="29" t="s">
        <v>375</v>
      </c>
      <c r="I316" s="29" t="s">
        <v>375</v>
      </c>
      <c r="J316" s="29" t="s">
        <v>375</v>
      </c>
      <c r="K316" s="29" t="s">
        <v>375</v>
      </c>
      <c r="L316" s="64">
        <f>'Расчет субсидий'!P316-1</f>
        <v>0.24218444100978864</v>
      </c>
      <c r="M316" s="64">
        <f>L316*'Расчет субсидий'!Q316</f>
        <v>4.8436888201957728</v>
      </c>
      <c r="N316" s="65">
        <f t="shared" si="119"/>
        <v>36.744890545575196</v>
      </c>
      <c r="O316" s="64">
        <f>'Расчет субсидий'!T316-1</f>
        <v>0.19377431906614784</v>
      </c>
      <c r="P316" s="64">
        <f>O316*'Расчет субсидий'!U316</f>
        <v>3.8754863813229568</v>
      </c>
      <c r="Q316" s="65">
        <f t="shared" si="120"/>
        <v>29.399973486906131</v>
      </c>
      <c r="R316" s="64">
        <f>'Расчет субсидий'!X316-1</f>
        <v>8.3333333333333037E-3</v>
      </c>
      <c r="S316" s="64">
        <f>R316*'Расчет субсидий'!Y316</f>
        <v>0.24999999999999911</v>
      </c>
      <c r="T316" s="65">
        <f t="shared" si="121"/>
        <v>1.8965344342707955</v>
      </c>
      <c r="U316" s="92" t="s">
        <v>435</v>
      </c>
      <c r="V316" s="92" t="s">
        <v>435</v>
      </c>
      <c r="W316" s="93" t="s">
        <v>435</v>
      </c>
      <c r="X316" s="29" t="s">
        <v>375</v>
      </c>
      <c r="Y316" s="29" t="s">
        <v>375</v>
      </c>
      <c r="Z316" s="29" t="s">
        <v>375</v>
      </c>
      <c r="AA316" s="64">
        <f>'Расчет субсидий'!AJ316-1</f>
        <v>-7.1428571428571175E-3</v>
      </c>
      <c r="AB316" s="64">
        <f>AA316*'Расчет субсидий'!AK316</f>
        <v>-0.14285714285714235</v>
      </c>
      <c r="AC316" s="65">
        <f t="shared" si="122"/>
        <v>-1.0837339624404545</v>
      </c>
      <c r="AD316" s="29" t="s">
        <v>375</v>
      </c>
      <c r="AE316" s="29" t="s">
        <v>375</v>
      </c>
      <c r="AF316" s="29" t="s">
        <v>375</v>
      </c>
      <c r="AG316" s="29" t="s">
        <v>375</v>
      </c>
      <c r="AH316" s="29" t="s">
        <v>375</v>
      </c>
      <c r="AI316" s="29" t="s">
        <v>375</v>
      </c>
      <c r="AJ316" s="64">
        <f t="shared" si="117"/>
        <v>10.199225212390658</v>
      </c>
      <c r="AK316" s="28" t="str">
        <f>IF('Расчет субсидий'!BG316="+",'Расчет субсидий'!BG316,"-")</f>
        <v>-</v>
      </c>
    </row>
    <row r="317" spans="1:37" ht="15" customHeight="1">
      <c r="A317" s="35" t="s">
        <v>310</v>
      </c>
      <c r="B317" s="61">
        <f>'Расчет субсидий'!AX317</f>
        <v>31.145454545454527</v>
      </c>
      <c r="C317" s="64">
        <f>'Расчет субсидий'!D317-1</f>
        <v>-1</v>
      </c>
      <c r="D317" s="64">
        <f>C317*'Расчет субсидий'!E317</f>
        <v>0</v>
      </c>
      <c r="E317" s="65">
        <f t="shared" si="118"/>
        <v>0</v>
      </c>
      <c r="F317" s="29" t="s">
        <v>375</v>
      </c>
      <c r="G317" s="29" t="s">
        <v>375</v>
      </c>
      <c r="H317" s="29" t="s">
        <v>375</v>
      </c>
      <c r="I317" s="29" t="s">
        <v>375</v>
      </c>
      <c r="J317" s="29" t="s">
        <v>375</v>
      </c>
      <c r="K317" s="29" t="s">
        <v>375</v>
      </c>
      <c r="L317" s="64">
        <f>'Расчет субсидий'!P317-1</f>
        <v>5.993116015387745E-2</v>
      </c>
      <c r="M317" s="64">
        <f>L317*'Расчет субсидий'!Q317</f>
        <v>1.198623203077549</v>
      </c>
      <c r="N317" s="65">
        <f t="shared" si="119"/>
        <v>9.7365336748463527</v>
      </c>
      <c r="O317" s="64">
        <f>'Расчет субсидий'!T317-1</f>
        <v>-8.3838383838383823E-2</v>
      </c>
      <c r="P317" s="64">
        <f>O317*'Расчет субсидий'!U317</f>
        <v>-1.6767676767676765</v>
      </c>
      <c r="Q317" s="65">
        <f t="shared" si="120"/>
        <v>-13.620548065334011</v>
      </c>
      <c r="R317" s="64">
        <f>'Расчет субсидий'!X317-1</f>
        <v>0</v>
      </c>
      <c r="S317" s="64">
        <f>R317*'Расчет субсидий'!Y317</f>
        <v>0</v>
      </c>
      <c r="T317" s="65">
        <f t="shared" si="121"/>
        <v>0</v>
      </c>
      <c r="U317" s="92" t="s">
        <v>435</v>
      </c>
      <c r="V317" s="92" t="s">
        <v>435</v>
      </c>
      <c r="W317" s="93" t="s">
        <v>435</v>
      </c>
      <c r="X317" s="29" t="s">
        <v>375</v>
      </c>
      <c r="Y317" s="29" t="s">
        <v>375</v>
      </c>
      <c r="Z317" s="29" t="s">
        <v>375</v>
      </c>
      <c r="AA317" s="64">
        <f>'Расчет субсидий'!AJ317-1</f>
        <v>0.21561643835616429</v>
      </c>
      <c r="AB317" s="64">
        <f>AA317*'Расчет субсидий'!AK317</f>
        <v>4.3123287671232857</v>
      </c>
      <c r="AC317" s="65">
        <f t="shared" si="122"/>
        <v>35.029468935942191</v>
      </c>
      <c r="AD317" s="29" t="s">
        <v>375</v>
      </c>
      <c r="AE317" s="29" t="s">
        <v>375</v>
      </c>
      <c r="AF317" s="29" t="s">
        <v>375</v>
      </c>
      <c r="AG317" s="29" t="s">
        <v>375</v>
      </c>
      <c r="AH317" s="29" t="s">
        <v>375</v>
      </c>
      <c r="AI317" s="29" t="s">
        <v>375</v>
      </c>
      <c r="AJ317" s="64">
        <f t="shared" si="117"/>
        <v>3.8341842934331583</v>
      </c>
      <c r="AK317" s="28" t="str">
        <f>IF('Расчет субсидий'!BG317="+",'Расчет субсидий'!BG317,"-")</f>
        <v>-</v>
      </c>
    </row>
    <row r="318" spans="1:37" ht="15" customHeight="1">
      <c r="A318" s="35" t="s">
        <v>311</v>
      </c>
      <c r="B318" s="61">
        <f>'Расчет субсидий'!AX318</f>
        <v>63.854545454545473</v>
      </c>
      <c r="C318" s="64">
        <f>'Расчет субсидий'!D318-1</f>
        <v>0.23174233576642322</v>
      </c>
      <c r="D318" s="64">
        <f>C318*'Расчет субсидий'!E318</f>
        <v>2.3174233576642322</v>
      </c>
      <c r="E318" s="65">
        <f t="shared" si="118"/>
        <v>12.795724878673955</v>
      </c>
      <c r="F318" s="29" t="s">
        <v>375</v>
      </c>
      <c r="G318" s="29" t="s">
        <v>375</v>
      </c>
      <c r="H318" s="29" t="s">
        <v>375</v>
      </c>
      <c r="I318" s="29" t="s">
        <v>375</v>
      </c>
      <c r="J318" s="29" t="s">
        <v>375</v>
      </c>
      <c r="K318" s="29" t="s">
        <v>375</v>
      </c>
      <c r="L318" s="64">
        <f>'Расчет субсидий'!P318-1</f>
        <v>0.20222116753678199</v>
      </c>
      <c r="M318" s="64">
        <f>L318*'Расчет субсидий'!Q318</f>
        <v>4.0444233507356397</v>
      </c>
      <c r="N318" s="65">
        <f t="shared" si="119"/>
        <v>22.331408854469689</v>
      </c>
      <c r="O318" s="64">
        <f>'Расчет субсидий'!T318-1</f>
        <v>0.15225225225225225</v>
      </c>
      <c r="P318" s="64">
        <f>O318*'Расчет субсидий'!U318</f>
        <v>3.045045045045045</v>
      </c>
      <c r="Q318" s="65">
        <f t="shared" si="120"/>
        <v>16.813310572151014</v>
      </c>
      <c r="R318" s="64">
        <f>'Расчет субсидий'!X318-1</f>
        <v>0.21448275862068966</v>
      </c>
      <c r="S318" s="64">
        <f>R318*'Расчет субсидий'!Y318</f>
        <v>6.4344827586206899</v>
      </c>
      <c r="T318" s="65">
        <f t="shared" si="121"/>
        <v>35.528195935190283</v>
      </c>
      <c r="U318" s="92" t="s">
        <v>435</v>
      </c>
      <c r="V318" s="92" t="s">
        <v>435</v>
      </c>
      <c r="W318" s="93" t="s">
        <v>435</v>
      </c>
      <c r="X318" s="29" t="s">
        <v>375</v>
      </c>
      <c r="Y318" s="29" t="s">
        <v>375</v>
      </c>
      <c r="Z318" s="29" t="s">
        <v>375</v>
      </c>
      <c r="AA318" s="64">
        <f>'Расчет субсидий'!AJ318-1</f>
        <v>-0.21383647798742134</v>
      </c>
      <c r="AB318" s="64">
        <f>AA318*'Расчет субсидий'!AK318</f>
        <v>-4.2767295597484267</v>
      </c>
      <c r="AC318" s="65">
        <f t="shared" si="122"/>
        <v>-23.614094785939454</v>
      </c>
      <c r="AD318" s="29" t="s">
        <v>375</v>
      </c>
      <c r="AE318" s="29" t="s">
        <v>375</v>
      </c>
      <c r="AF318" s="29" t="s">
        <v>375</v>
      </c>
      <c r="AG318" s="29" t="s">
        <v>375</v>
      </c>
      <c r="AH318" s="29" t="s">
        <v>375</v>
      </c>
      <c r="AI318" s="29" t="s">
        <v>375</v>
      </c>
      <c r="AJ318" s="64">
        <f t="shared" si="117"/>
        <v>11.564644952317179</v>
      </c>
      <c r="AK318" s="28" t="str">
        <f>IF('Расчет субсидий'!BG318="+",'Расчет субсидий'!BG318,"-")</f>
        <v>-</v>
      </c>
    </row>
    <row r="319" spans="1:37" ht="15" customHeight="1">
      <c r="A319" s="35" t="s">
        <v>312</v>
      </c>
      <c r="B319" s="61">
        <f>'Расчет субсидий'!AX319</f>
        <v>-110.57272727272721</v>
      </c>
      <c r="C319" s="64">
        <f>'Расчет субсидий'!D319-1</f>
        <v>5.4367464187171644E-2</v>
      </c>
      <c r="D319" s="64">
        <f>C319*'Расчет субсидий'!E319</f>
        <v>0.54367464187171644</v>
      </c>
      <c r="E319" s="65">
        <f t="shared" si="118"/>
        <v>5.6617394043496523</v>
      </c>
      <c r="F319" s="29" t="s">
        <v>375</v>
      </c>
      <c r="G319" s="29" t="s">
        <v>375</v>
      </c>
      <c r="H319" s="29" t="s">
        <v>375</v>
      </c>
      <c r="I319" s="29" t="s">
        <v>375</v>
      </c>
      <c r="J319" s="29" t="s">
        <v>375</v>
      </c>
      <c r="K319" s="29" t="s">
        <v>375</v>
      </c>
      <c r="L319" s="64">
        <f>'Расчет субсидий'!P319-1</f>
        <v>-0.12950558213716112</v>
      </c>
      <c r="M319" s="64">
        <f>L319*'Расчет субсидий'!Q319</f>
        <v>-2.5901116427432225</v>
      </c>
      <c r="N319" s="65">
        <f t="shared" si="119"/>
        <v>-26.973001902200739</v>
      </c>
      <c r="O319" s="64">
        <f>'Расчет субсидий'!T319-1</f>
        <v>0</v>
      </c>
      <c r="P319" s="64">
        <f>O319*'Расчет субсидий'!U319</f>
        <v>0</v>
      </c>
      <c r="Q319" s="65">
        <f t="shared" si="120"/>
        <v>0</v>
      </c>
      <c r="R319" s="64">
        <f>'Расчет субсидий'!X319-1</f>
        <v>0</v>
      </c>
      <c r="S319" s="64">
        <f>R319*'Расчет субсидий'!Y319</f>
        <v>0</v>
      </c>
      <c r="T319" s="65">
        <f t="shared" si="121"/>
        <v>0</v>
      </c>
      <c r="U319" s="92" t="s">
        <v>435</v>
      </c>
      <c r="V319" s="92" t="s">
        <v>435</v>
      </c>
      <c r="W319" s="93" t="s">
        <v>435</v>
      </c>
      <c r="X319" s="29" t="s">
        <v>375</v>
      </c>
      <c r="Y319" s="29" t="s">
        <v>375</v>
      </c>
      <c r="Z319" s="29" t="s">
        <v>375</v>
      </c>
      <c r="AA319" s="64">
        <f>'Расчет субсидий'!AJ319-1</f>
        <v>-0.4285714285714286</v>
      </c>
      <c r="AB319" s="64">
        <f>AA319*'Расчет субсидий'!AK319</f>
        <v>-8.571428571428573</v>
      </c>
      <c r="AC319" s="65">
        <f t="shared" si="122"/>
        <v>-89.261464774876117</v>
      </c>
      <c r="AD319" s="29" t="s">
        <v>375</v>
      </c>
      <c r="AE319" s="29" t="s">
        <v>375</v>
      </c>
      <c r="AF319" s="29" t="s">
        <v>375</v>
      </c>
      <c r="AG319" s="29" t="s">
        <v>375</v>
      </c>
      <c r="AH319" s="29" t="s">
        <v>375</v>
      </c>
      <c r="AI319" s="29" t="s">
        <v>375</v>
      </c>
      <c r="AJ319" s="64">
        <f t="shared" si="117"/>
        <v>-10.617865572300079</v>
      </c>
      <c r="AK319" s="28" t="str">
        <f>IF('Расчет субсидий'!BG319="+",'Расчет субсидий'!BG319,"-")</f>
        <v>-</v>
      </c>
    </row>
    <row r="320" spans="1:37" ht="15" customHeight="1">
      <c r="A320" s="35" t="s">
        <v>313</v>
      </c>
      <c r="B320" s="61">
        <f>'Расчет субсидий'!AX320</f>
        <v>-27.663636363636385</v>
      </c>
      <c r="C320" s="64">
        <f>'Расчет субсидий'!D320-1</f>
        <v>-0.17543689320388345</v>
      </c>
      <c r="D320" s="64">
        <f>C320*'Расчет субсидий'!E320</f>
        <v>-1.7543689320388345</v>
      </c>
      <c r="E320" s="65">
        <f t="shared" si="118"/>
        <v>-3.0220605846077708</v>
      </c>
      <c r="F320" s="29" t="s">
        <v>375</v>
      </c>
      <c r="G320" s="29" t="s">
        <v>375</v>
      </c>
      <c r="H320" s="29" t="s">
        <v>375</v>
      </c>
      <c r="I320" s="29" t="s">
        <v>375</v>
      </c>
      <c r="J320" s="29" t="s">
        <v>375</v>
      </c>
      <c r="K320" s="29" t="s">
        <v>375</v>
      </c>
      <c r="L320" s="64">
        <f>'Расчет субсидий'!P320-1</f>
        <v>0.2162303819958542</v>
      </c>
      <c r="M320" s="64">
        <f>L320*'Расчет субсидий'!Q320</f>
        <v>4.3246076399170841</v>
      </c>
      <c r="N320" s="65">
        <f t="shared" si="119"/>
        <v>7.4495313122643454</v>
      </c>
      <c r="O320" s="64">
        <f>'Расчет субсидий'!T320-1</f>
        <v>6.2666666666666648E-2</v>
      </c>
      <c r="P320" s="64">
        <f>O320*'Расчет субсидий'!U320</f>
        <v>1.8799999999999994</v>
      </c>
      <c r="Q320" s="65">
        <f t="shared" si="120"/>
        <v>3.2384715639371815</v>
      </c>
      <c r="R320" s="64">
        <f>'Расчет субсидий'!X320-1</f>
        <v>-1</v>
      </c>
      <c r="S320" s="64">
        <f>R320*'Расчет субсидий'!Y320</f>
        <v>-20</v>
      </c>
      <c r="T320" s="65">
        <f t="shared" si="121"/>
        <v>-34.451825148267901</v>
      </c>
      <c r="U320" s="92" t="s">
        <v>435</v>
      </c>
      <c r="V320" s="92" t="s">
        <v>435</v>
      </c>
      <c r="W320" s="93" t="s">
        <v>435</v>
      </c>
      <c r="X320" s="29" t="s">
        <v>375</v>
      </c>
      <c r="Y320" s="29" t="s">
        <v>375</v>
      </c>
      <c r="Z320" s="29" t="s">
        <v>375</v>
      </c>
      <c r="AA320" s="64">
        <f>'Расчет субсидий'!AJ320-1</f>
        <v>-2.5477707006369421E-2</v>
      </c>
      <c r="AB320" s="64">
        <f>AA320*'Расчет субсидий'!AK320</f>
        <v>-0.50955414012738842</v>
      </c>
      <c r="AC320" s="65">
        <f t="shared" si="122"/>
        <v>-0.8777535069622393</v>
      </c>
      <c r="AD320" s="29" t="s">
        <v>375</v>
      </c>
      <c r="AE320" s="29" t="s">
        <v>375</v>
      </c>
      <c r="AF320" s="29" t="s">
        <v>375</v>
      </c>
      <c r="AG320" s="29" t="s">
        <v>375</v>
      </c>
      <c r="AH320" s="29" t="s">
        <v>375</v>
      </c>
      <c r="AI320" s="29" t="s">
        <v>375</v>
      </c>
      <c r="AJ320" s="64">
        <f t="shared" si="117"/>
        <v>-16.059315432249139</v>
      </c>
      <c r="AK320" s="28" t="str">
        <f>IF('Расчет субсидий'!BG320="+",'Расчет субсидий'!BG320,"-")</f>
        <v>-</v>
      </c>
    </row>
    <row r="321" spans="1:37" ht="15" customHeight="1">
      <c r="A321" s="35" t="s">
        <v>314</v>
      </c>
      <c r="B321" s="61">
        <f>'Расчет субсидий'!AX321</f>
        <v>19.709090909090918</v>
      </c>
      <c r="C321" s="64">
        <f>'Расчет субсидий'!D321-1</f>
        <v>-1</v>
      </c>
      <c r="D321" s="64">
        <f>C321*'Расчет субсидий'!E321</f>
        <v>0</v>
      </c>
      <c r="E321" s="65">
        <f t="shared" si="118"/>
        <v>0</v>
      </c>
      <c r="F321" s="29" t="s">
        <v>375</v>
      </c>
      <c r="G321" s="29" t="s">
        <v>375</v>
      </c>
      <c r="H321" s="29" t="s">
        <v>375</v>
      </c>
      <c r="I321" s="29" t="s">
        <v>375</v>
      </c>
      <c r="J321" s="29" t="s">
        <v>375</v>
      </c>
      <c r="K321" s="29" t="s">
        <v>375</v>
      </c>
      <c r="L321" s="64">
        <f>'Расчет субсидий'!P321-1</f>
        <v>0.20858490566037724</v>
      </c>
      <c r="M321" s="64">
        <f>L321*'Расчет субсидий'!Q321</f>
        <v>4.1716981132075448</v>
      </c>
      <c r="N321" s="65">
        <f t="shared" si="119"/>
        <v>8.6684839087461842</v>
      </c>
      <c r="O321" s="64">
        <f>'Расчет субсидий'!T321-1</f>
        <v>5.7042253521126796E-2</v>
      </c>
      <c r="P321" s="64">
        <f>O321*'Расчет субсидий'!U321</f>
        <v>0.57042253521126796</v>
      </c>
      <c r="Q321" s="65">
        <f t="shared" si="120"/>
        <v>1.1852963549807753</v>
      </c>
      <c r="R321" s="64">
        <f>'Расчет субсидий'!X321-1</f>
        <v>0</v>
      </c>
      <c r="S321" s="64">
        <f>R321*'Расчет субсидий'!Y321</f>
        <v>0</v>
      </c>
      <c r="T321" s="65">
        <f t="shared" si="121"/>
        <v>0</v>
      </c>
      <c r="U321" s="92" t="s">
        <v>435</v>
      </c>
      <c r="V321" s="92" t="s">
        <v>435</v>
      </c>
      <c r="W321" s="93" t="s">
        <v>435</v>
      </c>
      <c r="X321" s="29" t="s">
        <v>375</v>
      </c>
      <c r="Y321" s="29" t="s">
        <v>375</v>
      </c>
      <c r="Z321" s="29" t="s">
        <v>375</v>
      </c>
      <c r="AA321" s="64">
        <f>'Расчет субсидий'!AJ321-1</f>
        <v>0.2371428571428571</v>
      </c>
      <c r="AB321" s="64">
        <f>AA321*'Расчет субсидий'!AK321</f>
        <v>4.742857142857142</v>
      </c>
      <c r="AC321" s="65">
        <f t="shared" si="122"/>
        <v>9.8553106453639554</v>
      </c>
      <c r="AD321" s="29" t="s">
        <v>375</v>
      </c>
      <c r="AE321" s="29" t="s">
        <v>375</v>
      </c>
      <c r="AF321" s="29" t="s">
        <v>375</v>
      </c>
      <c r="AG321" s="29" t="s">
        <v>375</v>
      </c>
      <c r="AH321" s="29" t="s">
        <v>375</v>
      </c>
      <c r="AI321" s="29" t="s">
        <v>375</v>
      </c>
      <c r="AJ321" s="64">
        <f t="shared" si="117"/>
        <v>9.4849777912759556</v>
      </c>
      <c r="AK321" s="28" t="str">
        <f>IF('Расчет субсидий'!BG321="+",'Расчет субсидий'!BG321,"-")</f>
        <v>-</v>
      </c>
    </row>
    <row r="322" spans="1:37" ht="15" customHeight="1">
      <c r="A322" s="35" t="s">
        <v>315</v>
      </c>
      <c r="B322" s="61">
        <f>'Расчет субсидий'!AX322</f>
        <v>11.936363636363637</v>
      </c>
      <c r="C322" s="64">
        <f>'Расчет субсидий'!D322-1</f>
        <v>-1</v>
      </c>
      <c r="D322" s="64">
        <f>C322*'Расчет субсидий'!E322</f>
        <v>0</v>
      </c>
      <c r="E322" s="65">
        <f t="shared" si="118"/>
        <v>0</v>
      </c>
      <c r="F322" s="29" t="s">
        <v>375</v>
      </c>
      <c r="G322" s="29" t="s">
        <v>375</v>
      </c>
      <c r="H322" s="29" t="s">
        <v>375</v>
      </c>
      <c r="I322" s="29" t="s">
        <v>375</v>
      </c>
      <c r="J322" s="29" t="s">
        <v>375</v>
      </c>
      <c r="K322" s="29" t="s">
        <v>375</v>
      </c>
      <c r="L322" s="64">
        <f>'Расчет субсидий'!P322-1</f>
        <v>0.2936890951276101</v>
      </c>
      <c r="M322" s="64">
        <f>L322*'Расчет субсидий'!Q322</f>
        <v>5.873781902552202</v>
      </c>
      <c r="N322" s="65">
        <f t="shared" si="119"/>
        <v>4.9765860108397417</v>
      </c>
      <c r="O322" s="64">
        <f>'Расчет субсидий'!T322-1</f>
        <v>0.17833572453371582</v>
      </c>
      <c r="P322" s="64">
        <f>O322*'Расчет субсидий'!U322</f>
        <v>7.1334289813486329</v>
      </c>
      <c r="Q322" s="65">
        <f t="shared" si="120"/>
        <v>6.0438272082375617</v>
      </c>
      <c r="R322" s="64">
        <f>'Расчет субсидий'!X322-1</f>
        <v>0</v>
      </c>
      <c r="S322" s="64">
        <f>R322*'Расчет субсидий'!Y322</f>
        <v>0</v>
      </c>
      <c r="T322" s="65">
        <f t="shared" si="121"/>
        <v>0</v>
      </c>
      <c r="U322" s="92" t="s">
        <v>435</v>
      </c>
      <c r="V322" s="92" t="s">
        <v>435</v>
      </c>
      <c r="W322" s="93" t="s">
        <v>435</v>
      </c>
      <c r="X322" s="29" t="s">
        <v>375</v>
      </c>
      <c r="Y322" s="29" t="s">
        <v>375</v>
      </c>
      <c r="Z322" s="29" t="s">
        <v>375</v>
      </c>
      <c r="AA322" s="64">
        <f>'Расчет субсидий'!AJ322-1</f>
        <v>5.4054054054053946E-2</v>
      </c>
      <c r="AB322" s="64">
        <f>AA322*'Расчет субсидий'!AK322</f>
        <v>1.0810810810810789</v>
      </c>
      <c r="AC322" s="65">
        <f t="shared" si="122"/>
        <v>0.91595041728633309</v>
      </c>
      <c r="AD322" s="29" t="s">
        <v>375</v>
      </c>
      <c r="AE322" s="29" t="s">
        <v>375</v>
      </c>
      <c r="AF322" s="29" t="s">
        <v>375</v>
      </c>
      <c r="AG322" s="29" t="s">
        <v>375</v>
      </c>
      <c r="AH322" s="29" t="s">
        <v>375</v>
      </c>
      <c r="AI322" s="29" t="s">
        <v>375</v>
      </c>
      <c r="AJ322" s="64">
        <f t="shared" si="117"/>
        <v>14.088291964981915</v>
      </c>
      <c r="AK322" s="28" t="str">
        <f>IF('Расчет субсидий'!BG322="+",'Расчет субсидий'!BG322,"-")</f>
        <v>-</v>
      </c>
    </row>
    <row r="323" spans="1:37" ht="15" customHeight="1">
      <c r="A323" s="35" t="s">
        <v>316</v>
      </c>
      <c r="B323" s="61">
        <f>'Расчет субсидий'!AX323</f>
        <v>170.56363636363631</v>
      </c>
      <c r="C323" s="64">
        <f>'Расчет субсидий'!D323-1</f>
        <v>0.14035087719298245</v>
      </c>
      <c r="D323" s="64">
        <f>C323*'Расчет субсидий'!E323</f>
        <v>1.4035087719298245</v>
      </c>
      <c r="E323" s="65">
        <f t="shared" si="118"/>
        <v>11.054905973893808</v>
      </c>
      <c r="F323" s="29" t="s">
        <v>375</v>
      </c>
      <c r="G323" s="29" t="s">
        <v>375</v>
      </c>
      <c r="H323" s="29" t="s">
        <v>375</v>
      </c>
      <c r="I323" s="29" t="s">
        <v>375</v>
      </c>
      <c r="J323" s="29" t="s">
        <v>375</v>
      </c>
      <c r="K323" s="29" t="s">
        <v>375</v>
      </c>
      <c r="L323" s="64">
        <f>'Расчет субсидий'!P323-1</f>
        <v>0.27677625279285034</v>
      </c>
      <c r="M323" s="64">
        <f>L323*'Расчет субсидий'!Q323</f>
        <v>5.5355250558570068</v>
      </c>
      <c r="N323" s="65">
        <f t="shared" si="119"/>
        <v>43.601230168650645</v>
      </c>
      <c r="O323" s="64">
        <f>'Расчет субсидий'!T323-1</f>
        <v>0</v>
      </c>
      <c r="P323" s="64">
        <f>O323*'Расчет субсидий'!U323</f>
        <v>0</v>
      </c>
      <c r="Q323" s="65">
        <f t="shared" si="120"/>
        <v>0</v>
      </c>
      <c r="R323" s="64">
        <f>'Расчет субсидий'!X323-1</f>
        <v>0.30000000000000004</v>
      </c>
      <c r="S323" s="64">
        <f>R323*'Расчет субсидий'!Y323</f>
        <v>10.500000000000002</v>
      </c>
      <c r="T323" s="65">
        <f t="shared" si="121"/>
        <v>82.704515317193071</v>
      </c>
      <c r="U323" s="92" t="s">
        <v>435</v>
      </c>
      <c r="V323" s="92" t="s">
        <v>435</v>
      </c>
      <c r="W323" s="93" t="s">
        <v>435</v>
      </c>
      <c r="X323" s="29" t="s">
        <v>375</v>
      </c>
      <c r="Y323" s="29" t="s">
        <v>375</v>
      </c>
      <c r="Z323" s="29" t="s">
        <v>375</v>
      </c>
      <c r="AA323" s="64">
        <f>'Расчет субсидий'!AJ323-1</f>
        <v>0.21076923076923082</v>
      </c>
      <c r="AB323" s="64">
        <f>AA323*'Расчет субсидий'!AK323</f>
        <v>4.2153846153846164</v>
      </c>
      <c r="AC323" s="65">
        <f t="shared" si="122"/>
        <v>33.202984903898759</v>
      </c>
      <c r="AD323" s="29" t="s">
        <v>375</v>
      </c>
      <c r="AE323" s="29" t="s">
        <v>375</v>
      </c>
      <c r="AF323" s="29" t="s">
        <v>375</v>
      </c>
      <c r="AG323" s="29" t="s">
        <v>375</v>
      </c>
      <c r="AH323" s="29" t="s">
        <v>375</v>
      </c>
      <c r="AI323" s="29" t="s">
        <v>375</v>
      </c>
      <c r="AJ323" s="64">
        <f t="shared" si="117"/>
        <v>21.654418443171451</v>
      </c>
      <c r="AK323" s="28" t="str">
        <f>IF('Расчет субсидий'!BG323="+",'Расчет субсидий'!BG323,"-")</f>
        <v>-</v>
      </c>
    </row>
    <row r="324" spans="1:37" ht="15" customHeight="1">
      <c r="A324" s="35" t="s">
        <v>317</v>
      </c>
      <c r="B324" s="61">
        <f>'Расчет субсидий'!AX324</f>
        <v>92.118181818181711</v>
      </c>
      <c r="C324" s="64">
        <f>'Расчет субсидий'!D324-1</f>
        <v>7.1738752822650742E-2</v>
      </c>
      <c r="D324" s="64">
        <f>C324*'Расчет субсидий'!E324</f>
        <v>0.71738752822650742</v>
      </c>
      <c r="E324" s="65">
        <f t="shared" si="118"/>
        <v>7.4186604277306305</v>
      </c>
      <c r="F324" s="29" t="s">
        <v>375</v>
      </c>
      <c r="G324" s="29" t="s">
        <v>375</v>
      </c>
      <c r="H324" s="29" t="s">
        <v>375</v>
      </c>
      <c r="I324" s="29" t="s">
        <v>375</v>
      </c>
      <c r="J324" s="29" t="s">
        <v>375</v>
      </c>
      <c r="K324" s="29" t="s">
        <v>375</v>
      </c>
      <c r="L324" s="64">
        <f>'Расчет субсидий'!P324-1</f>
        <v>0.11691976884827304</v>
      </c>
      <c r="M324" s="64">
        <f>L324*'Расчет субсидий'!Q324</f>
        <v>2.3383953769654608</v>
      </c>
      <c r="N324" s="65">
        <f t="shared" si="119"/>
        <v>24.181855085170291</v>
      </c>
      <c r="O324" s="64">
        <f>'Расчет субсидий'!T324-1</f>
        <v>0.18593750000000009</v>
      </c>
      <c r="P324" s="64">
        <f>O324*'Расчет субсидий'!U324</f>
        <v>3.7187500000000018</v>
      </c>
      <c r="Q324" s="65">
        <f t="shared" si="120"/>
        <v>38.456402404744111</v>
      </c>
      <c r="R324" s="64">
        <f>'Расчет субсидий'!X324-1</f>
        <v>0</v>
      </c>
      <c r="S324" s="64">
        <f>R324*'Расчет субсидий'!Y324</f>
        <v>0</v>
      </c>
      <c r="T324" s="65">
        <f t="shared" si="121"/>
        <v>0</v>
      </c>
      <c r="U324" s="92" t="s">
        <v>435</v>
      </c>
      <c r="V324" s="92" t="s">
        <v>435</v>
      </c>
      <c r="W324" s="93" t="s">
        <v>435</v>
      </c>
      <c r="X324" s="29" t="s">
        <v>375</v>
      </c>
      <c r="Y324" s="29" t="s">
        <v>375</v>
      </c>
      <c r="Z324" s="29" t="s">
        <v>375</v>
      </c>
      <c r="AA324" s="64">
        <f>'Расчет субсидий'!AJ324-1</f>
        <v>0.10666666666666669</v>
      </c>
      <c r="AB324" s="64">
        <f>AA324*'Расчет субсидий'!AK324</f>
        <v>2.1333333333333337</v>
      </c>
      <c r="AC324" s="65">
        <f t="shared" si="122"/>
        <v>22.061263900536673</v>
      </c>
      <c r="AD324" s="29" t="s">
        <v>375</v>
      </c>
      <c r="AE324" s="29" t="s">
        <v>375</v>
      </c>
      <c r="AF324" s="29" t="s">
        <v>375</v>
      </c>
      <c r="AG324" s="29" t="s">
        <v>375</v>
      </c>
      <c r="AH324" s="29" t="s">
        <v>375</v>
      </c>
      <c r="AI324" s="29" t="s">
        <v>375</v>
      </c>
      <c r="AJ324" s="64">
        <f t="shared" si="117"/>
        <v>8.9078662385253047</v>
      </c>
      <c r="AK324" s="28" t="str">
        <f>IF('Расчет субсидий'!BG324="+",'Расчет субсидий'!BG324,"-")</f>
        <v>-</v>
      </c>
    </row>
    <row r="325" spans="1:37" ht="15" customHeight="1">
      <c r="A325" s="35" t="s">
        <v>318</v>
      </c>
      <c r="B325" s="61">
        <f>'Расчет субсидий'!AX325</f>
        <v>-8.1272727272727252</v>
      </c>
      <c r="C325" s="64">
        <f>'Расчет субсидий'!D325-1</f>
        <v>-1</v>
      </c>
      <c r="D325" s="64">
        <f>C325*'Расчет субсидий'!E325</f>
        <v>0</v>
      </c>
      <c r="E325" s="65">
        <f t="shared" si="118"/>
        <v>0</v>
      </c>
      <c r="F325" s="29" t="s">
        <v>375</v>
      </c>
      <c r="G325" s="29" t="s">
        <v>375</v>
      </c>
      <c r="H325" s="29" t="s">
        <v>375</v>
      </c>
      <c r="I325" s="29" t="s">
        <v>375</v>
      </c>
      <c r="J325" s="29" t="s">
        <v>375</v>
      </c>
      <c r="K325" s="29" t="s">
        <v>375</v>
      </c>
      <c r="L325" s="64">
        <f>'Расчет субсидий'!P325-1</f>
        <v>2.1164021164032931E-4</v>
      </c>
      <c r="M325" s="64">
        <f>L325*'Расчет субсидий'!Q325</f>
        <v>4.2328042328065862E-3</v>
      </c>
      <c r="N325" s="65">
        <f t="shared" si="119"/>
        <v>3.4981087778811752E-2</v>
      </c>
      <c r="O325" s="64">
        <f>'Расчет субсидий'!T325-1</f>
        <v>0</v>
      </c>
      <c r="P325" s="64">
        <f>O325*'Расчет субсидий'!U325</f>
        <v>0</v>
      </c>
      <c r="Q325" s="65">
        <f t="shared" si="120"/>
        <v>0</v>
      </c>
      <c r="R325" s="64">
        <f>'Расчет субсидий'!X325-1</f>
        <v>0</v>
      </c>
      <c r="S325" s="64">
        <f>R325*'Расчет субсидий'!Y325</f>
        <v>0</v>
      </c>
      <c r="T325" s="65">
        <f t="shared" si="121"/>
        <v>0</v>
      </c>
      <c r="U325" s="92" t="s">
        <v>435</v>
      </c>
      <c r="V325" s="92" t="s">
        <v>435</v>
      </c>
      <c r="W325" s="93" t="s">
        <v>435</v>
      </c>
      <c r="X325" s="29" t="s">
        <v>375</v>
      </c>
      <c r="Y325" s="29" t="s">
        <v>375</v>
      </c>
      <c r="Z325" s="29" t="s">
        <v>375</v>
      </c>
      <c r="AA325" s="64">
        <f>'Расчет субсидий'!AJ325-1</f>
        <v>-4.9382716049382713E-2</v>
      </c>
      <c r="AB325" s="64">
        <f>AA325*'Расчет субсидий'!AK325</f>
        <v>-0.98765432098765427</v>
      </c>
      <c r="AC325" s="65">
        <f t="shared" si="122"/>
        <v>-8.1622538150515371</v>
      </c>
      <c r="AD325" s="29" t="s">
        <v>375</v>
      </c>
      <c r="AE325" s="29" t="s">
        <v>375</v>
      </c>
      <c r="AF325" s="29" t="s">
        <v>375</v>
      </c>
      <c r="AG325" s="29" t="s">
        <v>375</v>
      </c>
      <c r="AH325" s="29" t="s">
        <v>375</v>
      </c>
      <c r="AI325" s="29" t="s">
        <v>375</v>
      </c>
      <c r="AJ325" s="64">
        <f t="shared" si="117"/>
        <v>-0.98342151675484768</v>
      </c>
      <c r="AK325" s="28" t="str">
        <f>IF('Расчет субсидий'!BG325="+",'Расчет субсидий'!BG325,"-")</f>
        <v>-</v>
      </c>
    </row>
    <row r="326" spans="1:37" ht="15" customHeight="1">
      <c r="A326" s="35" t="s">
        <v>319</v>
      </c>
      <c r="B326" s="61">
        <f>'Расчет субсидий'!AX326</f>
        <v>71.172727272727343</v>
      </c>
      <c r="C326" s="64">
        <f>'Расчет субсидий'!D326-1</f>
        <v>-9.7980349344978124E-2</v>
      </c>
      <c r="D326" s="64">
        <f>C326*'Расчет субсидий'!E326</f>
        <v>-0.97980349344978124</v>
      </c>
      <c r="E326" s="65">
        <f t="shared" si="118"/>
        <v>-13.493330994249034</v>
      </c>
      <c r="F326" s="29" t="s">
        <v>375</v>
      </c>
      <c r="G326" s="29" t="s">
        <v>375</v>
      </c>
      <c r="H326" s="29" t="s">
        <v>375</v>
      </c>
      <c r="I326" s="29" t="s">
        <v>375</v>
      </c>
      <c r="J326" s="29" t="s">
        <v>375</v>
      </c>
      <c r="K326" s="29" t="s">
        <v>375</v>
      </c>
      <c r="L326" s="64">
        <f>'Расчет субсидий'!P326-1</f>
        <v>0.24893751409880438</v>
      </c>
      <c r="M326" s="64">
        <f>L326*'Расчет субсидий'!Q326</f>
        <v>4.9787502819760876</v>
      </c>
      <c r="N326" s="65">
        <f t="shared" si="119"/>
        <v>68.564692758831526</v>
      </c>
      <c r="O326" s="64">
        <f>'Расчет субсидий'!T326-1</f>
        <v>-4.6272935779816504E-2</v>
      </c>
      <c r="P326" s="64">
        <f>O326*'Расчет субсидий'!U326</f>
        <v>-1.8509174311926602</v>
      </c>
      <c r="Q326" s="65">
        <f t="shared" si="120"/>
        <v>-25.489847412335024</v>
      </c>
      <c r="R326" s="64">
        <f>'Расчет субсидий'!X326-1</f>
        <v>0.30000000000000004</v>
      </c>
      <c r="S326" s="64">
        <f>R326*'Расчет субсидий'!Y326</f>
        <v>3.0000000000000004</v>
      </c>
      <c r="T326" s="65">
        <f t="shared" si="121"/>
        <v>41.314399523338565</v>
      </c>
      <c r="U326" s="92" t="s">
        <v>435</v>
      </c>
      <c r="V326" s="92" t="s">
        <v>435</v>
      </c>
      <c r="W326" s="93" t="s">
        <v>435</v>
      </c>
      <c r="X326" s="29" t="s">
        <v>375</v>
      </c>
      <c r="Y326" s="29" t="s">
        <v>375</v>
      </c>
      <c r="Z326" s="29" t="s">
        <v>375</v>
      </c>
      <c r="AA326" s="64">
        <f>'Расчет субсидий'!AJ326-1</f>
        <v>1.0050251256281673E-3</v>
      </c>
      <c r="AB326" s="64">
        <f>AA326*'Расчет субсидий'!AK326</f>
        <v>2.0100502512563345E-2</v>
      </c>
      <c r="AC326" s="65">
        <f t="shared" si="122"/>
        <v>0.27681339714130421</v>
      </c>
      <c r="AD326" s="29" t="s">
        <v>375</v>
      </c>
      <c r="AE326" s="29" t="s">
        <v>375</v>
      </c>
      <c r="AF326" s="29" t="s">
        <v>375</v>
      </c>
      <c r="AG326" s="29" t="s">
        <v>375</v>
      </c>
      <c r="AH326" s="29" t="s">
        <v>375</v>
      </c>
      <c r="AI326" s="29" t="s">
        <v>375</v>
      </c>
      <c r="AJ326" s="64">
        <f t="shared" si="117"/>
        <v>5.1681298598462098</v>
      </c>
      <c r="AK326" s="28" t="str">
        <f>IF('Расчет субсидий'!BG326="+",'Расчет субсидий'!BG326,"-")</f>
        <v>-</v>
      </c>
    </row>
    <row r="327" spans="1:37" ht="15" customHeight="1">
      <c r="A327" s="35" t="s">
        <v>320</v>
      </c>
      <c r="B327" s="61">
        <f>'Расчет субсидий'!AX327</f>
        <v>-22.23636363636362</v>
      </c>
      <c r="C327" s="64">
        <f>'Расчет субсидий'!D327-1</f>
        <v>-1</v>
      </c>
      <c r="D327" s="64">
        <f>C327*'Расчет субсидий'!E327</f>
        <v>0</v>
      </c>
      <c r="E327" s="65">
        <f t="shared" si="118"/>
        <v>0</v>
      </c>
      <c r="F327" s="29" t="s">
        <v>375</v>
      </c>
      <c r="G327" s="29" t="s">
        <v>375</v>
      </c>
      <c r="H327" s="29" t="s">
        <v>375</v>
      </c>
      <c r="I327" s="29" t="s">
        <v>375</v>
      </c>
      <c r="J327" s="29" t="s">
        <v>375</v>
      </c>
      <c r="K327" s="29" t="s">
        <v>375</v>
      </c>
      <c r="L327" s="64">
        <f>'Расчет субсидий'!P327-1</f>
        <v>-0.29361200067419513</v>
      </c>
      <c r="M327" s="64">
        <f>L327*'Расчет субсидий'!Q327</f>
        <v>-5.8722400134839026</v>
      </c>
      <c r="N327" s="65">
        <f t="shared" si="119"/>
        <v>-13.401876217532456</v>
      </c>
      <c r="O327" s="64">
        <f>'Расчет субсидий'!T327-1</f>
        <v>0</v>
      </c>
      <c r="P327" s="64">
        <f>O327*'Расчет субсидий'!U327</f>
        <v>0</v>
      </c>
      <c r="Q327" s="65">
        <f t="shared" si="120"/>
        <v>0</v>
      </c>
      <c r="R327" s="64">
        <f>'Расчет субсидий'!X327-1</f>
        <v>0</v>
      </c>
      <c r="S327" s="64">
        <f>R327*'Расчет субсидий'!Y327</f>
        <v>0</v>
      </c>
      <c r="T327" s="65">
        <f t="shared" si="121"/>
        <v>0</v>
      </c>
      <c r="U327" s="92" t="s">
        <v>435</v>
      </c>
      <c r="V327" s="92" t="s">
        <v>435</v>
      </c>
      <c r="W327" s="93" t="s">
        <v>435</v>
      </c>
      <c r="X327" s="29" t="s">
        <v>375</v>
      </c>
      <c r="Y327" s="29" t="s">
        <v>375</v>
      </c>
      <c r="Z327" s="29" t="s">
        <v>375</v>
      </c>
      <c r="AA327" s="64">
        <f>'Расчет субсидий'!AJ327-1</f>
        <v>-0.19354838709677424</v>
      </c>
      <c r="AB327" s="64">
        <f>AA327*'Расчет субсидий'!AK327</f>
        <v>-3.8709677419354849</v>
      </c>
      <c r="AC327" s="65">
        <f t="shared" si="122"/>
        <v>-8.8344874188311646</v>
      </c>
      <c r="AD327" s="29" t="s">
        <v>375</v>
      </c>
      <c r="AE327" s="29" t="s">
        <v>375</v>
      </c>
      <c r="AF327" s="29" t="s">
        <v>375</v>
      </c>
      <c r="AG327" s="29" t="s">
        <v>375</v>
      </c>
      <c r="AH327" s="29" t="s">
        <v>375</v>
      </c>
      <c r="AI327" s="29" t="s">
        <v>375</v>
      </c>
      <c r="AJ327" s="64">
        <f t="shared" si="117"/>
        <v>-9.7432077554193874</v>
      </c>
      <c r="AK327" s="28" t="str">
        <f>IF('Расчет субсидий'!BG327="+",'Расчет субсидий'!BG327,"-")</f>
        <v>-</v>
      </c>
    </row>
    <row r="328" spans="1:37" ht="15" customHeight="1">
      <c r="A328" s="34" t="s">
        <v>321</v>
      </c>
      <c r="B328" s="66"/>
      <c r="C328" s="67"/>
      <c r="D328" s="67"/>
      <c r="E328" s="68"/>
      <c r="F328" s="67"/>
      <c r="G328" s="67"/>
      <c r="H328" s="68"/>
      <c r="I328" s="68"/>
      <c r="J328" s="68"/>
      <c r="K328" s="68"/>
      <c r="L328" s="67"/>
      <c r="M328" s="67"/>
      <c r="N328" s="68"/>
      <c r="O328" s="67"/>
      <c r="P328" s="67"/>
      <c r="Q328" s="68"/>
      <c r="R328" s="67"/>
      <c r="S328" s="67"/>
      <c r="T328" s="68"/>
      <c r="U328" s="68"/>
      <c r="V328" s="68"/>
      <c r="W328" s="68"/>
      <c r="X328" s="68"/>
      <c r="Y328" s="68"/>
      <c r="Z328" s="68"/>
      <c r="AA328" s="67"/>
      <c r="AB328" s="67"/>
      <c r="AC328" s="68"/>
      <c r="AD328" s="67"/>
      <c r="AE328" s="67"/>
      <c r="AF328" s="68"/>
      <c r="AG328" s="67"/>
      <c r="AH328" s="67"/>
      <c r="AI328" s="68"/>
      <c r="AJ328" s="68"/>
      <c r="AK328" s="69"/>
    </row>
    <row r="329" spans="1:37" ht="15" customHeight="1">
      <c r="A329" s="35" t="s">
        <v>322</v>
      </c>
      <c r="B329" s="61">
        <f>'Расчет субсидий'!AX329</f>
        <v>-42.13636363636374</v>
      </c>
      <c r="C329" s="64">
        <f>'Расчет субсидий'!D329-1</f>
        <v>0.2054117647058824</v>
      </c>
      <c r="D329" s="64">
        <f>C329*'Расчет субсидий'!E329</f>
        <v>2.054117647058824</v>
      </c>
      <c r="E329" s="65">
        <f t="shared" ref="E329:E339" si="123">$B329*D329/$AJ329</f>
        <v>24.30255532599897</v>
      </c>
      <c r="F329" s="29" t="s">
        <v>375</v>
      </c>
      <c r="G329" s="29" t="s">
        <v>375</v>
      </c>
      <c r="H329" s="29" t="s">
        <v>375</v>
      </c>
      <c r="I329" s="29" t="s">
        <v>375</v>
      </c>
      <c r="J329" s="29" t="s">
        <v>375</v>
      </c>
      <c r="K329" s="29" t="s">
        <v>375</v>
      </c>
      <c r="L329" s="64">
        <f>'Расчет субсидий'!P329-1</f>
        <v>-0.42788129744651482</v>
      </c>
      <c r="M329" s="64">
        <f>L329*'Расчет субсидий'!Q329</f>
        <v>-8.5576259489302959</v>
      </c>
      <c r="N329" s="65">
        <f t="shared" ref="N329:N339" si="124">$B329*M329/$AJ329</f>
        <v>-101.24647844823625</v>
      </c>
      <c r="O329" s="64">
        <f>'Расчет субсидий'!T329-1</f>
        <v>5.0000000000000044E-2</v>
      </c>
      <c r="P329" s="64">
        <f>O329*'Расчет субсидий'!U329</f>
        <v>1.5000000000000013</v>
      </c>
      <c r="Q329" s="65">
        <f t="shared" ref="Q329:Q339" si="125">$B329*P329/$AJ329</f>
        <v>17.746711363487233</v>
      </c>
      <c r="R329" s="64">
        <f>'Расчет субсидий'!X329-1</f>
        <v>4.1666666666666741E-2</v>
      </c>
      <c r="S329" s="64">
        <f>R329*'Расчет субсидий'!Y329</f>
        <v>0.83333333333333481</v>
      </c>
      <c r="T329" s="65">
        <f t="shared" ref="T329:T339" si="126">$B329*S329/$AJ329</f>
        <v>9.8592840908262485</v>
      </c>
      <c r="U329" s="92" t="s">
        <v>435</v>
      </c>
      <c r="V329" s="92" t="s">
        <v>435</v>
      </c>
      <c r="W329" s="93" t="s">
        <v>435</v>
      </c>
      <c r="X329" s="29" t="s">
        <v>375</v>
      </c>
      <c r="Y329" s="29" t="s">
        <v>375</v>
      </c>
      <c r="Z329" s="29" t="s">
        <v>375</v>
      </c>
      <c r="AA329" s="64">
        <f>'Расчет субсидий'!AJ329-1</f>
        <v>3.0434782608695699E-2</v>
      </c>
      <c r="AB329" s="64">
        <f>AA329*'Расчет субсидий'!AK329</f>
        <v>0.60869565217391397</v>
      </c>
      <c r="AC329" s="65">
        <f t="shared" ref="AC329:AC339" si="127">$B329*AB329/$AJ329</f>
        <v>7.2015640315600402</v>
      </c>
      <c r="AD329" s="29" t="s">
        <v>375</v>
      </c>
      <c r="AE329" s="29" t="s">
        <v>375</v>
      </c>
      <c r="AF329" s="29" t="s">
        <v>375</v>
      </c>
      <c r="AG329" s="29" t="s">
        <v>375</v>
      </c>
      <c r="AH329" s="29" t="s">
        <v>375</v>
      </c>
      <c r="AI329" s="29" t="s">
        <v>375</v>
      </c>
      <c r="AJ329" s="64">
        <f t="shared" si="117"/>
        <v>-3.5614793163642213</v>
      </c>
      <c r="AK329" s="28" t="str">
        <f>IF('Расчет субсидий'!BG329="+",'Расчет субсидий'!BG329,"-")</f>
        <v>-</v>
      </c>
    </row>
    <row r="330" spans="1:37" ht="15" customHeight="1">
      <c r="A330" s="35" t="s">
        <v>323</v>
      </c>
      <c r="B330" s="61">
        <f>'Расчет субсидий'!AX330</f>
        <v>146.9454545454546</v>
      </c>
      <c r="C330" s="64">
        <f>'Расчет субсидий'!D330-1</f>
        <v>7.6543209876542839E-3</v>
      </c>
      <c r="D330" s="64">
        <f>C330*'Расчет субсидий'!E330</f>
        <v>7.6543209876542839E-2</v>
      </c>
      <c r="E330" s="65">
        <f t="shared" si="123"/>
        <v>0.81258189167952466</v>
      </c>
      <c r="F330" s="29" t="s">
        <v>375</v>
      </c>
      <c r="G330" s="29" t="s">
        <v>375</v>
      </c>
      <c r="H330" s="29" t="s">
        <v>375</v>
      </c>
      <c r="I330" s="29" t="s">
        <v>375</v>
      </c>
      <c r="J330" s="29" t="s">
        <v>375</v>
      </c>
      <c r="K330" s="29" t="s">
        <v>375</v>
      </c>
      <c r="L330" s="64">
        <f>'Расчет субсидий'!P330-1</f>
        <v>0.30000000000000004</v>
      </c>
      <c r="M330" s="64">
        <f>L330*'Расчет субсидий'!Q330</f>
        <v>6.0000000000000009</v>
      </c>
      <c r="N330" s="65">
        <f t="shared" si="124"/>
        <v>63.695935380040474</v>
      </c>
      <c r="O330" s="64">
        <f>'Расчет субсидий'!T330-1</f>
        <v>0.25608695652173918</v>
      </c>
      <c r="P330" s="64">
        <f>O330*'Расчет субсидий'!U330</f>
        <v>5.1217391304347837</v>
      </c>
      <c r="Q330" s="65">
        <f t="shared" si="125"/>
        <v>54.372327447599773</v>
      </c>
      <c r="R330" s="64">
        <f>'Расчет субсидий'!X330-1</f>
        <v>5.8333333333333348E-2</v>
      </c>
      <c r="S330" s="64">
        <f>R330*'Расчет субсидий'!Y330</f>
        <v>1.7500000000000004</v>
      </c>
      <c r="T330" s="65">
        <f t="shared" si="126"/>
        <v>18.577981152511807</v>
      </c>
      <c r="U330" s="92" t="s">
        <v>435</v>
      </c>
      <c r="V330" s="92" t="s">
        <v>435</v>
      </c>
      <c r="W330" s="93" t="s">
        <v>435</v>
      </c>
      <c r="X330" s="29" t="s">
        <v>375</v>
      </c>
      <c r="Y330" s="29" t="s">
        <v>375</v>
      </c>
      <c r="Z330" s="29" t="s">
        <v>375</v>
      </c>
      <c r="AA330" s="64">
        <f>'Расчет субсидий'!AJ330-1</f>
        <v>4.4680851063829685E-2</v>
      </c>
      <c r="AB330" s="64">
        <f>AA330*'Расчет субсидий'!AK330</f>
        <v>0.8936170212765937</v>
      </c>
      <c r="AC330" s="65">
        <f t="shared" si="127"/>
        <v>9.4866286736230272</v>
      </c>
      <c r="AD330" s="29" t="s">
        <v>375</v>
      </c>
      <c r="AE330" s="29" t="s">
        <v>375</v>
      </c>
      <c r="AF330" s="29" t="s">
        <v>375</v>
      </c>
      <c r="AG330" s="29" t="s">
        <v>375</v>
      </c>
      <c r="AH330" s="29" t="s">
        <v>375</v>
      </c>
      <c r="AI330" s="29" t="s">
        <v>375</v>
      </c>
      <c r="AJ330" s="64">
        <f t="shared" si="117"/>
        <v>13.84189936158792</v>
      </c>
      <c r="AK330" s="28" t="str">
        <f>IF('Расчет субсидий'!BG330="+",'Расчет субсидий'!BG330,"-")</f>
        <v>-</v>
      </c>
    </row>
    <row r="331" spans="1:37" ht="15" customHeight="1">
      <c r="A331" s="35" t="s">
        <v>276</v>
      </c>
      <c r="B331" s="61">
        <f>'Расчет субсидий'!AX331</f>
        <v>6.7181818181817334</v>
      </c>
      <c r="C331" s="64">
        <f>'Расчет субсидий'!D331-1</f>
        <v>0.12284482758620685</v>
      </c>
      <c r="D331" s="64">
        <f>C331*'Расчет субсидий'!E331</f>
        <v>1.2284482758620685</v>
      </c>
      <c r="E331" s="65">
        <f t="shared" si="123"/>
        <v>10.035995092460025</v>
      </c>
      <c r="F331" s="29" t="s">
        <v>375</v>
      </c>
      <c r="G331" s="29" t="s">
        <v>375</v>
      </c>
      <c r="H331" s="29" t="s">
        <v>375</v>
      </c>
      <c r="I331" s="29" t="s">
        <v>375</v>
      </c>
      <c r="J331" s="29" t="s">
        <v>375</v>
      </c>
      <c r="K331" s="29" t="s">
        <v>375</v>
      </c>
      <c r="L331" s="64">
        <f>'Расчет субсидий'!P331-1</f>
        <v>-0.36389961389961378</v>
      </c>
      <c r="M331" s="64">
        <f>L331*'Расчет субсидий'!Q331</f>
        <v>-7.2779922779922757</v>
      </c>
      <c r="N331" s="65">
        <f t="shared" si="124"/>
        <v>-59.458665228403689</v>
      </c>
      <c r="O331" s="64">
        <f>'Расчет субсидий'!T331-1</f>
        <v>3.2608695652173836E-2</v>
      </c>
      <c r="P331" s="64">
        <f>O331*'Расчет субсидий'!U331</f>
        <v>0.97826086956521507</v>
      </c>
      <c r="Q331" s="65">
        <f t="shared" si="125"/>
        <v>7.9920510118445804</v>
      </c>
      <c r="R331" s="64">
        <f>'Расчет субсидий'!X331-1</f>
        <v>0.15000000000000013</v>
      </c>
      <c r="S331" s="64">
        <f>R331*'Расчет субсидий'!Y331</f>
        <v>3.0000000000000027</v>
      </c>
      <c r="T331" s="65">
        <f t="shared" si="126"/>
        <v>24.508956436323462</v>
      </c>
      <c r="U331" s="92" t="s">
        <v>435</v>
      </c>
      <c r="V331" s="92" t="s">
        <v>435</v>
      </c>
      <c r="W331" s="93" t="s">
        <v>435</v>
      </c>
      <c r="X331" s="29" t="s">
        <v>375</v>
      </c>
      <c r="Y331" s="29" t="s">
        <v>375</v>
      </c>
      <c r="Z331" s="29" t="s">
        <v>375</v>
      </c>
      <c r="AA331" s="64">
        <f>'Расчет субсидий'!AJ331-1</f>
        <v>0.14468085106382977</v>
      </c>
      <c r="AB331" s="64">
        <f>AA331*'Расчет субсидий'!AK331</f>
        <v>2.8936170212765955</v>
      </c>
      <c r="AC331" s="65">
        <f t="shared" si="127"/>
        <v>23.63984450595736</v>
      </c>
      <c r="AD331" s="29" t="s">
        <v>375</v>
      </c>
      <c r="AE331" s="29" t="s">
        <v>375</v>
      </c>
      <c r="AF331" s="29" t="s">
        <v>375</v>
      </c>
      <c r="AG331" s="29" t="s">
        <v>375</v>
      </c>
      <c r="AH331" s="29" t="s">
        <v>375</v>
      </c>
      <c r="AI331" s="29" t="s">
        <v>375</v>
      </c>
      <c r="AJ331" s="64">
        <f t="shared" si="117"/>
        <v>0.82233388871160606</v>
      </c>
      <c r="AK331" s="28" t="str">
        <f>IF('Расчет субсидий'!BG331="+",'Расчет субсидий'!BG331,"-")</f>
        <v>-</v>
      </c>
    </row>
    <row r="332" spans="1:37" ht="15" customHeight="1">
      <c r="A332" s="35" t="s">
        <v>324</v>
      </c>
      <c r="B332" s="61">
        <f>'Расчет субсидий'!AX332</f>
        <v>-116.5181818181818</v>
      </c>
      <c r="C332" s="64">
        <f>'Расчет субсидий'!D332-1</f>
        <v>8.9817629179331337E-2</v>
      </c>
      <c r="D332" s="64">
        <f>C332*'Расчет субсидий'!E332</f>
        <v>0.89817629179331337</v>
      </c>
      <c r="E332" s="65">
        <f t="shared" si="123"/>
        <v>15.231609617020494</v>
      </c>
      <c r="F332" s="29" t="s">
        <v>375</v>
      </c>
      <c r="G332" s="29" t="s">
        <v>375</v>
      </c>
      <c r="H332" s="29" t="s">
        <v>375</v>
      </c>
      <c r="I332" s="29" t="s">
        <v>375</v>
      </c>
      <c r="J332" s="29" t="s">
        <v>375</v>
      </c>
      <c r="K332" s="29" t="s">
        <v>375</v>
      </c>
      <c r="L332" s="64">
        <f>'Расчет субсидий'!P332-1</f>
        <v>-0.55720053835800809</v>
      </c>
      <c r="M332" s="64">
        <f>L332*'Расчет субсидий'!Q332</f>
        <v>-11.144010767160161</v>
      </c>
      <c r="N332" s="65">
        <f t="shared" si="124"/>
        <v>-188.98430422200138</v>
      </c>
      <c r="O332" s="64">
        <f>'Расчет субсидий'!T332-1</f>
        <v>4.1666666666666741E-2</v>
      </c>
      <c r="P332" s="64">
        <f>O332*'Расчет субсидий'!U332</f>
        <v>1.4583333333333359</v>
      </c>
      <c r="Q332" s="65">
        <f t="shared" si="125"/>
        <v>24.730962315283591</v>
      </c>
      <c r="R332" s="64">
        <f>'Расчет субсидий'!X332-1</f>
        <v>8.3333333333333259E-2</v>
      </c>
      <c r="S332" s="64">
        <f>R332*'Расчет субсидий'!Y332</f>
        <v>1.2499999999999989</v>
      </c>
      <c r="T332" s="65">
        <f t="shared" si="126"/>
        <v>21.197967698814452</v>
      </c>
      <c r="U332" s="92" t="s">
        <v>435</v>
      </c>
      <c r="V332" s="92" t="s">
        <v>435</v>
      </c>
      <c r="W332" s="93" t="s">
        <v>435</v>
      </c>
      <c r="X332" s="29" t="s">
        <v>375</v>
      </c>
      <c r="Y332" s="29" t="s">
        <v>375</v>
      </c>
      <c r="Z332" s="29" t="s">
        <v>375</v>
      </c>
      <c r="AA332" s="64">
        <f>'Расчет субсидий'!AJ332-1</f>
        <v>3.3333333333333437E-2</v>
      </c>
      <c r="AB332" s="64">
        <f>AA332*'Расчет субсидий'!AK332</f>
        <v>0.66666666666666874</v>
      </c>
      <c r="AC332" s="65">
        <f t="shared" si="127"/>
        <v>11.305582772701086</v>
      </c>
      <c r="AD332" s="29" t="s">
        <v>375</v>
      </c>
      <c r="AE332" s="29" t="s">
        <v>375</v>
      </c>
      <c r="AF332" s="29" t="s">
        <v>375</v>
      </c>
      <c r="AG332" s="29" t="s">
        <v>375</v>
      </c>
      <c r="AH332" s="29" t="s">
        <v>375</v>
      </c>
      <c r="AI332" s="29" t="s">
        <v>375</v>
      </c>
      <c r="AJ332" s="64">
        <f t="shared" si="117"/>
        <v>-6.8708344753668449</v>
      </c>
      <c r="AK332" s="28" t="str">
        <f>IF('Расчет субсидий'!BG332="+",'Расчет субсидий'!BG332,"-")</f>
        <v>-</v>
      </c>
    </row>
    <row r="333" spans="1:37" ht="15" customHeight="1">
      <c r="A333" s="35" t="s">
        <v>325</v>
      </c>
      <c r="B333" s="61">
        <f>'Расчет субсидий'!AX333</f>
        <v>243.5272727272727</v>
      </c>
      <c r="C333" s="64">
        <f>'Расчет субсидий'!D333-1</f>
        <v>-1</v>
      </c>
      <c r="D333" s="64">
        <f>C333*'Расчет субсидий'!E333</f>
        <v>0</v>
      </c>
      <c r="E333" s="65">
        <f t="shared" si="123"/>
        <v>0</v>
      </c>
      <c r="F333" s="29" t="s">
        <v>375</v>
      </c>
      <c r="G333" s="29" t="s">
        <v>375</v>
      </c>
      <c r="H333" s="29" t="s">
        <v>375</v>
      </c>
      <c r="I333" s="29" t="s">
        <v>375</v>
      </c>
      <c r="J333" s="29" t="s">
        <v>375</v>
      </c>
      <c r="K333" s="29" t="s">
        <v>375</v>
      </c>
      <c r="L333" s="64">
        <f>'Расчет субсидий'!P333-1</f>
        <v>0.12158330497901781</v>
      </c>
      <c r="M333" s="64">
        <f>L333*'Расчет субсидий'!Q333</f>
        <v>2.4316660995803563</v>
      </c>
      <c r="N333" s="65">
        <f t="shared" si="124"/>
        <v>62.50345323612747</v>
      </c>
      <c r="O333" s="64">
        <f>'Расчет субсидий'!T333-1</f>
        <v>0.16882882882882888</v>
      </c>
      <c r="P333" s="64">
        <f>O333*'Расчет субсидий'!U333</f>
        <v>5.064864864864866</v>
      </c>
      <c r="Q333" s="65">
        <f t="shared" si="125"/>
        <v>130.18709447116049</v>
      </c>
      <c r="R333" s="64">
        <f>'Расчет субсидий'!X333-1</f>
        <v>6.6666666666666652E-2</v>
      </c>
      <c r="S333" s="64">
        <f>R333*'Расчет субсидий'!Y333</f>
        <v>1.333333333333333</v>
      </c>
      <c r="T333" s="65">
        <f t="shared" si="126"/>
        <v>34.271949451675106</v>
      </c>
      <c r="U333" s="92" t="s">
        <v>435</v>
      </c>
      <c r="V333" s="92" t="s">
        <v>435</v>
      </c>
      <c r="W333" s="93" t="s">
        <v>435</v>
      </c>
      <c r="X333" s="29" t="s">
        <v>375</v>
      </c>
      <c r="Y333" s="29" t="s">
        <v>375</v>
      </c>
      <c r="Z333" s="29" t="s">
        <v>375</v>
      </c>
      <c r="AA333" s="64">
        <f>'Расчет субсидий'!AJ333-1</f>
        <v>3.2222222222222152E-2</v>
      </c>
      <c r="AB333" s="64">
        <f>AA333*'Расчет субсидий'!AK333</f>
        <v>0.64444444444444304</v>
      </c>
      <c r="AC333" s="65">
        <f t="shared" si="127"/>
        <v>16.564775568309603</v>
      </c>
      <c r="AD333" s="29" t="s">
        <v>375</v>
      </c>
      <c r="AE333" s="29" t="s">
        <v>375</v>
      </c>
      <c r="AF333" s="29" t="s">
        <v>375</v>
      </c>
      <c r="AG333" s="29" t="s">
        <v>375</v>
      </c>
      <c r="AH333" s="29" t="s">
        <v>375</v>
      </c>
      <c r="AI333" s="29" t="s">
        <v>375</v>
      </c>
      <c r="AJ333" s="64">
        <f t="shared" si="117"/>
        <v>9.4743087422229983</v>
      </c>
      <c r="AK333" s="28" t="str">
        <f>IF('Расчет субсидий'!BG333="+",'Расчет субсидий'!BG333,"-")</f>
        <v>-</v>
      </c>
    </row>
    <row r="334" spans="1:37" ht="15" customHeight="1">
      <c r="A334" s="35" t="s">
        <v>326</v>
      </c>
      <c r="B334" s="61">
        <f>'Расчет субсидий'!AX334</f>
        <v>54.909090909090878</v>
      </c>
      <c r="C334" s="64">
        <f>'Расчет субсидий'!D334-1</f>
        <v>2.5404157043879882E-2</v>
      </c>
      <c r="D334" s="64">
        <f>C334*'Расчет субсидий'!E334</f>
        <v>0.25404157043879882</v>
      </c>
      <c r="E334" s="65">
        <f t="shared" si="123"/>
        <v>1.5268522971291674</v>
      </c>
      <c r="F334" s="29" t="s">
        <v>375</v>
      </c>
      <c r="G334" s="29" t="s">
        <v>375</v>
      </c>
      <c r="H334" s="29" t="s">
        <v>375</v>
      </c>
      <c r="I334" s="29" t="s">
        <v>375</v>
      </c>
      <c r="J334" s="29" t="s">
        <v>375</v>
      </c>
      <c r="K334" s="29" t="s">
        <v>375</v>
      </c>
      <c r="L334" s="64">
        <f>'Расчет субсидий'!P334-1</f>
        <v>-9.6323031806902715E-2</v>
      </c>
      <c r="M334" s="64">
        <f>L334*'Расчет субсидий'!Q334</f>
        <v>-1.9264606361380543</v>
      </c>
      <c r="N334" s="65">
        <f t="shared" si="124"/>
        <v>-11.578502063798739</v>
      </c>
      <c r="O334" s="64">
        <f>'Расчет субсидий'!T334-1</f>
        <v>0.22249999999999992</v>
      </c>
      <c r="P334" s="64">
        <f>O334*'Расчет субсидий'!U334</f>
        <v>6.6749999999999972</v>
      </c>
      <c r="Q334" s="65">
        <f t="shared" si="125"/>
        <v>40.118391118954605</v>
      </c>
      <c r="R334" s="64">
        <f>'Расчет субсидий'!X334-1</f>
        <v>0.20666666666666655</v>
      </c>
      <c r="S334" s="64">
        <f>R334*'Расчет субсидий'!Y334</f>
        <v>4.1333333333333311</v>
      </c>
      <c r="T334" s="65">
        <f t="shared" si="126"/>
        <v>24.842349556805846</v>
      </c>
      <c r="U334" s="92" t="s">
        <v>435</v>
      </c>
      <c r="V334" s="92" t="s">
        <v>435</v>
      </c>
      <c r="W334" s="93" t="s">
        <v>435</v>
      </c>
      <c r="X334" s="29" t="s">
        <v>375</v>
      </c>
      <c r="Y334" s="29" t="s">
        <v>375</v>
      </c>
      <c r="Z334" s="29" t="s">
        <v>375</v>
      </c>
      <c r="AA334" s="64">
        <f>'Расчет субсидий'!AJ334-1</f>
        <v>0</v>
      </c>
      <c r="AB334" s="64">
        <f>AA334*'Расчет субсидий'!AK334</f>
        <v>0</v>
      </c>
      <c r="AC334" s="65">
        <f t="shared" si="127"/>
        <v>0</v>
      </c>
      <c r="AD334" s="29" t="s">
        <v>375</v>
      </c>
      <c r="AE334" s="29" t="s">
        <v>375</v>
      </c>
      <c r="AF334" s="29" t="s">
        <v>375</v>
      </c>
      <c r="AG334" s="29" t="s">
        <v>375</v>
      </c>
      <c r="AH334" s="29" t="s">
        <v>375</v>
      </c>
      <c r="AI334" s="29" t="s">
        <v>375</v>
      </c>
      <c r="AJ334" s="64">
        <f t="shared" si="117"/>
        <v>9.1359142676340728</v>
      </c>
      <c r="AK334" s="28" t="str">
        <f>IF('Расчет субсидий'!BG334="+",'Расчет субсидий'!BG334,"-")</f>
        <v>-</v>
      </c>
    </row>
    <row r="335" spans="1:37" ht="15" customHeight="1">
      <c r="A335" s="35" t="s">
        <v>327</v>
      </c>
      <c r="B335" s="61">
        <f>'Расчет субсидий'!AX335</f>
        <v>168.9818181818182</v>
      </c>
      <c r="C335" s="64">
        <f>'Расчет субсидий'!D335-1</f>
        <v>4.975369458128065E-2</v>
      </c>
      <c r="D335" s="64">
        <f>C335*'Расчет субсидий'!E335</f>
        <v>0.4975369458128065</v>
      </c>
      <c r="E335" s="65">
        <f t="shared" si="123"/>
        <v>6.2889666891175677</v>
      </c>
      <c r="F335" s="29" t="s">
        <v>375</v>
      </c>
      <c r="G335" s="29" t="s">
        <v>375</v>
      </c>
      <c r="H335" s="29" t="s">
        <v>375</v>
      </c>
      <c r="I335" s="29" t="s">
        <v>375</v>
      </c>
      <c r="J335" s="29" t="s">
        <v>375</v>
      </c>
      <c r="K335" s="29" t="s">
        <v>375</v>
      </c>
      <c r="L335" s="64">
        <f>'Расчет субсидий'!P335-1</f>
        <v>0.20540864687107074</v>
      </c>
      <c r="M335" s="64">
        <f>L335*'Расчет субсидий'!Q335</f>
        <v>4.1081729374214149</v>
      </c>
      <c r="N335" s="65">
        <f t="shared" si="124"/>
        <v>51.928129104804519</v>
      </c>
      <c r="O335" s="64">
        <f>'Расчет субсидий'!T335-1</f>
        <v>0.25023255813953482</v>
      </c>
      <c r="P335" s="64">
        <f>O335*'Расчет субсидий'!U335</f>
        <v>5.0046511627906964</v>
      </c>
      <c r="Q335" s="65">
        <f t="shared" si="125"/>
        <v>63.259793505437514</v>
      </c>
      <c r="R335" s="64">
        <f>'Расчет субсидий'!X335-1</f>
        <v>7.1428571428571397E-2</v>
      </c>
      <c r="S335" s="64">
        <f>R335*'Расчет субсидий'!Y335</f>
        <v>2.1428571428571419</v>
      </c>
      <c r="T335" s="65">
        <f t="shared" si="126"/>
        <v>27.086143661050972</v>
      </c>
      <c r="U335" s="92" t="s">
        <v>435</v>
      </c>
      <c r="V335" s="92" t="s">
        <v>435</v>
      </c>
      <c r="W335" s="93" t="s">
        <v>435</v>
      </c>
      <c r="X335" s="29" t="s">
        <v>375</v>
      </c>
      <c r="Y335" s="29" t="s">
        <v>375</v>
      </c>
      <c r="Z335" s="29" t="s">
        <v>375</v>
      </c>
      <c r="AA335" s="64">
        <f>'Расчет субсидий'!AJ335-1</f>
        <v>8.0769230769230704E-2</v>
      </c>
      <c r="AB335" s="64">
        <f>AA335*'Расчет субсидий'!AK335</f>
        <v>1.6153846153846141</v>
      </c>
      <c r="AC335" s="65">
        <f t="shared" si="127"/>
        <v>20.418785221407649</v>
      </c>
      <c r="AD335" s="29" t="s">
        <v>375</v>
      </c>
      <c r="AE335" s="29" t="s">
        <v>375</v>
      </c>
      <c r="AF335" s="29" t="s">
        <v>375</v>
      </c>
      <c r="AG335" s="29" t="s">
        <v>375</v>
      </c>
      <c r="AH335" s="29" t="s">
        <v>375</v>
      </c>
      <c r="AI335" s="29" t="s">
        <v>375</v>
      </c>
      <c r="AJ335" s="64">
        <f t="shared" si="117"/>
        <v>13.368602804266672</v>
      </c>
      <c r="AK335" s="28" t="str">
        <f>IF('Расчет субсидий'!BG335="+",'Расчет субсидий'!BG335,"-")</f>
        <v>-</v>
      </c>
    </row>
    <row r="336" spans="1:37" ht="15" customHeight="1">
      <c r="A336" s="35" t="s">
        <v>328</v>
      </c>
      <c r="B336" s="61">
        <f>'Расчет субсидий'!AX336</f>
        <v>-0.26363636363635123</v>
      </c>
      <c r="C336" s="64">
        <f>'Расчет субсидий'!D336-1</f>
        <v>7.4642126789365992E-2</v>
      </c>
      <c r="D336" s="64">
        <f>C336*'Расчет субсидий'!E336</f>
        <v>0.74642126789365992</v>
      </c>
      <c r="E336" s="65">
        <f t="shared" si="123"/>
        <v>5.8913443843481383</v>
      </c>
      <c r="F336" s="29" t="s">
        <v>375</v>
      </c>
      <c r="G336" s="29" t="s">
        <v>375</v>
      </c>
      <c r="H336" s="29" t="s">
        <v>375</v>
      </c>
      <c r="I336" s="29" t="s">
        <v>375</v>
      </c>
      <c r="J336" s="29" t="s">
        <v>375</v>
      </c>
      <c r="K336" s="29" t="s">
        <v>375</v>
      </c>
      <c r="L336" s="64">
        <f>'Расчет субсидий'!P336-1</f>
        <v>-0.79610655737704916</v>
      </c>
      <c r="M336" s="64">
        <f>L336*'Расчет субсидий'!Q336</f>
        <v>-15.922131147540984</v>
      </c>
      <c r="N336" s="65">
        <f t="shared" si="124"/>
        <v>-125.66999623098083</v>
      </c>
      <c r="O336" s="64">
        <f>'Расчет субсидий'!T336-1</f>
        <v>0.29833333333333334</v>
      </c>
      <c r="P336" s="64">
        <f>O336*'Расчет субсидий'!U336</f>
        <v>8.9499999999999993</v>
      </c>
      <c r="Q336" s="65">
        <f t="shared" si="125"/>
        <v>70.640447302243473</v>
      </c>
      <c r="R336" s="64">
        <f>'Расчет субсидий'!X336-1</f>
        <v>9.9999999999999867E-2</v>
      </c>
      <c r="S336" s="64">
        <f>R336*'Расчет субсидий'!Y336</f>
        <v>1.9999999999999973</v>
      </c>
      <c r="T336" s="65">
        <f t="shared" si="126"/>
        <v>15.785574816143773</v>
      </c>
      <c r="U336" s="92" t="s">
        <v>435</v>
      </c>
      <c r="V336" s="92" t="s">
        <v>435</v>
      </c>
      <c r="W336" s="93" t="s">
        <v>435</v>
      </c>
      <c r="X336" s="29" t="s">
        <v>375</v>
      </c>
      <c r="Y336" s="29" t="s">
        <v>375</v>
      </c>
      <c r="Z336" s="29" t="s">
        <v>375</v>
      </c>
      <c r="AA336" s="64">
        <f>'Расчет субсидий'!AJ336-1</f>
        <v>0.20961538461538454</v>
      </c>
      <c r="AB336" s="64">
        <f>AA336*'Расчет субсидий'!AK336</f>
        <v>4.1923076923076907</v>
      </c>
      <c r="AC336" s="65">
        <f t="shared" si="127"/>
        <v>33.088993364609095</v>
      </c>
      <c r="AD336" s="29" t="s">
        <v>375</v>
      </c>
      <c r="AE336" s="29" t="s">
        <v>375</v>
      </c>
      <c r="AF336" s="29" t="s">
        <v>375</v>
      </c>
      <c r="AG336" s="29" t="s">
        <v>375</v>
      </c>
      <c r="AH336" s="29" t="s">
        <v>375</v>
      </c>
      <c r="AI336" s="29" t="s">
        <v>375</v>
      </c>
      <c r="AJ336" s="64">
        <f t="shared" si="117"/>
        <v>-3.3402187339637734E-2</v>
      </c>
      <c r="AK336" s="28" t="str">
        <f>IF('Расчет субсидий'!BG336="+",'Расчет субсидий'!BG336,"-")</f>
        <v>-</v>
      </c>
    </row>
    <row r="337" spans="1:37" ht="15" customHeight="1">
      <c r="A337" s="35" t="s">
        <v>329</v>
      </c>
      <c r="B337" s="61">
        <f>'Расчет субсидий'!AX337</f>
        <v>103.86363636363637</v>
      </c>
      <c r="C337" s="64">
        <f>'Расчет субсидий'!D337-1</f>
        <v>8.5022026431718078E-2</v>
      </c>
      <c r="D337" s="64">
        <f>C337*'Расчет субсидий'!E337</f>
        <v>0.85022026431718078</v>
      </c>
      <c r="E337" s="65">
        <f t="shared" si="123"/>
        <v>5.9322262464823305</v>
      </c>
      <c r="F337" s="29" t="s">
        <v>375</v>
      </c>
      <c r="G337" s="29" t="s">
        <v>375</v>
      </c>
      <c r="H337" s="29" t="s">
        <v>375</v>
      </c>
      <c r="I337" s="29" t="s">
        <v>375</v>
      </c>
      <c r="J337" s="29" t="s">
        <v>375</v>
      </c>
      <c r="K337" s="29" t="s">
        <v>375</v>
      </c>
      <c r="L337" s="64">
        <f>'Расчет субсидий'!P337-1</f>
        <v>0.1717877094972069</v>
      </c>
      <c r="M337" s="64">
        <f>L337*'Расчет субсидий'!Q337</f>
        <v>3.4357541899441379</v>
      </c>
      <c r="N337" s="65">
        <f t="shared" si="124"/>
        <v>23.972224654533434</v>
      </c>
      <c r="O337" s="64">
        <f>'Расчет субсидий'!T337-1</f>
        <v>0.30000000000000004</v>
      </c>
      <c r="P337" s="64">
        <f>O337*'Расчет субсидий'!U337</f>
        <v>7.5000000000000009</v>
      </c>
      <c r="Q337" s="65">
        <f t="shared" si="125"/>
        <v>52.329612355627809</v>
      </c>
      <c r="R337" s="64">
        <f>'Расчет субсидий'!X337-1</f>
        <v>9.9999999999999867E-2</v>
      </c>
      <c r="S337" s="64">
        <f>R337*'Расчет субсидий'!Y337</f>
        <v>2.4999999999999964</v>
      </c>
      <c r="T337" s="65">
        <f t="shared" si="126"/>
        <v>17.443204118542578</v>
      </c>
      <c r="U337" s="92" t="s">
        <v>435</v>
      </c>
      <c r="V337" s="92" t="s">
        <v>435</v>
      </c>
      <c r="W337" s="93" t="s">
        <v>435</v>
      </c>
      <c r="X337" s="29" t="s">
        <v>375</v>
      </c>
      <c r="Y337" s="29" t="s">
        <v>375</v>
      </c>
      <c r="Z337" s="29" t="s">
        <v>375</v>
      </c>
      <c r="AA337" s="64">
        <f>'Расчет субсидий'!AJ337-1</f>
        <v>3.0000000000000027E-2</v>
      </c>
      <c r="AB337" s="64">
        <f>AA337*'Расчет субсидий'!AK337</f>
        <v>0.60000000000000053</v>
      </c>
      <c r="AC337" s="65">
        <f t="shared" si="127"/>
        <v>4.1863689884502282</v>
      </c>
      <c r="AD337" s="29" t="s">
        <v>375</v>
      </c>
      <c r="AE337" s="29" t="s">
        <v>375</v>
      </c>
      <c r="AF337" s="29" t="s">
        <v>375</v>
      </c>
      <c r="AG337" s="29" t="s">
        <v>375</v>
      </c>
      <c r="AH337" s="29" t="s">
        <v>375</v>
      </c>
      <c r="AI337" s="29" t="s">
        <v>375</v>
      </c>
      <c r="AJ337" s="64">
        <f t="shared" si="117"/>
        <v>14.885974454261316</v>
      </c>
      <c r="AK337" s="28" t="str">
        <f>IF('Расчет субсидий'!BG337="+",'Расчет субсидий'!BG337,"-")</f>
        <v>-</v>
      </c>
    </row>
    <row r="338" spans="1:37" ht="15" customHeight="1">
      <c r="A338" s="35" t="s">
        <v>330</v>
      </c>
      <c r="B338" s="61">
        <f>'Расчет субсидий'!AX338</f>
        <v>196.81818181818176</v>
      </c>
      <c r="C338" s="64">
        <f>'Расчет субсидий'!D338-1</f>
        <v>6.8636363636363606E-2</v>
      </c>
      <c r="D338" s="64">
        <f>C338*'Расчет субсидий'!E338</f>
        <v>0.68636363636363606</v>
      </c>
      <c r="E338" s="65">
        <f t="shared" si="123"/>
        <v>8.2946097210360872</v>
      </c>
      <c r="F338" s="29" t="s">
        <v>375</v>
      </c>
      <c r="G338" s="29" t="s">
        <v>375</v>
      </c>
      <c r="H338" s="29" t="s">
        <v>375</v>
      </c>
      <c r="I338" s="29" t="s">
        <v>375</v>
      </c>
      <c r="J338" s="29" t="s">
        <v>375</v>
      </c>
      <c r="K338" s="29" t="s">
        <v>375</v>
      </c>
      <c r="L338" s="64">
        <f>'Расчет субсидий'!P338-1</f>
        <v>0.25052518756698827</v>
      </c>
      <c r="M338" s="64">
        <f>L338*'Расчет субсидий'!Q338</f>
        <v>5.0105037513397654</v>
      </c>
      <c r="N338" s="65">
        <f t="shared" si="124"/>
        <v>60.551245609888319</v>
      </c>
      <c r="O338" s="64">
        <f>'Расчет субсидий'!T338-1</f>
        <v>0.12947368421052619</v>
      </c>
      <c r="P338" s="64">
        <f>O338*'Расчет субсидий'!U338</f>
        <v>2.5894736842105237</v>
      </c>
      <c r="Q338" s="65">
        <f t="shared" si="125"/>
        <v>31.293431725512214</v>
      </c>
      <c r="R338" s="64">
        <f>'Расчет субсидий'!X338-1</f>
        <v>0.14000000000000012</v>
      </c>
      <c r="S338" s="64">
        <f>R338*'Расчет субсидий'!Y338</f>
        <v>4.2000000000000037</v>
      </c>
      <c r="T338" s="65">
        <f t="shared" si="126"/>
        <v>50.756419749916247</v>
      </c>
      <c r="U338" s="92" t="s">
        <v>435</v>
      </c>
      <c r="V338" s="92" t="s">
        <v>435</v>
      </c>
      <c r="W338" s="93" t="s">
        <v>435</v>
      </c>
      <c r="X338" s="29" t="s">
        <v>375</v>
      </c>
      <c r="Y338" s="29" t="s">
        <v>375</v>
      </c>
      <c r="Z338" s="29" t="s">
        <v>375</v>
      </c>
      <c r="AA338" s="64">
        <f>'Расчет субсидий'!AJ338-1</f>
        <v>0.18999999999999995</v>
      </c>
      <c r="AB338" s="64">
        <f>AA338*'Расчет субсидий'!AK338</f>
        <v>3.7999999999999989</v>
      </c>
      <c r="AC338" s="65">
        <f t="shared" si="127"/>
        <v>45.922475011828936</v>
      </c>
      <c r="AD338" s="29" t="s">
        <v>375</v>
      </c>
      <c r="AE338" s="29" t="s">
        <v>375</v>
      </c>
      <c r="AF338" s="29" t="s">
        <v>375</v>
      </c>
      <c r="AG338" s="29" t="s">
        <v>375</v>
      </c>
      <c r="AH338" s="29" t="s">
        <v>375</v>
      </c>
      <c r="AI338" s="29" t="s">
        <v>375</v>
      </c>
      <c r="AJ338" s="64">
        <f t="shared" si="117"/>
        <v>16.286341071913924</v>
      </c>
      <c r="AK338" s="28" t="str">
        <f>IF('Расчет субсидий'!BG338="+",'Расчет субсидий'!BG338,"-")</f>
        <v>-</v>
      </c>
    </row>
    <row r="339" spans="1:37" ht="15" customHeight="1">
      <c r="A339" s="35" t="s">
        <v>331</v>
      </c>
      <c r="B339" s="61">
        <f>'Расчет субсидий'!AX339</f>
        <v>259.75454545454522</v>
      </c>
      <c r="C339" s="64">
        <f>'Расчет субсидий'!D339-1</f>
        <v>2.305214042364101E-2</v>
      </c>
      <c r="D339" s="64">
        <f>C339*'Расчет субсидий'!E339</f>
        <v>0.2305214042364101</v>
      </c>
      <c r="E339" s="65">
        <f t="shared" si="123"/>
        <v>7.9531154458573798</v>
      </c>
      <c r="F339" s="29" t="s">
        <v>375</v>
      </c>
      <c r="G339" s="29" t="s">
        <v>375</v>
      </c>
      <c r="H339" s="29" t="s">
        <v>375</v>
      </c>
      <c r="I339" s="29" t="s">
        <v>375</v>
      </c>
      <c r="J339" s="29" t="s">
        <v>375</v>
      </c>
      <c r="K339" s="29" t="s">
        <v>375</v>
      </c>
      <c r="L339" s="64">
        <f>'Расчет субсидий'!P339-1</f>
        <v>-0.13731268592399015</v>
      </c>
      <c r="M339" s="64">
        <f>L339*'Расчет субсидий'!Q339</f>
        <v>-2.746253718479803</v>
      </c>
      <c r="N339" s="65">
        <f t="shared" si="124"/>
        <v>-94.747266263768608</v>
      </c>
      <c r="O339" s="64">
        <f>'Расчет субсидий'!T339-1</f>
        <v>0.24351851851851847</v>
      </c>
      <c r="P339" s="64">
        <f>O339*'Расчет субсидий'!U339</f>
        <v>4.8703703703703694</v>
      </c>
      <c r="Q339" s="65">
        <f t="shared" si="125"/>
        <v>168.03046098016395</v>
      </c>
      <c r="R339" s="64">
        <f>'Расчет субсидий'!X339-1</f>
        <v>7.3333333333333472E-2</v>
      </c>
      <c r="S339" s="64">
        <f>R339*'Расчет субсидий'!Y339</f>
        <v>2.2000000000000042</v>
      </c>
      <c r="T339" s="65">
        <f t="shared" si="126"/>
        <v>75.901212032104638</v>
      </c>
      <c r="U339" s="92" t="s">
        <v>435</v>
      </c>
      <c r="V339" s="92" t="s">
        <v>435</v>
      </c>
      <c r="W339" s="93" t="s">
        <v>435</v>
      </c>
      <c r="X339" s="29" t="s">
        <v>375</v>
      </c>
      <c r="Y339" s="29" t="s">
        <v>375</v>
      </c>
      <c r="Z339" s="29" t="s">
        <v>375</v>
      </c>
      <c r="AA339" s="64">
        <f>'Расчет субсидий'!AJ339-1</f>
        <v>0.14871794871794863</v>
      </c>
      <c r="AB339" s="64">
        <f>AA339*'Расчет субсидий'!AK339</f>
        <v>2.9743589743589727</v>
      </c>
      <c r="AC339" s="65">
        <f t="shared" si="127"/>
        <v>102.61702326018784</v>
      </c>
      <c r="AD339" s="29" t="s">
        <v>375</v>
      </c>
      <c r="AE339" s="29" t="s">
        <v>375</v>
      </c>
      <c r="AF339" s="29" t="s">
        <v>375</v>
      </c>
      <c r="AG339" s="29" t="s">
        <v>375</v>
      </c>
      <c r="AH339" s="29" t="s">
        <v>375</v>
      </c>
      <c r="AI339" s="29" t="s">
        <v>375</v>
      </c>
      <c r="AJ339" s="64">
        <f t="shared" si="117"/>
        <v>7.5289970304859537</v>
      </c>
      <c r="AK339" s="28" t="str">
        <f>IF('Расчет субсидий'!BG339="+",'Расчет субсидий'!BG339,"-")</f>
        <v>-</v>
      </c>
    </row>
    <row r="340" spans="1:37" ht="15" customHeight="1">
      <c r="A340" s="34" t="s">
        <v>332</v>
      </c>
      <c r="B340" s="66"/>
      <c r="C340" s="67"/>
      <c r="D340" s="67"/>
      <c r="E340" s="68"/>
      <c r="F340" s="67"/>
      <c r="G340" s="67"/>
      <c r="H340" s="68"/>
      <c r="I340" s="68"/>
      <c r="J340" s="68"/>
      <c r="K340" s="68"/>
      <c r="L340" s="67"/>
      <c r="M340" s="67"/>
      <c r="N340" s="68"/>
      <c r="O340" s="67"/>
      <c r="P340" s="67"/>
      <c r="Q340" s="68"/>
      <c r="R340" s="67"/>
      <c r="S340" s="67"/>
      <c r="T340" s="68"/>
      <c r="U340" s="68"/>
      <c r="V340" s="68"/>
      <c r="W340" s="68"/>
      <c r="X340" s="68"/>
      <c r="Y340" s="68"/>
      <c r="Z340" s="68"/>
      <c r="AA340" s="67"/>
      <c r="AB340" s="67"/>
      <c r="AC340" s="68"/>
      <c r="AD340" s="67"/>
      <c r="AE340" s="67"/>
      <c r="AF340" s="68"/>
      <c r="AG340" s="67"/>
      <c r="AH340" s="67"/>
      <c r="AI340" s="68"/>
      <c r="AJ340" s="68"/>
      <c r="AK340" s="69"/>
    </row>
    <row r="341" spans="1:37" ht="15" customHeight="1">
      <c r="A341" s="35" t="s">
        <v>333</v>
      </c>
      <c r="B341" s="61">
        <f>'Расчет субсидий'!AX341</f>
        <v>-50.727272727272748</v>
      </c>
      <c r="C341" s="64">
        <f>'Расчет субсидий'!D341-1</f>
        <v>7.2625698324022547E-3</v>
      </c>
      <c r="D341" s="64">
        <f>C341*'Расчет субсидий'!E341</f>
        <v>7.2625698324022547E-2</v>
      </c>
      <c r="E341" s="65">
        <f t="shared" ref="E341:E351" si="128">$B341*D341/$AJ341</f>
        <v>0.62110388337241373</v>
      </c>
      <c r="F341" s="29" t="s">
        <v>375</v>
      </c>
      <c r="G341" s="29" t="s">
        <v>375</v>
      </c>
      <c r="H341" s="29" t="s">
        <v>375</v>
      </c>
      <c r="I341" s="29" t="s">
        <v>375</v>
      </c>
      <c r="J341" s="29" t="s">
        <v>375</v>
      </c>
      <c r="K341" s="29" t="s">
        <v>375</v>
      </c>
      <c r="L341" s="64">
        <f>'Расчет субсидий'!P341-1</f>
        <v>-0.25661764705882351</v>
      </c>
      <c r="M341" s="64">
        <f>L341*'Расчет субсидий'!Q341</f>
        <v>-5.1323529411764701</v>
      </c>
      <c r="N341" s="65">
        <f t="shared" ref="N341:N351" si="129">$B341*M341/$AJ341</f>
        <v>-43.892512101988629</v>
      </c>
      <c r="O341" s="64">
        <f>'Расчет субсидий'!T341-1</f>
        <v>-8.7969924812030142E-2</v>
      </c>
      <c r="P341" s="64">
        <f>O341*'Расчет субсидий'!U341</f>
        <v>-2.1992481203007537</v>
      </c>
      <c r="Q341" s="65">
        <f t="shared" ref="Q341:Q351" si="130">$B341*P341/$AJ341</f>
        <v>-18.808239776559336</v>
      </c>
      <c r="R341" s="64">
        <f>'Расчет субсидий'!X341-1</f>
        <v>5.3097345132743223E-2</v>
      </c>
      <c r="S341" s="64">
        <f>R341*'Расчет субсидий'!Y341</f>
        <v>1.3274336283185806</v>
      </c>
      <c r="T341" s="65">
        <f t="shared" ref="T341:T351" si="131">$B341*S341/$AJ341</f>
        <v>11.352375267902804</v>
      </c>
      <c r="U341" s="92" t="s">
        <v>435</v>
      </c>
      <c r="V341" s="92" t="s">
        <v>435</v>
      </c>
      <c r="W341" s="93" t="s">
        <v>435</v>
      </c>
      <c r="X341" s="29" t="s">
        <v>375</v>
      </c>
      <c r="Y341" s="29" t="s">
        <v>375</v>
      </c>
      <c r="Z341" s="29" t="s">
        <v>375</v>
      </c>
      <c r="AA341" s="64">
        <f>'Расчет субсидий'!AJ341-1</f>
        <v>0</v>
      </c>
      <c r="AB341" s="64">
        <f>AA341*'Расчет субсидий'!AK341</f>
        <v>0</v>
      </c>
      <c r="AC341" s="65">
        <f t="shared" ref="AC341:AC351" si="132">$B341*AB341/$AJ341</f>
        <v>0</v>
      </c>
      <c r="AD341" s="29" t="s">
        <v>375</v>
      </c>
      <c r="AE341" s="29" t="s">
        <v>375</v>
      </c>
      <c r="AF341" s="29" t="s">
        <v>375</v>
      </c>
      <c r="AG341" s="29" t="s">
        <v>375</v>
      </c>
      <c r="AH341" s="29" t="s">
        <v>375</v>
      </c>
      <c r="AI341" s="29" t="s">
        <v>375</v>
      </c>
      <c r="AJ341" s="64">
        <f t="shared" si="117"/>
        <v>-5.9315417348346209</v>
      </c>
      <c r="AK341" s="28" t="str">
        <f>IF('Расчет субсидий'!BG341="+",'Расчет субсидий'!BG341,"-")</f>
        <v>-</v>
      </c>
    </row>
    <row r="342" spans="1:37" ht="15" customHeight="1">
      <c r="A342" s="35" t="s">
        <v>334</v>
      </c>
      <c r="B342" s="61">
        <f>'Расчет субсидий'!AX342</f>
        <v>44.25454545454545</v>
      </c>
      <c r="C342" s="64">
        <f>'Расчет субсидий'!D342-1</f>
        <v>4.7428571428571598E-2</v>
      </c>
      <c r="D342" s="64">
        <f>C342*'Расчет субсидий'!E342</f>
        <v>0.47428571428571598</v>
      </c>
      <c r="E342" s="65">
        <f t="shared" si="128"/>
        <v>4.1609610118975624</v>
      </c>
      <c r="F342" s="29" t="s">
        <v>375</v>
      </c>
      <c r="G342" s="29" t="s">
        <v>375</v>
      </c>
      <c r="H342" s="29" t="s">
        <v>375</v>
      </c>
      <c r="I342" s="29" t="s">
        <v>375</v>
      </c>
      <c r="J342" s="29" t="s">
        <v>375</v>
      </c>
      <c r="K342" s="29" t="s">
        <v>375</v>
      </c>
      <c r="L342" s="64">
        <f>'Расчет субсидий'!P342-1</f>
        <v>0.30000000000000004</v>
      </c>
      <c r="M342" s="64">
        <f>L342*'Расчет субсидий'!Q342</f>
        <v>6.0000000000000009</v>
      </c>
      <c r="N342" s="65">
        <f t="shared" si="129"/>
        <v>52.638663403523203</v>
      </c>
      <c r="O342" s="64">
        <f>'Расчет субсидий'!T342-1</f>
        <v>-7.4331550802139046E-2</v>
      </c>
      <c r="P342" s="64">
        <f>O342*'Расчет субсидий'!U342</f>
        <v>-2.2299465240641716</v>
      </c>
      <c r="Q342" s="65">
        <f t="shared" si="130"/>
        <v>-19.56356741467841</v>
      </c>
      <c r="R342" s="64">
        <f>'Расчет субсидий'!X342-1</f>
        <v>4.0000000000000036E-2</v>
      </c>
      <c r="S342" s="64">
        <f>R342*'Расчет субсидий'!Y342</f>
        <v>0.80000000000000071</v>
      </c>
      <c r="T342" s="65">
        <f t="shared" si="131"/>
        <v>7.0184884538030987</v>
      </c>
      <c r="U342" s="92" t="s">
        <v>435</v>
      </c>
      <c r="V342" s="92" t="s">
        <v>435</v>
      </c>
      <c r="W342" s="93" t="s">
        <v>435</v>
      </c>
      <c r="X342" s="29" t="s">
        <v>375</v>
      </c>
      <c r="Y342" s="29" t="s">
        <v>375</v>
      </c>
      <c r="Z342" s="29" t="s">
        <v>375</v>
      </c>
      <c r="AA342" s="64">
        <f>'Расчет субсидий'!AJ342-1</f>
        <v>0</v>
      </c>
      <c r="AB342" s="64">
        <f>AA342*'Расчет субсидий'!AK342</f>
        <v>0</v>
      </c>
      <c r="AC342" s="65">
        <f t="shared" si="132"/>
        <v>0</v>
      </c>
      <c r="AD342" s="29" t="s">
        <v>375</v>
      </c>
      <c r="AE342" s="29" t="s">
        <v>375</v>
      </c>
      <c r="AF342" s="29" t="s">
        <v>375</v>
      </c>
      <c r="AG342" s="29" t="s">
        <v>375</v>
      </c>
      <c r="AH342" s="29" t="s">
        <v>375</v>
      </c>
      <c r="AI342" s="29" t="s">
        <v>375</v>
      </c>
      <c r="AJ342" s="64">
        <f t="shared" si="117"/>
        <v>5.044339190221546</v>
      </c>
      <c r="AK342" s="28" t="str">
        <f>IF('Расчет субсидий'!BG342="+",'Расчет субсидий'!BG342,"-")</f>
        <v>-</v>
      </c>
    </row>
    <row r="343" spans="1:37" ht="15" customHeight="1">
      <c r="A343" s="35" t="s">
        <v>335</v>
      </c>
      <c r="B343" s="61">
        <f>'Расчет субсидий'!AX343</f>
        <v>-30.490909090909099</v>
      </c>
      <c r="C343" s="64">
        <f>'Расчет субсидий'!D343-1</f>
        <v>3.3449477351916501E-2</v>
      </c>
      <c r="D343" s="64">
        <f>C343*'Расчет субсидий'!E343</f>
        <v>0.33449477351916501</v>
      </c>
      <c r="E343" s="65">
        <f t="shared" si="128"/>
        <v>2.1303037830614633</v>
      </c>
      <c r="F343" s="29" t="s">
        <v>375</v>
      </c>
      <c r="G343" s="29" t="s">
        <v>375</v>
      </c>
      <c r="H343" s="29" t="s">
        <v>375</v>
      </c>
      <c r="I343" s="29" t="s">
        <v>375</v>
      </c>
      <c r="J343" s="29" t="s">
        <v>375</v>
      </c>
      <c r="K343" s="29" t="s">
        <v>375</v>
      </c>
      <c r="L343" s="64">
        <f>'Расчет субсидий'!P343-1</f>
        <v>-0.50971443473725386</v>
      </c>
      <c r="M343" s="64">
        <f>L343*'Расчет субсидий'!Q343</f>
        <v>-10.194288694745078</v>
      </c>
      <c r="N343" s="65">
        <f t="shared" si="129"/>
        <v>-64.924577276816152</v>
      </c>
      <c r="O343" s="64">
        <f>'Расчет субсидий'!T343-1</f>
        <v>0.1532</v>
      </c>
      <c r="P343" s="64">
        <f>O343*'Расчет субсидий'!U343</f>
        <v>4.5960000000000001</v>
      </c>
      <c r="Q343" s="65">
        <f t="shared" si="130"/>
        <v>29.27064026723728</v>
      </c>
      <c r="R343" s="64">
        <f>'Расчет субсидий'!X343-1</f>
        <v>2.3809523809523725E-2</v>
      </c>
      <c r="S343" s="64">
        <f>R343*'Расчет субсидий'!Y343</f>
        <v>0.4761904761904745</v>
      </c>
      <c r="T343" s="65">
        <f t="shared" si="131"/>
        <v>3.0327241356083112</v>
      </c>
      <c r="U343" s="92" t="s">
        <v>435</v>
      </c>
      <c r="V343" s="92" t="s">
        <v>435</v>
      </c>
      <c r="W343" s="93" t="s">
        <v>435</v>
      </c>
      <c r="X343" s="29" t="s">
        <v>375</v>
      </c>
      <c r="Y343" s="29" t="s">
        <v>375</v>
      </c>
      <c r="Z343" s="29" t="s">
        <v>375</v>
      </c>
      <c r="AA343" s="64">
        <f>'Расчет субсидий'!AJ343-1</f>
        <v>0</v>
      </c>
      <c r="AB343" s="64">
        <f>AA343*'Расчет субсидий'!AK343</f>
        <v>0</v>
      </c>
      <c r="AC343" s="65">
        <f t="shared" si="132"/>
        <v>0</v>
      </c>
      <c r="AD343" s="29" t="s">
        <v>375</v>
      </c>
      <c r="AE343" s="29" t="s">
        <v>375</v>
      </c>
      <c r="AF343" s="29" t="s">
        <v>375</v>
      </c>
      <c r="AG343" s="29" t="s">
        <v>375</v>
      </c>
      <c r="AH343" s="29" t="s">
        <v>375</v>
      </c>
      <c r="AI343" s="29" t="s">
        <v>375</v>
      </c>
      <c r="AJ343" s="64">
        <f t="shared" si="117"/>
        <v>-4.7876034450354386</v>
      </c>
      <c r="AK343" s="28" t="str">
        <f>IF('Расчет субсидий'!BG343="+",'Расчет субсидий'!BG343,"-")</f>
        <v>-</v>
      </c>
    </row>
    <row r="344" spans="1:37" ht="15" customHeight="1">
      <c r="A344" s="35" t="s">
        <v>336</v>
      </c>
      <c r="B344" s="61">
        <f>'Расчет субсидий'!AX344</f>
        <v>60.763636363636351</v>
      </c>
      <c r="C344" s="64">
        <f>'Расчет субсидий'!D344-1</f>
        <v>-1.1560693641621267E-4</v>
      </c>
      <c r="D344" s="64">
        <f>C344*'Расчет субсидий'!E344</f>
        <v>-1.1560693641621267E-3</v>
      </c>
      <c r="E344" s="65">
        <f t="shared" si="128"/>
        <v>-1.3968130012033229E-2</v>
      </c>
      <c r="F344" s="29" t="s">
        <v>375</v>
      </c>
      <c r="G344" s="29" t="s">
        <v>375</v>
      </c>
      <c r="H344" s="29" t="s">
        <v>375</v>
      </c>
      <c r="I344" s="29" t="s">
        <v>375</v>
      </c>
      <c r="J344" s="29" t="s">
        <v>375</v>
      </c>
      <c r="K344" s="29" t="s">
        <v>375</v>
      </c>
      <c r="L344" s="64">
        <f>'Расчет субсидий'!P344-1</f>
        <v>0.17107750472589789</v>
      </c>
      <c r="M344" s="64">
        <f>L344*'Расчет субсидий'!Q344</f>
        <v>3.4215500945179578</v>
      </c>
      <c r="N344" s="65">
        <f t="shared" si="129"/>
        <v>41.340647926908474</v>
      </c>
      <c r="O344" s="64">
        <f>'Расчет субсидий'!T344-1</f>
        <v>-4.9999999999999933E-2</v>
      </c>
      <c r="P344" s="64">
        <f>O344*'Расчет субсидий'!U344</f>
        <v>-0.99999999999999867</v>
      </c>
      <c r="Q344" s="65">
        <f t="shared" si="130"/>
        <v>-12.082432460405832</v>
      </c>
      <c r="R344" s="64">
        <f>'Расчет субсидий'!X344-1</f>
        <v>8.6956521739130599E-2</v>
      </c>
      <c r="S344" s="64">
        <f>R344*'Расчет субсидий'!Y344</f>
        <v>2.608695652173918</v>
      </c>
      <c r="T344" s="65">
        <f t="shared" si="131"/>
        <v>31.519389027145749</v>
      </c>
      <c r="U344" s="92" t="s">
        <v>435</v>
      </c>
      <c r="V344" s="92" t="s">
        <v>435</v>
      </c>
      <c r="W344" s="93" t="s">
        <v>435</v>
      </c>
      <c r="X344" s="29" t="s">
        <v>375</v>
      </c>
      <c r="Y344" s="29" t="s">
        <v>375</v>
      </c>
      <c r="Z344" s="29" t="s">
        <v>375</v>
      </c>
      <c r="AA344" s="64">
        <f>'Расчет субсидий'!AJ344-1</f>
        <v>0</v>
      </c>
      <c r="AB344" s="64">
        <f>AA344*'Расчет субсидий'!AK344</f>
        <v>0</v>
      </c>
      <c r="AC344" s="65">
        <f t="shared" si="132"/>
        <v>0</v>
      </c>
      <c r="AD344" s="29" t="s">
        <v>375</v>
      </c>
      <c r="AE344" s="29" t="s">
        <v>375</v>
      </c>
      <c r="AF344" s="29" t="s">
        <v>375</v>
      </c>
      <c r="AG344" s="29" t="s">
        <v>375</v>
      </c>
      <c r="AH344" s="29" t="s">
        <v>375</v>
      </c>
      <c r="AI344" s="29" t="s">
        <v>375</v>
      </c>
      <c r="AJ344" s="64">
        <f t="shared" si="117"/>
        <v>5.0290896773277147</v>
      </c>
      <c r="AK344" s="28" t="str">
        <f>IF('Расчет субсидий'!BG344="+",'Расчет субсидий'!BG344,"-")</f>
        <v>-</v>
      </c>
    </row>
    <row r="345" spans="1:37" ht="15" customHeight="1">
      <c r="A345" s="35" t="s">
        <v>337</v>
      </c>
      <c r="B345" s="61">
        <f>'Расчет субсидий'!AX345</f>
        <v>9.1454545454545837</v>
      </c>
      <c r="C345" s="64">
        <f>'Расчет субсидий'!D345-1</f>
        <v>3.6363636363634377E-4</v>
      </c>
      <c r="D345" s="64">
        <f>C345*'Расчет субсидий'!E345</f>
        <v>3.6363636363634377E-3</v>
      </c>
      <c r="E345" s="65">
        <f t="shared" si="128"/>
        <v>1.7138375454243911E-2</v>
      </c>
      <c r="F345" s="29" t="s">
        <v>375</v>
      </c>
      <c r="G345" s="29" t="s">
        <v>375</v>
      </c>
      <c r="H345" s="29" t="s">
        <v>375</v>
      </c>
      <c r="I345" s="29" t="s">
        <v>375</v>
      </c>
      <c r="J345" s="29" t="s">
        <v>375</v>
      </c>
      <c r="K345" s="29" t="s">
        <v>375</v>
      </c>
      <c r="L345" s="64">
        <f>'Расчет субсидий'!P345-1</f>
        <v>-5.2407328504473716E-2</v>
      </c>
      <c r="M345" s="64">
        <f>L345*'Расчет субсидий'!Q345</f>
        <v>-1.0481465700894743</v>
      </c>
      <c r="N345" s="65">
        <f t="shared" si="129"/>
        <v>-4.9399705985499018</v>
      </c>
      <c r="O345" s="64">
        <f>'Расчет субсидий'!T345-1</f>
        <v>4.2105263157894868E-2</v>
      </c>
      <c r="P345" s="64">
        <f>O345*'Расчет субсидий'!U345</f>
        <v>0.84210526315789735</v>
      </c>
      <c r="Q345" s="65">
        <f t="shared" si="130"/>
        <v>3.9688869472988189</v>
      </c>
      <c r="R345" s="64">
        <f>'Расчет субсидий'!X345-1</f>
        <v>7.1428571428571397E-2</v>
      </c>
      <c r="S345" s="64">
        <f>R345*'Расчет субсидий'!Y345</f>
        <v>2.1428571428571419</v>
      </c>
      <c r="T345" s="65">
        <f t="shared" si="131"/>
        <v>10.099399821251422</v>
      </c>
      <c r="U345" s="92" t="s">
        <v>435</v>
      </c>
      <c r="V345" s="92" t="s">
        <v>435</v>
      </c>
      <c r="W345" s="93" t="s">
        <v>435</v>
      </c>
      <c r="X345" s="29" t="s">
        <v>375</v>
      </c>
      <c r="Y345" s="29" t="s">
        <v>375</v>
      </c>
      <c r="Z345" s="29" t="s">
        <v>375</v>
      </c>
      <c r="AA345" s="64">
        <f>'Расчет субсидий'!AJ345-1</f>
        <v>0</v>
      </c>
      <c r="AB345" s="64">
        <f>AA345*'Расчет субсидий'!AK345</f>
        <v>0</v>
      </c>
      <c r="AC345" s="65">
        <f t="shared" si="132"/>
        <v>0</v>
      </c>
      <c r="AD345" s="29" t="s">
        <v>375</v>
      </c>
      <c r="AE345" s="29" t="s">
        <v>375</v>
      </c>
      <c r="AF345" s="29" t="s">
        <v>375</v>
      </c>
      <c r="AG345" s="29" t="s">
        <v>375</v>
      </c>
      <c r="AH345" s="29" t="s">
        <v>375</v>
      </c>
      <c r="AI345" s="29" t="s">
        <v>375</v>
      </c>
      <c r="AJ345" s="64">
        <f t="shared" si="117"/>
        <v>1.9404521995619284</v>
      </c>
      <c r="AK345" s="28" t="str">
        <f>IF('Расчет субсидий'!BG345="+",'Расчет субсидий'!BG345,"-")</f>
        <v>-</v>
      </c>
    </row>
    <row r="346" spans="1:37" ht="15" customHeight="1">
      <c r="A346" s="35" t="s">
        <v>338</v>
      </c>
      <c r="B346" s="61">
        <f>'Расчет субсидий'!AX346</f>
        <v>-13.572727272727278</v>
      </c>
      <c r="C346" s="64">
        <f>'Расчет субсидий'!D346-1</f>
        <v>1.3184079601989973E-2</v>
      </c>
      <c r="D346" s="64">
        <f>C346*'Расчет субсидий'!E346</f>
        <v>0.13184079601989973</v>
      </c>
      <c r="E346" s="65">
        <f t="shared" si="128"/>
        <v>0.15444613385251441</v>
      </c>
      <c r="F346" s="29" t="s">
        <v>375</v>
      </c>
      <c r="G346" s="29" t="s">
        <v>375</v>
      </c>
      <c r="H346" s="29" t="s">
        <v>375</v>
      </c>
      <c r="I346" s="29" t="s">
        <v>375</v>
      </c>
      <c r="J346" s="29" t="s">
        <v>375</v>
      </c>
      <c r="K346" s="29" t="s">
        <v>375</v>
      </c>
      <c r="L346" s="64">
        <f>'Расчет субсидий'!P346-1</f>
        <v>-0.55400398974066689</v>
      </c>
      <c r="M346" s="64">
        <f>L346*'Расчет субсидий'!Q346</f>
        <v>-11.080079794813338</v>
      </c>
      <c r="N346" s="65">
        <f t="shared" si="129"/>
        <v>-12.979863128465833</v>
      </c>
      <c r="O346" s="64">
        <f>'Расчет субсидий'!T346-1</f>
        <v>-6.0000000000000053E-2</v>
      </c>
      <c r="P346" s="64">
        <f>O346*'Расчет субсидий'!U346</f>
        <v>-1.5000000000000013</v>
      </c>
      <c r="Q346" s="65">
        <f t="shared" si="130"/>
        <v>-1.7571890323220154</v>
      </c>
      <c r="R346" s="64">
        <f>'Расчет субсидий'!X346-1</f>
        <v>3.4482758620689724E-2</v>
      </c>
      <c r="S346" s="64">
        <f>R346*'Расчет субсидий'!Y346</f>
        <v>0.8620689655172431</v>
      </c>
      <c r="T346" s="65">
        <f t="shared" si="131"/>
        <v>1.0098787542080561</v>
      </c>
      <c r="U346" s="92" t="s">
        <v>435</v>
      </c>
      <c r="V346" s="92" t="s">
        <v>435</v>
      </c>
      <c r="W346" s="93" t="s">
        <v>435</v>
      </c>
      <c r="X346" s="29" t="s">
        <v>375</v>
      </c>
      <c r="Y346" s="29" t="s">
        <v>375</v>
      </c>
      <c r="Z346" s="29" t="s">
        <v>375</v>
      </c>
      <c r="AA346" s="64">
        <f>'Расчет субсидий'!AJ346-1</f>
        <v>0</v>
      </c>
      <c r="AB346" s="64">
        <f>AA346*'Расчет субсидий'!AK346</f>
        <v>0</v>
      </c>
      <c r="AC346" s="65">
        <f t="shared" si="132"/>
        <v>0</v>
      </c>
      <c r="AD346" s="29" t="s">
        <v>375</v>
      </c>
      <c r="AE346" s="29" t="s">
        <v>375</v>
      </c>
      <c r="AF346" s="29" t="s">
        <v>375</v>
      </c>
      <c r="AG346" s="29" t="s">
        <v>375</v>
      </c>
      <c r="AH346" s="29" t="s">
        <v>375</v>
      </c>
      <c r="AI346" s="29" t="s">
        <v>375</v>
      </c>
      <c r="AJ346" s="64">
        <f t="shared" si="117"/>
        <v>-11.586170033276197</v>
      </c>
      <c r="AK346" s="28" t="str">
        <f>IF('Расчет субсидий'!BG346="+",'Расчет субсидий'!BG346,"-")</f>
        <v>-</v>
      </c>
    </row>
    <row r="347" spans="1:37" ht="15" customHeight="1">
      <c r="A347" s="35" t="s">
        <v>339</v>
      </c>
      <c r="B347" s="61">
        <f>'Расчет субсидий'!AX347</f>
        <v>-53.072727272727207</v>
      </c>
      <c r="C347" s="64">
        <f>'Расчет субсидий'!D347-1</f>
        <v>-1</v>
      </c>
      <c r="D347" s="64">
        <f>C347*'Расчет субсидий'!E347</f>
        <v>0</v>
      </c>
      <c r="E347" s="65">
        <f t="shared" si="128"/>
        <v>0</v>
      </c>
      <c r="F347" s="29" t="s">
        <v>375</v>
      </c>
      <c r="G347" s="29" t="s">
        <v>375</v>
      </c>
      <c r="H347" s="29" t="s">
        <v>375</v>
      </c>
      <c r="I347" s="29" t="s">
        <v>375</v>
      </c>
      <c r="J347" s="29" t="s">
        <v>375</v>
      </c>
      <c r="K347" s="29" t="s">
        <v>375</v>
      </c>
      <c r="L347" s="64">
        <f>'Расчет субсидий'!P347-1</f>
        <v>-0.50475866757307952</v>
      </c>
      <c r="M347" s="64">
        <f>L347*'Расчет субсидий'!Q347</f>
        <v>-10.09517335146159</v>
      </c>
      <c r="N347" s="65">
        <f t="shared" si="129"/>
        <v>-94.570421931110658</v>
      </c>
      <c r="O347" s="64">
        <f>'Расчет субсидий'!T347-1</f>
        <v>-4.6078431372549078E-2</v>
      </c>
      <c r="P347" s="64">
        <f>O347*'Расчет субсидий'!U347</f>
        <v>-0.92156862745098156</v>
      </c>
      <c r="Q347" s="65">
        <f t="shared" si="130"/>
        <v>-8.6331488229368283</v>
      </c>
      <c r="R347" s="64">
        <f>'Расчет субсидий'!X347-1</f>
        <v>0.17837837837837833</v>
      </c>
      <c r="S347" s="64">
        <f>R347*'Расчет субсидий'!Y347</f>
        <v>5.35135135135135</v>
      </c>
      <c r="T347" s="65">
        <f t="shared" si="131"/>
        <v>50.130843481320277</v>
      </c>
      <c r="U347" s="92" t="s">
        <v>435</v>
      </c>
      <c r="V347" s="92" t="s">
        <v>435</v>
      </c>
      <c r="W347" s="93" t="s">
        <v>435</v>
      </c>
      <c r="X347" s="29" t="s">
        <v>375</v>
      </c>
      <c r="Y347" s="29" t="s">
        <v>375</v>
      </c>
      <c r="Z347" s="29" t="s">
        <v>375</v>
      </c>
      <c r="AA347" s="64">
        <f>'Расчет субсидий'!AJ347-1</f>
        <v>0</v>
      </c>
      <c r="AB347" s="64">
        <f>AA347*'Расчет субсидий'!AK347</f>
        <v>0</v>
      </c>
      <c r="AC347" s="65">
        <f t="shared" si="132"/>
        <v>0</v>
      </c>
      <c r="AD347" s="29" t="s">
        <v>375</v>
      </c>
      <c r="AE347" s="29" t="s">
        <v>375</v>
      </c>
      <c r="AF347" s="29" t="s">
        <v>375</v>
      </c>
      <c r="AG347" s="29" t="s">
        <v>375</v>
      </c>
      <c r="AH347" s="29" t="s">
        <v>375</v>
      </c>
      <c r="AI347" s="29" t="s">
        <v>375</v>
      </c>
      <c r="AJ347" s="64">
        <f t="shared" si="117"/>
        <v>-5.6653906275612202</v>
      </c>
      <c r="AK347" s="28" t="str">
        <f>IF('Расчет субсидий'!BG347="+",'Расчет субсидий'!BG347,"-")</f>
        <v>-</v>
      </c>
    </row>
    <row r="348" spans="1:37" ht="15" customHeight="1">
      <c r="A348" s="35" t="s">
        <v>340</v>
      </c>
      <c r="B348" s="61">
        <f>'Расчет субсидий'!AX348</f>
        <v>31.5</v>
      </c>
      <c r="C348" s="64">
        <f>'Расчет субсидий'!D348-1</f>
        <v>-3.6734693877551017E-2</v>
      </c>
      <c r="D348" s="64">
        <f>C348*'Расчет субсидий'!E348</f>
        <v>-0.36734693877551017</v>
      </c>
      <c r="E348" s="65">
        <f t="shared" si="128"/>
        <v>-1.8941503241990445</v>
      </c>
      <c r="F348" s="29" t="s">
        <v>375</v>
      </c>
      <c r="G348" s="29" t="s">
        <v>375</v>
      </c>
      <c r="H348" s="29" t="s">
        <v>375</v>
      </c>
      <c r="I348" s="29" t="s">
        <v>375</v>
      </c>
      <c r="J348" s="29" t="s">
        <v>375</v>
      </c>
      <c r="K348" s="29" t="s">
        <v>375</v>
      </c>
      <c r="L348" s="64">
        <f>'Расчет субсидий'!P348-1</f>
        <v>-1.363193768257065E-2</v>
      </c>
      <c r="M348" s="64">
        <f>L348*'Расчет субсидий'!Q348</f>
        <v>-0.27263875365141299</v>
      </c>
      <c r="N348" s="65">
        <f t="shared" si="129"/>
        <v>-1.4058066887380178</v>
      </c>
      <c r="O348" s="64">
        <f>'Расчет субсидий'!T348-1</f>
        <v>0.16274509803921555</v>
      </c>
      <c r="P348" s="64">
        <f>O348*'Расчет субсидий'!U348</f>
        <v>4.8823529411764666</v>
      </c>
      <c r="Q348" s="65">
        <f t="shared" si="130"/>
        <v>25.174867217377479</v>
      </c>
      <c r="R348" s="64">
        <f>'Расчет субсидий'!X348-1</f>
        <v>9.3333333333333268E-2</v>
      </c>
      <c r="S348" s="64">
        <f>R348*'Расчет субсидий'!Y348</f>
        <v>1.8666666666666654</v>
      </c>
      <c r="T348" s="65">
        <f t="shared" si="131"/>
        <v>9.6250897955595835</v>
      </c>
      <c r="U348" s="92" t="s">
        <v>435</v>
      </c>
      <c r="V348" s="92" t="s">
        <v>435</v>
      </c>
      <c r="W348" s="93" t="s">
        <v>435</v>
      </c>
      <c r="X348" s="29" t="s">
        <v>375</v>
      </c>
      <c r="Y348" s="29" t="s">
        <v>375</v>
      </c>
      <c r="Z348" s="29" t="s">
        <v>375</v>
      </c>
      <c r="AA348" s="64">
        <f>'Расчет субсидий'!AJ348-1</f>
        <v>0</v>
      </c>
      <c r="AB348" s="64">
        <f>AA348*'Расчет субсидий'!AK348</f>
        <v>0</v>
      </c>
      <c r="AC348" s="65">
        <f t="shared" si="132"/>
        <v>0</v>
      </c>
      <c r="AD348" s="29" t="s">
        <v>375</v>
      </c>
      <c r="AE348" s="29" t="s">
        <v>375</v>
      </c>
      <c r="AF348" s="29" t="s">
        <v>375</v>
      </c>
      <c r="AG348" s="29" t="s">
        <v>375</v>
      </c>
      <c r="AH348" s="29" t="s">
        <v>375</v>
      </c>
      <c r="AI348" s="29" t="s">
        <v>375</v>
      </c>
      <c r="AJ348" s="64">
        <f t="shared" si="117"/>
        <v>6.1090339154162088</v>
      </c>
      <c r="AK348" s="28" t="str">
        <f>IF('Расчет субсидий'!BG348="+",'Расчет субсидий'!BG348,"-")</f>
        <v>-</v>
      </c>
    </row>
    <row r="349" spans="1:37" ht="15" customHeight="1">
      <c r="A349" s="35" t="s">
        <v>341</v>
      </c>
      <c r="B349" s="61">
        <f>'Расчет субсидий'!AX349</f>
        <v>118.69999999999982</v>
      </c>
      <c r="C349" s="64">
        <f>'Расчет субсидий'!D349-1</f>
        <v>8.1007299779958908E-2</v>
      </c>
      <c r="D349" s="64">
        <f>C349*'Расчет субсидий'!E349</f>
        <v>0.81007299779958908</v>
      </c>
      <c r="E349" s="65">
        <f t="shared" si="128"/>
        <v>22.410574778256141</v>
      </c>
      <c r="F349" s="29" t="s">
        <v>375</v>
      </c>
      <c r="G349" s="29" t="s">
        <v>375</v>
      </c>
      <c r="H349" s="29" t="s">
        <v>375</v>
      </c>
      <c r="I349" s="29" t="s">
        <v>375</v>
      </c>
      <c r="J349" s="29" t="s">
        <v>375</v>
      </c>
      <c r="K349" s="29" t="s">
        <v>375</v>
      </c>
      <c r="L349" s="64">
        <f>'Расчет субсидий'!P349-1</f>
        <v>9.8208267804987592E-2</v>
      </c>
      <c r="M349" s="64">
        <f>L349*'Расчет субсидий'!Q349</f>
        <v>1.9641653560997518</v>
      </c>
      <c r="N349" s="65">
        <f t="shared" si="129"/>
        <v>54.338404945357283</v>
      </c>
      <c r="O349" s="64">
        <f>'Расчет субсидий'!T349-1</f>
        <v>-2.681159420289847E-2</v>
      </c>
      <c r="P349" s="64">
        <f>O349*'Расчет субсидий'!U349</f>
        <v>-0.5362318840579694</v>
      </c>
      <c r="Q349" s="65">
        <f t="shared" si="130"/>
        <v>-14.834792381438389</v>
      </c>
      <c r="R349" s="64">
        <f>'Расчет субсидий'!X349-1</f>
        <v>6.8421052631578938E-2</v>
      </c>
      <c r="S349" s="64">
        <f>R349*'Расчет субсидий'!Y349</f>
        <v>2.0526315789473681</v>
      </c>
      <c r="T349" s="65">
        <f t="shared" si="131"/>
        <v>56.785812657824778</v>
      </c>
      <c r="U349" s="92" t="s">
        <v>435</v>
      </c>
      <c r="V349" s="92" t="s">
        <v>435</v>
      </c>
      <c r="W349" s="93" t="s">
        <v>435</v>
      </c>
      <c r="X349" s="29" t="s">
        <v>375</v>
      </c>
      <c r="Y349" s="29" t="s">
        <v>375</v>
      </c>
      <c r="Z349" s="29" t="s">
        <v>375</v>
      </c>
      <c r="AA349" s="64">
        <f>'Расчет субсидий'!AJ349-1</f>
        <v>0</v>
      </c>
      <c r="AB349" s="64">
        <f>AA349*'Расчет субсидий'!AK349</f>
        <v>0</v>
      </c>
      <c r="AC349" s="65">
        <f t="shared" si="132"/>
        <v>0</v>
      </c>
      <c r="AD349" s="29" t="s">
        <v>375</v>
      </c>
      <c r="AE349" s="29" t="s">
        <v>375</v>
      </c>
      <c r="AF349" s="29" t="s">
        <v>375</v>
      </c>
      <c r="AG349" s="29" t="s">
        <v>375</v>
      </c>
      <c r="AH349" s="29" t="s">
        <v>375</v>
      </c>
      <c r="AI349" s="29" t="s">
        <v>375</v>
      </c>
      <c r="AJ349" s="64">
        <f t="shared" si="117"/>
        <v>4.2906380487887397</v>
      </c>
      <c r="AK349" s="28" t="str">
        <f>IF('Расчет субсидий'!BG349="+",'Расчет субсидий'!BG349,"-")</f>
        <v>-</v>
      </c>
    </row>
    <row r="350" spans="1:37" ht="15" customHeight="1">
      <c r="A350" s="35" t="s">
        <v>342</v>
      </c>
      <c r="B350" s="61">
        <f>'Расчет субсидий'!AX350</f>
        <v>-65.363636363636374</v>
      </c>
      <c r="C350" s="64">
        <f>'Расчет субсидий'!D350-1</f>
        <v>-0.20032467532467524</v>
      </c>
      <c r="D350" s="64">
        <f>C350*'Расчет субсидий'!E350</f>
        <v>-2.0032467532467524</v>
      </c>
      <c r="E350" s="65">
        <f t="shared" si="128"/>
        <v>-8.9810882672134724</v>
      </c>
      <c r="F350" s="29" t="s">
        <v>375</v>
      </c>
      <c r="G350" s="29" t="s">
        <v>375</v>
      </c>
      <c r="H350" s="29" t="s">
        <v>375</v>
      </c>
      <c r="I350" s="29" t="s">
        <v>375</v>
      </c>
      <c r="J350" s="29" t="s">
        <v>375</v>
      </c>
      <c r="K350" s="29" t="s">
        <v>375</v>
      </c>
      <c r="L350" s="64">
        <f>'Расчет субсидий'!P350-1</f>
        <v>-0.6770852262402326</v>
      </c>
      <c r="M350" s="64">
        <f>L350*'Расчет субсидий'!Q350</f>
        <v>-13.541704524804652</v>
      </c>
      <c r="N350" s="65">
        <f t="shared" si="129"/>
        <v>-60.711064889375635</v>
      </c>
      <c r="O350" s="64">
        <f>'Расчет субсидий'!T350-1</f>
        <v>-8.3969465648854325E-3</v>
      </c>
      <c r="P350" s="64">
        <f>O350*'Расчет субсидий'!U350</f>
        <v>-0.25190839694656297</v>
      </c>
      <c r="Q350" s="65">
        <f t="shared" si="130"/>
        <v>-1.1293723773981106</v>
      </c>
      <c r="R350" s="64">
        <f>'Расчет субсидий'!X350-1</f>
        <v>6.0869565217391175E-2</v>
      </c>
      <c r="S350" s="64">
        <f>R350*'Расчет субсидий'!Y350</f>
        <v>1.2173913043478235</v>
      </c>
      <c r="T350" s="65">
        <f t="shared" si="131"/>
        <v>5.4578891703508461</v>
      </c>
      <c r="U350" s="92" t="s">
        <v>435</v>
      </c>
      <c r="V350" s="92" t="s">
        <v>435</v>
      </c>
      <c r="W350" s="93" t="s">
        <v>435</v>
      </c>
      <c r="X350" s="29" t="s">
        <v>375</v>
      </c>
      <c r="Y350" s="29" t="s">
        <v>375</v>
      </c>
      <c r="Z350" s="29" t="s">
        <v>375</v>
      </c>
      <c r="AA350" s="64">
        <f>'Расчет субсидий'!AJ350-1</f>
        <v>0</v>
      </c>
      <c r="AB350" s="64">
        <f>AA350*'Расчет субсидий'!AK350</f>
        <v>0</v>
      </c>
      <c r="AC350" s="65">
        <f t="shared" si="132"/>
        <v>0</v>
      </c>
      <c r="AD350" s="29" t="s">
        <v>375</v>
      </c>
      <c r="AE350" s="29" t="s">
        <v>375</v>
      </c>
      <c r="AF350" s="29" t="s">
        <v>375</v>
      </c>
      <c r="AG350" s="29" t="s">
        <v>375</v>
      </c>
      <c r="AH350" s="29" t="s">
        <v>375</v>
      </c>
      <c r="AI350" s="29" t="s">
        <v>375</v>
      </c>
      <c r="AJ350" s="64">
        <f t="shared" si="117"/>
        <v>-14.579468370650144</v>
      </c>
      <c r="AK350" s="28" t="str">
        <f>IF('Расчет субсидий'!BG350="+",'Расчет субсидий'!BG350,"-")</f>
        <v>-</v>
      </c>
    </row>
    <row r="351" spans="1:37" ht="15" customHeight="1">
      <c r="A351" s="35" t="s">
        <v>343</v>
      </c>
      <c r="B351" s="61">
        <f>'Расчет субсидий'!AX351</f>
        <v>-38.418181818181665</v>
      </c>
      <c r="C351" s="64">
        <f>'Расчет субсидий'!D351-1</f>
        <v>-3.2000000000000028E-2</v>
      </c>
      <c r="D351" s="64">
        <f>C351*'Расчет субсидий'!E351</f>
        <v>-0.32000000000000028</v>
      </c>
      <c r="E351" s="65">
        <f t="shared" si="128"/>
        <v>-3.9299127517501082</v>
      </c>
      <c r="F351" s="29" t="s">
        <v>375</v>
      </c>
      <c r="G351" s="29" t="s">
        <v>375</v>
      </c>
      <c r="H351" s="29" t="s">
        <v>375</v>
      </c>
      <c r="I351" s="29" t="s">
        <v>375</v>
      </c>
      <c r="J351" s="29" t="s">
        <v>375</v>
      </c>
      <c r="K351" s="29" t="s">
        <v>375</v>
      </c>
      <c r="L351" s="64">
        <f>'Расчет субсидий'!P351-1</f>
        <v>-0.21224051539012168</v>
      </c>
      <c r="M351" s="64">
        <f>L351*'Расчет субсидий'!Q351</f>
        <v>-4.2448103078024335</v>
      </c>
      <c r="N351" s="65">
        <f t="shared" si="129"/>
        <v>-52.130419241853339</v>
      </c>
      <c r="O351" s="64">
        <f>'Расчет субсидий'!T351-1</f>
        <v>1.0101010101009056E-3</v>
      </c>
      <c r="P351" s="64">
        <f>O351*'Расчет субсидий'!U351</f>
        <v>2.525252525252264E-2</v>
      </c>
      <c r="Q351" s="65">
        <f t="shared" si="130"/>
        <v>0.31012569063681328</v>
      </c>
      <c r="R351" s="64">
        <f>'Расчет субсидий'!X351-1</f>
        <v>5.6451612903225756E-2</v>
      </c>
      <c r="S351" s="64">
        <f>R351*'Расчет субсидий'!Y351</f>
        <v>1.4112903225806439</v>
      </c>
      <c r="T351" s="65">
        <f t="shared" si="131"/>
        <v>17.332024484784974</v>
      </c>
      <c r="U351" s="92" t="s">
        <v>435</v>
      </c>
      <c r="V351" s="92" t="s">
        <v>435</v>
      </c>
      <c r="W351" s="93" t="s">
        <v>435</v>
      </c>
      <c r="X351" s="29" t="s">
        <v>375</v>
      </c>
      <c r="Y351" s="29" t="s">
        <v>375</v>
      </c>
      <c r="Z351" s="29" t="s">
        <v>375</v>
      </c>
      <c r="AA351" s="64">
        <f>'Расчет субсидий'!AJ351-1</f>
        <v>0</v>
      </c>
      <c r="AB351" s="64">
        <f>AA351*'Расчет субсидий'!AK351</f>
        <v>0</v>
      </c>
      <c r="AC351" s="65">
        <f t="shared" si="132"/>
        <v>0</v>
      </c>
      <c r="AD351" s="29" t="s">
        <v>375</v>
      </c>
      <c r="AE351" s="29" t="s">
        <v>375</v>
      </c>
      <c r="AF351" s="29" t="s">
        <v>375</v>
      </c>
      <c r="AG351" s="29" t="s">
        <v>375</v>
      </c>
      <c r="AH351" s="29" t="s">
        <v>375</v>
      </c>
      <c r="AI351" s="29" t="s">
        <v>375</v>
      </c>
      <c r="AJ351" s="64">
        <f t="shared" si="117"/>
        <v>-3.1282674599692673</v>
      </c>
      <c r="AK351" s="28" t="str">
        <f>IF('Расчет субсидий'!BG351="+",'Расчет субсидий'!BG351,"-")</f>
        <v>-</v>
      </c>
    </row>
    <row r="352" spans="1:37" ht="15" customHeight="1">
      <c r="A352" s="34" t="s">
        <v>344</v>
      </c>
      <c r="B352" s="66"/>
      <c r="C352" s="67"/>
      <c r="D352" s="67"/>
      <c r="E352" s="68"/>
      <c r="F352" s="67"/>
      <c r="G352" s="67"/>
      <c r="H352" s="68"/>
      <c r="I352" s="68"/>
      <c r="J352" s="68"/>
      <c r="K352" s="68"/>
      <c r="L352" s="67"/>
      <c r="M352" s="67"/>
      <c r="N352" s="68"/>
      <c r="O352" s="67"/>
      <c r="P352" s="67"/>
      <c r="Q352" s="68"/>
      <c r="R352" s="67"/>
      <c r="S352" s="67"/>
      <c r="T352" s="68"/>
      <c r="U352" s="68"/>
      <c r="V352" s="68"/>
      <c r="W352" s="68"/>
      <c r="X352" s="68"/>
      <c r="Y352" s="68"/>
      <c r="Z352" s="68"/>
      <c r="AA352" s="67"/>
      <c r="AB352" s="67"/>
      <c r="AC352" s="68"/>
      <c r="AD352" s="67"/>
      <c r="AE352" s="67"/>
      <c r="AF352" s="68"/>
      <c r="AG352" s="67"/>
      <c r="AH352" s="67"/>
      <c r="AI352" s="68"/>
      <c r="AJ352" s="68"/>
      <c r="AK352" s="69"/>
    </row>
    <row r="353" spans="1:37" ht="15" customHeight="1">
      <c r="A353" s="35" t="s">
        <v>345</v>
      </c>
      <c r="B353" s="61">
        <f>'Расчет субсидий'!AX353</f>
        <v>-41.472727272727298</v>
      </c>
      <c r="C353" s="64">
        <f>'Расчет субсидий'!D353-1</f>
        <v>9.3782383419689141E-2</v>
      </c>
      <c r="D353" s="64">
        <f>C353*'Расчет субсидий'!E353</f>
        <v>0.93782383419689141</v>
      </c>
      <c r="E353" s="65">
        <f t="shared" ref="E353:E363" si="133">$B353*D353/$AJ353</f>
        <v>5.7117942938175412</v>
      </c>
      <c r="F353" s="29" t="s">
        <v>375</v>
      </c>
      <c r="G353" s="29" t="s">
        <v>375</v>
      </c>
      <c r="H353" s="29" t="s">
        <v>375</v>
      </c>
      <c r="I353" s="29" t="s">
        <v>375</v>
      </c>
      <c r="J353" s="29" t="s">
        <v>375</v>
      </c>
      <c r="K353" s="29" t="s">
        <v>375</v>
      </c>
      <c r="L353" s="64">
        <f>'Расчет субсидий'!P353-1</f>
        <v>-0.44241119483315394</v>
      </c>
      <c r="M353" s="64">
        <f>L353*'Расчет субсидий'!Q353</f>
        <v>-8.8482238966630788</v>
      </c>
      <c r="N353" s="65">
        <f t="shared" ref="N353:N363" si="134">$B353*M353/$AJ353</f>
        <v>-53.88990226150483</v>
      </c>
      <c r="O353" s="64">
        <f>'Расчет субсидий'!T353-1</f>
        <v>3.7500000000000089E-2</v>
      </c>
      <c r="P353" s="64">
        <f>O353*'Расчет субсидий'!U353</f>
        <v>0.56250000000000133</v>
      </c>
      <c r="Q353" s="65">
        <f t="shared" ref="Q353:Q363" si="135">$B353*P353/$AJ353</f>
        <v>3.425893193494852</v>
      </c>
      <c r="R353" s="64">
        <f>'Расчет субсидий'!X353-1</f>
        <v>1.538461538461533E-2</v>
      </c>
      <c r="S353" s="64">
        <f>R353*'Расчет субсидий'!Y353</f>
        <v>0.53846153846153655</v>
      </c>
      <c r="T353" s="65">
        <f t="shared" ref="T353:T363" si="136">$B353*S353/$AJ353</f>
        <v>3.2794875014651383</v>
      </c>
      <c r="U353" s="92" t="s">
        <v>435</v>
      </c>
      <c r="V353" s="92" t="s">
        <v>435</v>
      </c>
      <c r="W353" s="93" t="s">
        <v>435</v>
      </c>
      <c r="X353" s="29" t="s">
        <v>375</v>
      </c>
      <c r="Y353" s="29" t="s">
        <v>375</v>
      </c>
      <c r="Z353" s="29" t="s">
        <v>375</v>
      </c>
      <c r="AA353" s="64">
        <f>'Расчет субсидий'!AJ353-1</f>
        <v>0</v>
      </c>
      <c r="AB353" s="64">
        <f>AA353*'Расчет субсидий'!AK353</f>
        <v>0</v>
      </c>
      <c r="AC353" s="65">
        <f t="shared" ref="AC353:AC363" si="137">$B353*AB353/$AJ353</f>
        <v>0</v>
      </c>
      <c r="AD353" s="29" t="s">
        <v>375</v>
      </c>
      <c r="AE353" s="29" t="s">
        <v>375</v>
      </c>
      <c r="AF353" s="29" t="s">
        <v>375</v>
      </c>
      <c r="AG353" s="29" t="s">
        <v>375</v>
      </c>
      <c r="AH353" s="29" t="s">
        <v>375</v>
      </c>
      <c r="AI353" s="29" t="s">
        <v>375</v>
      </c>
      <c r="AJ353" s="64">
        <f t="shared" si="117"/>
        <v>-6.8094385240046496</v>
      </c>
      <c r="AK353" s="28" t="str">
        <f>IF('Расчет субсидий'!BG353="+",'Расчет субсидий'!BG353,"-")</f>
        <v>-</v>
      </c>
    </row>
    <row r="354" spans="1:37" ht="15" customHeight="1">
      <c r="A354" s="35" t="s">
        <v>53</v>
      </c>
      <c r="B354" s="61">
        <f>'Расчет субсидий'!AX354</f>
        <v>45.718181818181847</v>
      </c>
      <c r="C354" s="64">
        <f>'Расчет субсидий'!D354-1</f>
        <v>2.6428571428571246E-2</v>
      </c>
      <c r="D354" s="64">
        <f>C354*'Расчет субсидий'!E354</f>
        <v>0.26428571428571246</v>
      </c>
      <c r="E354" s="65">
        <f t="shared" si="133"/>
        <v>1.6084444465822254</v>
      </c>
      <c r="F354" s="29" t="s">
        <v>375</v>
      </c>
      <c r="G354" s="29" t="s">
        <v>375</v>
      </c>
      <c r="H354" s="29" t="s">
        <v>375</v>
      </c>
      <c r="I354" s="29" t="s">
        <v>375</v>
      </c>
      <c r="J354" s="29" t="s">
        <v>375</v>
      </c>
      <c r="K354" s="29" t="s">
        <v>375</v>
      </c>
      <c r="L354" s="64">
        <f>'Расчет субсидий'!P354-1</f>
        <v>9.0692124105011818E-2</v>
      </c>
      <c r="M354" s="64">
        <f>L354*'Расчет субсидий'!Q354</f>
        <v>1.8138424821002364</v>
      </c>
      <c r="N354" s="65">
        <f t="shared" si="134"/>
        <v>11.039056254682949</v>
      </c>
      <c r="O354" s="64">
        <f>'Расчет субсидий'!T354-1</f>
        <v>0.16425120772946866</v>
      </c>
      <c r="P354" s="64">
        <f>O354*'Расчет субсидий'!U354</f>
        <v>4.9275362318840603</v>
      </c>
      <c r="Q354" s="65">
        <f t="shared" si="135"/>
        <v>29.989015141917154</v>
      </c>
      <c r="R354" s="64">
        <f>'Расчет субсидий'!X354-1</f>
        <v>2.0833333333333481E-2</v>
      </c>
      <c r="S354" s="64">
        <f>R354*'Расчет субсидий'!Y354</f>
        <v>0.41666666666666963</v>
      </c>
      <c r="T354" s="65">
        <f t="shared" si="136"/>
        <v>2.5358358392062468</v>
      </c>
      <c r="U354" s="92" t="s">
        <v>435</v>
      </c>
      <c r="V354" s="92" t="s">
        <v>435</v>
      </c>
      <c r="W354" s="93" t="s">
        <v>435</v>
      </c>
      <c r="X354" s="29" t="s">
        <v>375</v>
      </c>
      <c r="Y354" s="29" t="s">
        <v>375</v>
      </c>
      <c r="Z354" s="29" t="s">
        <v>375</v>
      </c>
      <c r="AA354" s="64">
        <f>'Расчет субсидий'!AJ354-1</f>
        <v>4.484304932735439E-3</v>
      </c>
      <c r="AB354" s="64">
        <f>AA354*'Расчет субсидий'!AK354</f>
        <v>8.9686098654708779E-2</v>
      </c>
      <c r="AC354" s="65">
        <f t="shared" si="137"/>
        <v>0.54583013579327067</v>
      </c>
      <c r="AD354" s="29" t="s">
        <v>375</v>
      </c>
      <c r="AE354" s="29" t="s">
        <v>375</v>
      </c>
      <c r="AF354" s="29" t="s">
        <v>375</v>
      </c>
      <c r="AG354" s="29" t="s">
        <v>375</v>
      </c>
      <c r="AH354" s="29" t="s">
        <v>375</v>
      </c>
      <c r="AI354" s="29" t="s">
        <v>375</v>
      </c>
      <c r="AJ354" s="64">
        <f t="shared" si="117"/>
        <v>7.5120171935913875</v>
      </c>
      <c r="AK354" s="28" t="str">
        <f>IF('Расчет субсидий'!BG354="+",'Расчет субсидий'!BG354,"-")</f>
        <v>-</v>
      </c>
    </row>
    <row r="355" spans="1:37" ht="15" customHeight="1">
      <c r="A355" s="35" t="s">
        <v>346</v>
      </c>
      <c r="B355" s="61">
        <f>'Расчет субсидий'!AX355</f>
        <v>52.827272727272771</v>
      </c>
      <c r="C355" s="64">
        <f>'Расчет субсидий'!D355-1</f>
        <v>4.10677618069899E-4</v>
      </c>
      <c r="D355" s="64">
        <f>C355*'Расчет субсидий'!E355</f>
        <v>4.10677618069899E-3</v>
      </c>
      <c r="E355" s="65">
        <f t="shared" si="133"/>
        <v>3.7586328074680216E-2</v>
      </c>
      <c r="F355" s="29" t="s">
        <v>375</v>
      </c>
      <c r="G355" s="29" t="s">
        <v>375</v>
      </c>
      <c r="H355" s="29" t="s">
        <v>375</v>
      </c>
      <c r="I355" s="29" t="s">
        <v>375</v>
      </c>
      <c r="J355" s="29" t="s">
        <v>375</v>
      </c>
      <c r="K355" s="29" t="s">
        <v>375</v>
      </c>
      <c r="L355" s="64">
        <f>'Расчет субсидий'!P355-1</f>
        <v>0.27318832283915273</v>
      </c>
      <c r="M355" s="64">
        <f>L355*'Расчет субсидий'!Q355</f>
        <v>5.4637664567830546</v>
      </c>
      <c r="N355" s="65">
        <f t="shared" si="134"/>
        <v>50.005870671317503</v>
      </c>
      <c r="O355" s="64">
        <f>'Расчет субсидий'!T355-1</f>
        <v>0</v>
      </c>
      <c r="P355" s="64">
        <f>O355*'Расчет субсидий'!U355</f>
        <v>0</v>
      </c>
      <c r="Q355" s="65">
        <f t="shared" si="135"/>
        <v>0</v>
      </c>
      <c r="R355" s="64">
        <f>'Расчет субсидий'!X355-1</f>
        <v>1.0000000000000009E-2</v>
      </c>
      <c r="S355" s="64">
        <f>R355*'Расчет субсидий'!Y355</f>
        <v>0.20000000000000018</v>
      </c>
      <c r="T355" s="65">
        <f t="shared" si="136"/>
        <v>1.8304541772365546</v>
      </c>
      <c r="U355" s="92" t="s">
        <v>435</v>
      </c>
      <c r="V355" s="92" t="s">
        <v>435</v>
      </c>
      <c r="W355" s="93" t="s">
        <v>435</v>
      </c>
      <c r="X355" s="29" t="s">
        <v>375</v>
      </c>
      <c r="Y355" s="29" t="s">
        <v>375</v>
      </c>
      <c r="Z355" s="29" t="s">
        <v>375</v>
      </c>
      <c r="AA355" s="64">
        <f>'Расчет субсидий'!AJ355-1</f>
        <v>5.2083333333332593E-3</v>
      </c>
      <c r="AB355" s="64">
        <f>AA355*'Расчет субсидий'!AK355</f>
        <v>0.10416666666666519</v>
      </c>
      <c r="AC355" s="65">
        <f t="shared" si="137"/>
        <v>0.95336155064402439</v>
      </c>
      <c r="AD355" s="29" t="s">
        <v>375</v>
      </c>
      <c r="AE355" s="29" t="s">
        <v>375</v>
      </c>
      <c r="AF355" s="29" t="s">
        <v>375</v>
      </c>
      <c r="AG355" s="29" t="s">
        <v>375</v>
      </c>
      <c r="AH355" s="29" t="s">
        <v>375</v>
      </c>
      <c r="AI355" s="29" t="s">
        <v>375</v>
      </c>
      <c r="AJ355" s="64">
        <f t="shared" si="117"/>
        <v>5.7720398996304194</v>
      </c>
      <c r="AK355" s="28" t="str">
        <f>IF('Расчет субсидий'!BG355="+",'Расчет субсидий'!BG355,"-")</f>
        <v>-</v>
      </c>
    </row>
    <row r="356" spans="1:37" ht="15" customHeight="1">
      <c r="A356" s="35" t="s">
        <v>347</v>
      </c>
      <c r="B356" s="61">
        <f>'Расчет субсидий'!AX356</f>
        <v>20.63636363636374</v>
      </c>
      <c r="C356" s="64">
        <f>'Расчет субсидий'!D356-1</f>
        <v>-0.55081170279190084</v>
      </c>
      <c r="D356" s="64">
        <f>C356*'Расчет субсидий'!E356</f>
        <v>-5.5081170279190079</v>
      </c>
      <c r="E356" s="65">
        <f t="shared" si="133"/>
        <v>-45.817377383049553</v>
      </c>
      <c r="F356" s="29" t="s">
        <v>375</v>
      </c>
      <c r="G356" s="29" t="s">
        <v>375</v>
      </c>
      <c r="H356" s="29" t="s">
        <v>375</v>
      </c>
      <c r="I356" s="29" t="s">
        <v>375</v>
      </c>
      <c r="J356" s="29" t="s">
        <v>375</v>
      </c>
      <c r="K356" s="29" t="s">
        <v>375</v>
      </c>
      <c r="L356" s="64">
        <f>'Расчет субсидий'!P356-1</f>
        <v>0.20117415868337019</v>
      </c>
      <c r="M356" s="64">
        <f>L356*'Расчет субсидий'!Q356</f>
        <v>4.0234831736674037</v>
      </c>
      <c r="N356" s="65">
        <f t="shared" si="134"/>
        <v>33.467961197606563</v>
      </c>
      <c r="O356" s="64">
        <f>'Расчет субсидий'!T356-1</f>
        <v>6.5541211519364539E-2</v>
      </c>
      <c r="P356" s="64">
        <f>O356*'Расчет субсидий'!U356</f>
        <v>1.9662363455809362</v>
      </c>
      <c r="Q356" s="65">
        <f t="shared" si="135"/>
        <v>16.355460897639201</v>
      </c>
      <c r="R356" s="64">
        <f>'Расчет субсидий'!X356-1</f>
        <v>0.24075471698113216</v>
      </c>
      <c r="S356" s="64">
        <f>R356*'Расчет субсидий'!Y356</f>
        <v>4.8150943396226431</v>
      </c>
      <c r="T356" s="65">
        <f t="shared" si="136"/>
        <v>40.05270646488529</v>
      </c>
      <c r="U356" s="92" t="s">
        <v>435</v>
      </c>
      <c r="V356" s="92" t="s">
        <v>435</v>
      </c>
      <c r="W356" s="93" t="s">
        <v>435</v>
      </c>
      <c r="X356" s="29" t="s">
        <v>375</v>
      </c>
      <c r="Y356" s="29" t="s">
        <v>375</v>
      </c>
      <c r="Z356" s="29" t="s">
        <v>375</v>
      </c>
      <c r="AA356" s="64">
        <f>'Расчет субсидий'!AJ356-1</f>
        <v>-0.1407907425265188</v>
      </c>
      <c r="AB356" s="64">
        <f>AA356*'Расчет субсидий'!AK356</f>
        <v>-2.8158148505303759</v>
      </c>
      <c r="AC356" s="65">
        <f t="shared" si="137"/>
        <v>-23.422387540717757</v>
      </c>
      <c r="AD356" s="29" t="s">
        <v>375</v>
      </c>
      <c r="AE356" s="29" t="s">
        <v>375</v>
      </c>
      <c r="AF356" s="29" t="s">
        <v>375</v>
      </c>
      <c r="AG356" s="29" t="s">
        <v>375</v>
      </c>
      <c r="AH356" s="29" t="s">
        <v>375</v>
      </c>
      <c r="AI356" s="29" t="s">
        <v>375</v>
      </c>
      <c r="AJ356" s="64">
        <f t="shared" si="117"/>
        <v>2.4808819804215987</v>
      </c>
      <c r="AK356" s="28" t="str">
        <f>IF('Расчет субсидий'!BG356="+",'Расчет субсидий'!BG356,"-")</f>
        <v>-</v>
      </c>
    </row>
    <row r="357" spans="1:37" ht="15" customHeight="1">
      <c r="A357" s="35" t="s">
        <v>348</v>
      </c>
      <c r="B357" s="61">
        <f>'Расчет субсидий'!AX357</f>
        <v>-227.23636363636365</v>
      </c>
      <c r="C357" s="64">
        <f>'Расчет субсидий'!D357-1</f>
        <v>-0.1347435897435898</v>
      </c>
      <c r="D357" s="64">
        <f>C357*'Расчет субсидий'!E357</f>
        <v>-1.347435897435898</v>
      </c>
      <c r="E357" s="65">
        <f t="shared" si="133"/>
        <v>-8.6719582674226192</v>
      </c>
      <c r="F357" s="29" t="s">
        <v>375</v>
      </c>
      <c r="G357" s="29" t="s">
        <v>375</v>
      </c>
      <c r="H357" s="29" t="s">
        <v>375</v>
      </c>
      <c r="I357" s="29" t="s">
        <v>375</v>
      </c>
      <c r="J357" s="29" t="s">
        <v>375</v>
      </c>
      <c r="K357" s="29" t="s">
        <v>375</v>
      </c>
      <c r="L357" s="64">
        <f>'Расчет субсидий'!P357-1</f>
        <v>-7.6388888888888729E-2</v>
      </c>
      <c r="M357" s="64">
        <f>L357*'Расчет субсидий'!Q357</f>
        <v>-1.5277777777777746</v>
      </c>
      <c r="N357" s="65">
        <f t="shared" si="134"/>
        <v>-9.8326199828848022</v>
      </c>
      <c r="O357" s="64">
        <f>'Расчет субсидий'!T357-1</f>
        <v>-1</v>
      </c>
      <c r="P357" s="64">
        <f>O357*'Расчет субсидий'!U357</f>
        <v>-25</v>
      </c>
      <c r="Q357" s="65">
        <f t="shared" si="135"/>
        <v>-160.89741790175165</v>
      </c>
      <c r="R357" s="64">
        <f>'Расчет субсидий'!X357-1</f>
        <v>2.7027027027026973E-2</v>
      </c>
      <c r="S357" s="64">
        <f>R357*'Расчет субсидий'!Y357</f>
        <v>0.67567567567567433</v>
      </c>
      <c r="T357" s="65">
        <f t="shared" si="136"/>
        <v>4.3485788622094956</v>
      </c>
      <c r="U357" s="92" t="s">
        <v>435</v>
      </c>
      <c r="V357" s="92" t="s">
        <v>435</v>
      </c>
      <c r="W357" s="93" t="s">
        <v>435</v>
      </c>
      <c r="X357" s="29" t="s">
        <v>375</v>
      </c>
      <c r="Y357" s="29" t="s">
        <v>375</v>
      </c>
      <c r="Z357" s="29" t="s">
        <v>375</v>
      </c>
      <c r="AA357" s="64">
        <f>'Расчет субсидий'!AJ357-1</f>
        <v>-0.40540540540540537</v>
      </c>
      <c r="AB357" s="64">
        <f>AA357*'Расчет субсидий'!AK357</f>
        <v>-8.108108108108107</v>
      </c>
      <c r="AC357" s="65">
        <f t="shared" si="137"/>
        <v>-52.182946346514044</v>
      </c>
      <c r="AD357" s="29" t="s">
        <v>375</v>
      </c>
      <c r="AE357" s="29" t="s">
        <v>375</v>
      </c>
      <c r="AF357" s="29" t="s">
        <v>375</v>
      </c>
      <c r="AG357" s="29" t="s">
        <v>375</v>
      </c>
      <c r="AH357" s="29" t="s">
        <v>375</v>
      </c>
      <c r="AI357" s="29" t="s">
        <v>375</v>
      </c>
      <c r="AJ357" s="64">
        <f t="shared" si="117"/>
        <v>-35.307646107646107</v>
      </c>
      <c r="AK357" s="28" t="str">
        <f>IF('Расчет субсидий'!BG357="+",'Расчет субсидий'!BG357,"-")</f>
        <v>-</v>
      </c>
    </row>
    <row r="358" spans="1:37" ht="15" customHeight="1">
      <c r="A358" s="35" t="s">
        <v>349</v>
      </c>
      <c r="B358" s="61">
        <f>'Расчет субсидий'!AX358</f>
        <v>-10.22727272727272</v>
      </c>
      <c r="C358" s="64">
        <f>'Расчет субсидий'!D358-1</f>
        <v>-1</v>
      </c>
      <c r="D358" s="64">
        <f>C358*'Расчет субсидий'!E358</f>
        <v>0</v>
      </c>
      <c r="E358" s="65">
        <f t="shared" si="133"/>
        <v>0</v>
      </c>
      <c r="F358" s="29" t="s">
        <v>375</v>
      </c>
      <c r="G358" s="29" t="s">
        <v>375</v>
      </c>
      <c r="H358" s="29" t="s">
        <v>375</v>
      </c>
      <c r="I358" s="29" t="s">
        <v>375</v>
      </c>
      <c r="J358" s="29" t="s">
        <v>375</v>
      </c>
      <c r="K358" s="29" t="s">
        <v>375</v>
      </c>
      <c r="L358" s="64">
        <f>'Расчет субсидий'!P358-1</f>
        <v>-0.22311557788944725</v>
      </c>
      <c r="M358" s="64">
        <f>L358*'Расчет субсидий'!Q358</f>
        <v>-4.4623115577889454</v>
      </c>
      <c r="N358" s="65">
        <f t="shared" si="134"/>
        <v>-8.7431654614052015</v>
      </c>
      <c r="O358" s="64">
        <f>'Расчет субсидий'!T358-1</f>
        <v>-4.1121495327102853E-2</v>
      </c>
      <c r="P358" s="64">
        <f>O358*'Расчет субсидий'!U358</f>
        <v>-1.2336448598130856</v>
      </c>
      <c r="Q358" s="65">
        <f t="shared" si="135"/>
        <v>-2.4171241721414503</v>
      </c>
      <c r="R358" s="64">
        <f>'Расчет субсидий'!X358-1</f>
        <v>0</v>
      </c>
      <c r="S358" s="64">
        <f>R358*'Расчет субсидий'!Y358</f>
        <v>0</v>
      </c>
      <c r="T358" s="65">
        <f t="shared" si="136"/>
        <v>0</v>
      </c>
      <c r="U358" s="92" t="s">
        <v>435</v>
      </c>
      <c r="V358" s="92" t="s">
        <v>435</v>
      </c>
      <c r="W358" s="93" t="s">
        <v>435</v>
      </c>
      <c r="X358" s="29" t="s">
        <v>375</v>
      </c>
      <c r="Y358" s="29" t="s">
        <v>375</v>
      </c>
      <c r="Z358" s="29" t="s">
        <v>375</v>
      </c>
      <c r="AA358" s="64">
        <f>'Расчет субсидий'!AJ358-1</f>
        <v>2.3809523809523725E-2</v>
      </c>
      <c r="AB358" s="64">
        <f>AA358*'Расчет субсидий'!AK358</f>
        <v>0.4761904761904745</v>
      </c>
      <c r="AC358" s="65">
        <f t="shared" si="137"/>
        <v>0.93301690627393219</v>
      </c>
      <c r="AD358" s="29" t="s">
        <v>375</v>
      </c>
      <c r="AE358" s="29" t="s">
        <v>375</v>
      </c>
      <c r="AF358" s="29" t="s">
        <v>375</v>
      </c>
      <c r="AG358" s="29" t="s">
        <v>375</v>
      </c>
      <c r="AH358" s="29" t="s">
        <v>375</v>
      </c>
      <c r="AI358" s="29" t="s">
        <v>375</v>
      </c>
      <c r="AJ358" s="64">
        <f t="shared" si="117"/>
        <v>-5.2197659414115565</v>
      </c>
      <c r="AK358" s="28" t="str">
        <f>IF('Расчет субсидий'!BG358="+",'Расчет субсидий'!BG358,"-")</f>
        <v>-</v>
      </c>
    </row>
    <row r="359" spans="1:37" ht="15" customHeight="1">
      <c r="A359" s="35" t="s">
        <v>350</v>
      </c>
      <c r="B359" s="61">
        <f>'Расчет субсидий'!AX359</f>
        <v>-0.70000000000000284</v>
      </c>
      <c r="C359" s="64">
        <f>'Расчет субсидий'!D359-1</f>
        <v>-8.1860465116279091E-2</v>
      </c>
      <c r="D359" s="64">
        <f>C359*'Расчет субсидий'!E359</f>
        <v>-0.81860465116279091</v>
      </c>
      <c r="E359" s="65">
        <f t="shared" si="133"/>
        <v>-0.52307880572063525</v>
      </c>
      <c r="F359" s="29" t="s">
        <v>375</v>
      </c>
      <c r="G359" s="29" t="s">
        <v>375</v>
      </c>
      <c r="H359" s="29" t="s">
        <v>375</v>
      </c>
      <c r="I359" s="29" t="s">
        <v>375</v>
      </c>
      <c r="J359" s="29" t="s">
        <v>375</v>
      </c>
      <c r="K359" s="29" t="s">
        <v>375</v>
      </c>
      <c r="L359" s="64">
        <f>'Расчет субсидий'!P359-1</f>
        <v>0.2024615565207184</v>
      </c>
      <c r="M359" s="64">
        <f>L359*'Расчет субсидий'!Q359</f>
        <v>4.049231130414368</v>
      </c>
      <c r="N359" s="65">
        <f t="shared" si="134"/>
        <v>2.5874113722360939</v>
      </c>
      <c r="O359" s="64">
        <f>'Расчет субсидий'!T359-1</f>
        <v>-1.1505376344086105E-2</v>
      </c>
      <c r="P359" s="64">
        <f>O359*'Расчет субсидий'!U359</f>
        <v>-0.34516129032258314</v>
      </c>
      <c r="Q359" s="65">
        <f t="shared" si="135"/>
        <v>-0.22055403089448861</v>
      </c>
      <c r="R359" s="64">
        <f>'Расчет субсидий'!X359-1</f>
        <v>-0.1875</v>
      </c>
      <c r="S359" s="64">
        <f>R359*'Расчет субсидий'!Y359</f>
        <v>-3.75</v>
      </c>
      <c r="T359" s="65">
        <f t="shared" si="136"/>
        <v>-2.3962061767742164</v>
      </c>
      <c r="U359" s="92" t="s">
        <v>435</v>
      </c>
      <c r="V359" s="92" t="s">
        <v>435</v>
      </c>
      <c r="W359" s="93" t="s">
        <v>435</v>
      </c>
      <c r="X359" s="29" t="s">
        <v>375</v>
      </c>
      <c r="Y359" s="29" t="s">
        <v>375</v>
      </c>
      <c r="Z359" s="29" t="s">
        <v>375</v>
      </c>
      <c r="AA359" s="64">
        <f>'Расчет субсидий'!AJ359-1</f>
        <v>-1.1547344110854452E-2</v>
      </c>
      <c r="AB359" s="64">
        <f>AA359*'Расчет субсидий'!AK359</f>
        <v>-0.23094688221708903</v>
      </c>
      <c r="AC359" s="65">
        <f t="shared" si="137"/>
        <v>-0.14757235884675632</v>
      </c>
      <c r="AD359" s="29" t="s">
        <v>375</v>
      </c>
      <c r="AE359" s="29" t="s">
        <v>375</v>
      </c>
      <c r="AF359" s="29" t="s">
        <v>375</v>
      </c>
      <c r="AG359" s="29" t="s">
        <v>375</v>
      </c>
      <c r="AH359" s="29" t="s">
        <v>375</v>
      </c>
      <c r="AI359" s="29" t="s">
        <v>375</v>
      </c>
      <c r="AJ359" s="64">
        <f t="shared" si="117"/>
        <v>-1.0954816932880949</v>
      </c>
      <c r="AK359" s="28" t="str">
        <f>IF('Расчет субсидий'!BG359="+",'Расчет субсидий'!BG359,"-")</f>
        <v>-</v>
      </c>
    </row>
    <row r="360" spans="1:37" ht="15" customHeight="1">
      <c r="A360" s="35" t="s">
        <v>351</v>
      </c>
      <c r="B360" s="61">
        <f>'Расчет субсидий'!AX360</f>
        <v>-36.354545454545473</v>
      </c>
      <c r="C360" s="64">
        <f>'Расчет субсидий'!D360-1</f>
        <v>0.18181818181818188</v>
      </c>
      <c r="D360" s="64">
        <f>C360*'Расчет субсидий'!E360</f>
        <v>1.8181818181818188</v>
      </c>
      <c r="E360" s="65">
        <f t="shared" si="133"/>
        <v>13.200897346698152</v>
      </c>
      <c r="F360" s="29" t="s">
        <v>375</v>
      </c>
      <c r="G360" s="29" t="s">
        <v>375</v>
      </c>
      <c r="H360" s="29" t="s">
        <v>375</v>
      </c>
      <c r="I360" s="29" t="s">
        <v>375</v>
      </c>
      <c r="J360" s="29" t="s">
        <v>375</v>
      </c>
      <c r="K360" s="29" t="s">
        <v>375</v>
      </c>
      <c r="L360" s="64">
        <f>'Расчет субсидий'!P360-1</f>
        <v>-0.48209285187914519</v>
      </c>
      <c r="M360" s="64">
        <f>L360*'Расчет субсидий'!Q360</f>
        <v>-9.6418570375829038</v>
      </c>
      <c r="N360" s="65">
        <f t="shared" si="134"/>
        <v>-70.004640741569062</v>
      </c>
      <c r="O360" s="64">
        <f>'Расчет субсидий'!T360-1</f>
        <v>6.8965517241379448E-3</v>
      </c>
      <c r="P360" s="64">
        <f>O360*'Расчет субсидий'!U360</f>
        <v>0.1379310344827589</v>
      </c>
      <c r="Q360" s="65">
        <f t="shared" si="135"/>
        <v>1.0014473849219303</v>
      </c>
      <c r="R360" s="64">
        <f>'Расчет субсидий'!X360-1</f>
        <v>8.9285714285714191E-2</v>
      </c>
      <c r="S360" s="64">
        <f>R360*'Расчет субсидий'!Y360</f>
        <v>2.6785714285714257</v>
      </c>
      <c r="T360" s="65">
        <f t="shared" si="136"/>
        <v>19.447750555403498</v>
      </c>
      <c r="U360" s="92" t="s">
        <v>435</v>
      </c>
      <c r="V360" s="92" t="s">
        <v>435</v>
      </c>
      <c r="W360" s="93" t="s">
        <v>435</v>
      </c>
      <c r="X360" s="29" t="s">
        <v>375</v>
      </c>
      <c r="Y360" s="29" t="s">
        <v>375</v>
      </c>
      <c r="Z360" s="29" t="s">
        <v>375</v>
      </c>
      <c r="AA360" s="64">
        <f>'Расчет субсидий'!AJ360-1</f>
        <v>0</v>
      </c>
      <c r="AB360" s="64">
        <f>AA360*'Расчет субсидий'!AK360</f>
        <v>0</v>
      </c>
      <c r="AC360" s="65">
        <f t="shared" si="137"/>
        <v>0</v>
      </c>
      <c r="AD360" s="29" t="s">
        <v>375</v>
      </c>
      <c r="AE360" s="29" t="s">
        <v>375</v>
      </c>
      <c r="AF360" s="29" t="s">
        <v>375</v>
      </c>
      <c r="AG360" s="29" t="s">
        <v>375</v>
      </c>
      <c r="AH360" s="29" t="s">
        <v>375</v>
      </c>
      <c r="AI360" s="29" t="s">
        <v>375</v>
      </c>
      <c r="AJ360" s="64">
        <f t="shared" si="117"/>
        <v>-5.0071727563469004</v>
      </c>
      <c r="AK360" s="28" t="str">
        <f>IF('Расчет субсидий'!BG360="+",'Расчет субсидий'!BG360,"-")</f>
        <v>-</v>
      </c>
    </row>
    <row r="361" spans="1:37" ht="15" customHeight="1">
      <c r="A361" s="35" t="s">
        <v>352</v>
      </c>
      <c r="B361" s="61">
        <f>'Расчет субсидий'!AX361</f>
        <v>-1.4636363636363967</v>
      </c>
      <c r="C361" s="64">
        <f>'Расчет субсидий'!D361-1</f>
        <v>0</v>
      </c>
      <c r="D361" s="64">
        <f>C361*'Расчет субсидий'!E361</f>
        <v>0</v>
      </c>
      <c r="E361" s="65">
        <f t="shared" si="133"/>
        <v>0</v>
      </c>
      <c r="F361" s="29" t="s">
        <v>375</v>
      </c>
      <c r="G361" s="29" t="s">
        <v>375</v>
      </c>
      <c r="H361" s="29" t="s">
        <v>375</v>
      </c>
      <c r="I361" s="29" t="s">
        <v>375</v>
      </c>
      <c r="J361" s="29" t="s">
        <v>375</v>
      </c>
      <c r="K361" s="29" t="s">
        <v>375</v>
      </c>
      <c r="L361" s="64">
        <f>'Расчет субсидий'!P361-1</f>
        <v>-2.2130584192439851E-2</v>
      </c>
      <c r="M361" s="64">
        <f>L361*'Расчет субсидий'!Q361</f>
        <v>-0.44261168384879701</v>
      </c>
      <c r="N361" s="65">
        <f t="shared" si="134"/>
        <v>-3.0304018139949171</v>
      </c>
      <c r="O361" s="64">
        <f>'Расчет субсидий'!T361-1</f>
        <v>-8.0000000000000071E-3</v>
      </c>
      <c r="P361" s="64">
        <f>O361*'Расчет субсидий'!U361</f>
        <v>-0.12000000000000011</v>
      </c>
      <c r="Q361" s="65">
        <f t="shared" si="135"/>
        <v>-0.82159651665141809</v>
      </c>
      <c r="R361" s="64">
        <f>'Расчет субсидий'!X361-1</f>
        <v>0</v>
      </c>
      <c r="S361" s="64">
        <f>R361*'Расчет субсидий'!Y361</f>
        <v>0</v>
      </c>
      <c r="T361" s="65">
        <f t="shared" si="136"/>
        <v>0</v>
      </c>
      <c r="U361" s="92" t="s">
        <v>435</v>
      </c>
      <c r="V361" s="92" t="s">
        <v>435</v>
      </c>
      <c r="W361" s="93" t="s">
        <v>435</v>
      </c>
      <c r="X361" s="29" t="s">
        <v>375</v>
      </c>
      <c r="Y361" s="29" t="s">
        <v>375</v>
      </c>
      <c r="Z361" s="29" t="s">
        <v>375</v>
      </c>
      <c r="AA361" s="64">
        <f>'Расчет субсидий'!AJ361-1</f>
        <v>1.744186046511631E-2</v>
      </c>
      <c r="AB361" s="64">
        <f>AA361*'Расчет субсидий'!AK361</f>
        <v>0.3488372093023262</v>
      </c>
      <c r="AC361" s="65">
        <f t="shared" si="137"/>
        <v>2.3883619670099385</v>
      </c>
      <c r="AD361" s="29" t="s">
        <v>375</v>
      </c>
      <c r="AE361" s="29" t="s">
        <v>375</v>
      </c>
      <c r="AF361" s="29" t="s">
        <v>375</v>
      </c>
      <c r="AG361" s="29" t="s">
        <v>375</v>
      </c>
      <c r="AH361" s="29" t="s">
        <v>375</v>
      </c>
      <c r="AI361" s="29" t="s">
        <v>375</v>
      </c>
      <c r="AJ361" s="64">
        <f t="shared" si="117"/>
        <v>-0.21377447454647092</v>
      </c>
      <c r="AK361" s="28" t="str">
        <f>IF('Расчет субсидий'!BG361="+",'Расчет субсидий'!BG361,"-")</f>
        <v>-</v>
      </c>
    </row>
    <row r="362" spans="1:37" ht="15" customHeight="1">
      <c r="A362" s="35" t="s">
        <v>353</v>
      </c>
      <c r="B362" s="61">
        <f>'Расчет субсидий'!AX362</f>
        <v>-73.172727272727229</v>
      </c>
      <c r="C362" s="64">
        <f>'Расчет субсидий'!D362-1</f>
        <v>0.2028888888888889</v>
      </c>
      <c r="D362" s="64">
        <f>C362*'Расчет субсидий'!E362</f>
        <v>2.028888888888889</v>
      </c>
      <c r="E362" s="65">
        <f t="shared" si="133"/>
        <v>14.431983278876102</v>
      </c>
      <c r="F362" s="29" t="s">
        <v>375</v>
      </c>
      <c r="G362" s="29" t="s">
        <v>375</v>
      </c>
      <c r="H362" s="29" t="s">
        <v>375</v>
      </c>
      <c r="I362" s="29" t="s">
        <v>375</v>
      </c>
      <c r="J362" s="29" t="s">
        <v>375</v>
      </c>
      <c r="K362" s="29" t="s">
        <v>375</v>
      </c>
      <c r="L362" s="64">
        <f>'Расчет субсидий'!P362-1</f>
        <v>-0.46276861569215388</v>
      </c>
      <c r="M362" s="64">
        <f>L362*'Расчет субсидий'!Q362</f>
        <v>-9.2553723138430772</v>
      </c>
      <c r="N362" s="65">
        <f t="shared" si="134"/>
        <v>-65.835728710756015</v>
      </c>
      <c r="O362" s="64">
        <f>'Расчет субсидий'!T362-1</f>
        <v>-8.1034482758620685E-2</v>
      </c>
      <c r="P362" s="64">
        <f>O362*'Расчет субсидий'!U362</f>
        <v>-0.81034482758620685</v>
      </c>
      <c r="Q362" s="65">
        <f t="shared" si="135"/>
        <v>-5.7641811071539362</v>
      </c>
      <c r="R362" s="64">
        <f>'Расчет субсидий'!X362-1</f>
        <v>-5.6250000000000022E-2</v>
      </c>
      <c r="S362" s="64">
        <f>R362*'Расчет субсидий'!Y362</f>
        <v>-2.2500000000000009</v>
      </c>
      <c r="T362" s="65">
        <f t="shared" si="136"/>
        <v>-16.004800733693379</v>
      </c>
      <c r="U362" s="92" t="s">
        <v>435</v>
      </c>
      <c r="V362" s="92" t="s">
        <v>435</v>
      </c>
      <c r="W362" s="93" t="s">
        <v>435</v>
      </c>
      <c r="X362" s="29" t="s">
        <v>375</v>
      </c>
      <c r="Y362" s="29" t="s">
        <v>375</v>
      </c>
      <c r="Z362" s="29" t="s">
        <v>375</v>
      </c>
      <c r="AA362" s="64">
        <f>'Расчет субсидий'!AJ362-1</f>
        <v>0</v>
      </c>
      <c r="AB362" s="64">
        <f>AA362*'Расчет субсидий'!AK362</f>
        <v>0</v>
      </c>
      <c r="AC362" s="65">
        <f t="shared" si="137"/>
        <v>0</v>
      </c>
      <c r="AD362" s="29" t="s">
        <v>375</v>
      </c>
      <c r="AE362" s="29" t="s">
        <v>375</v>
      </c>
      <c r="AF362" s="29" t="s">
        <v>375</v>
      </c>
      <c r="AG362" s="29" t="s">
        <v>375</v>
      </c>
      <c r="AH362" s="29" t="s">
        <v>375</v>
      </c>
      <c r="AI362" s="29" t="s">
        <v>375</v>
      </c>
      <c r="AJ362" s="64">
        <f t="shared" si="117"/>
        <v>-10.286828252540396</v>
      </c>
      <c r="AK362" s="28" t="str">
        <f>IF('Расчет субсидий'!BG362="+",'Расчет субсидий'!BG362,"-")</f>
        <v>-</v>
      </c>
    </row>
    <row r="363" spans="1:37" ht="15" customHeight="1">
      <c r="A363" s="35" t="s">
        <v>354</v>
      </c>
      <c r="B363" s="61">
        <f>'Расчет субсидий'!AX363</f>
        <v>37.5</v>
      </c>
      <c r="C363" s="64">
        <f>'Расчет субсидий'!D363-1</f>
        <v>9.9246202017859275E-2</v>
      </c>
      <c r="D363" s="64">
        <f>C363*'Расчет субсидий'!E363</f>
        <v>0.99246202017859275</v>
      </c>
      <c r="E363" s="65">
        <f t="shared" si="133"/>
        <v>24.380176704042324</v>
      </c>
      <c r="F363" s="29" t="s">
        <v>375</v>
      </c>
      <c r="G363" s="29" t="s">
        <v>375</v>
      </c>
      <c r="H363" s="29" t="s">
        <v>375</v>
      </c>
      <c r="I363" s="29" t="s">
        <v>375</v>
      </c>
      <c r="J363" s="29" t="s">
        <v>375</v>
      </c>
      <c r="K363" s="29" t="s">
        <v>375</v>
      </c>
      <c r="L363" s="64">
        <f>'Расчет субсидий'!P363-1</f>
        <v>8.619589977220965E-2</v>
      </c>
      <c r="M363" s="64">
        <f>L363*'Расчет субсидий'!Q363</f>
        <v>1.723917995444193</v>
      </c>
      <c r="N363" s="65">
        <f t="shared" si="134"/>
        <v>42.348648610900696</v>
      </c>
      <c r="O363" s="64">
        <f>'Расчет субсидий'!T363-1</f>
        <v>-2.9411764705882359E-2</v>
      </c>
      <c r="P363" s="64">
        <f>O363*'Расчет субсидий'!U363</f>
        <v>-0.73529411764705899</v>
      </c>
      <c r="Q363" s="65">
        <f t="shared" si="135"/>
        <v>-18.062757217099659</v>
      </c>
      <c r="R363" s="64">
        <f>'Расчет субсидий'!X363-1</f>
        <v>-1.8181818181818077E-2</v>
      </c>
      <c r="S363" s="64">
        <f>R363*'Расчет субсидий'!Y363</f>
        <v>-0.45454545454545192</v>
      </c>
      <c r="T363" s="65">
        <f t="shared" si="136"/>
        <v>-11.166068097843359</v>
      </c>
      <c r="U363" s="92" t="s">
        <v>435</v>
      </c>
      <c r="V363" s="92" t="s">
        <v>435</v>
      </c>
      <c r="W363" s="93" t="s">
        <v>435</v>
      </c>
      <c r="X363" s="29" t="s">
        <v>375</v>
      </c>
      <c r="Y363" s="29" t="s">
        <v>375</v>
      </c>
      <c r="Z363" s="29" t="s">
        <v>375</v>
      </c>
      <c r="AA363" s="64">
        <f>'Расчет субсидий'!AJ363-1</f>
        <v>0</v>
      </c>
      <c r="AB363" s="64">
        <f>AA363*'Расчет субсидий'!AK363</f>
        <v>0</v>
      </c>
      <c r="AC363" s="65">
        <f t="shared" si="137"/>
        <v>0</v>
      </c>
      <c r="AD363" s="29" t="s">
        <v>375</v>
      </c>
      <c r="AE363" s="29" t="s">
        <v>375</v>
      </c>
      <c r="AF363" s="29" t="s">
        <v>375</v>
      </c>
      <c r="AG363" s="29" t="s">
        <v>375</v>
      </c>
      <c r="AH363" s="29" t="s">
        <v>375</v>
      </c>
      <c r="AI363" s="29" t="s">
        <v>375</v>
      </c>
      <c r="AJ363" s="64">
        <f t="shared" si="117"/>
        <v>1.526540443430275</v>
      </c>
      <c r="AK363" s="28" t="str">
        <f>IF('Расчет субсидий'!BG363="+",'Расчет субсидий'!BG363,"-")</f>
        <v>-</v>
      </c>
    </row>
    <row r="364" spans="1:37" ht="15" customHeight="1">
      <c r="A364" s="34" t="s">
        <v>355</v>
      </c>
      <c r="B364" s="66"/>
      <c r="C364" s="67"/>
      <c r="D364" s="67"/>
      <c r="E364" s="68"/>
      <c r="F364" s="67"/>
      <c r="G364" s="67"/>
      <c r="H364" s="68"/>
      <c r="I364" s="68"/>
      <c r="J364" s="68"/>
      <c r="K364" s="68"/>
      <c r="L364" s="67"/>
      <c r="M364" s="67"/>
      <c r="N364" s="68"/>
      <c r="O364" s="67"/>
      <c r="P364" s="67"/>
      <c r="Q364" s="68"/>
      <c r="R364" s="67"/>
      <c r="S364" s="67"/>
      <c r="T364" s="68"/>
      <c r="U364" s="68"/>
      <c r="V364" s="68"/>
      <c r="W364" s="68"/>
      <c r="X364" s="68"/>
      <c r="Y364" s="68"/>
      <c r="Z364" s="68"/>
      <c r="AA364" s="67"/>
      <c r="AB364" s="67"/>
      <c r="AC364" s="68"/>
      <c r="AD364" s="67"/>
      <c r="AE364" s="67"/>
      <c r="AF364" s="68"/>
      <c r="AG364" s="67"/>
      <c r="AH364" s="67"/>
      <c r="AI364" s="68"/>
      <c r="AJ364" s="68"/>
      <c r="AK364" s="69"/>
    </row>
    <row r="365" spans="1:37" ht="15" customHeight="1">
      <c r="A365" s="35" t="s">
        <v>356</v>
      </c>
      <c r="B365" s="61">
        <f>'Расчет субсидий'!AX365</f>
        <v>-62.090909090909008</v>
      </c>
      <c r="C365" s="64">
        <f>'Расчет субсидий'!D365-1</f>
        <v>1.2222222222222134E-2</v>
      </c>
      <c r="D365" s="64">
        <f>C365*'Расчет субсидий'!E365</f>
        <v>0.12222222222222134</v>
      </c>
      <c r="E365" s="65">
        <f t="shared" ref="E365:E376" si="138">$B365*D365/$AJ365</f>
        <v>1.9009954985100352</v>
      </c>
      <c r="F365" s="29" t="s">
        <v>375</v>
      </c>
      <c r="G365" s="29" t="s">
        <v>375</v>
      </c>
      <c r="H365" s="29" t="s">
        <v>375</v>
      </c>
      <c r="I365" s="29" t="s">
        <v>375</v>
      </c>
      <c r="J365" s="29" t="s">
        <v>375</v>
      </c>
      <c r="K365" s="29" t="s">
        <v>375</v>
      </c>
      <c r="L365" s="64">
        <f>'Расчет субсидий'!P365-1</f>
        <v>-0.22022792022792026</v>
      </c>
      <c r="M365" s="64">
        <f>L365*'Расчет субсидий'!Q365</f>
        <v>-4.4045584045584052</v>
      </c>
      <c r="N365" s="65">
        <f t="shared" ref="N365:N376" si="139">$B365*M365/$AJ365</f>
        <v>-68.506737545373795</v>
      </c>
      <c r="O365" s="64">
        <f>'Расчет субсидий'!T365-1</f>
        <v>0</v>
      </c>
      <c r="P365" s="64">
        <f>O365*'Расчет субсидий'!U365</f>
        <v>0</v>
      </c>
      <c r="Q365" s="65">
        <f t="shared" ref="Q365:Q376" si="140">$B365*P365/$AJ365</f>
        <v>0</v>
      </c>
      <c r="R365" s="64">
        <f>'Расчет субсидий'!X365-1</f>
        <v>0</v>
      </c>
      <c r="S365" s="64">
        <f>R365*'Расчет субсидий'!Y365</f>
        <v>0</v>
      </c>
      <c r="T365" s="65">
        <f t="shared" ref="T365:T376" si="141">$B365*S365/$AJ365</f>
        <v>0</v>
      </c>
      <c r="U365" s="92" t="s">
        <v>435</v>
      </c>
      <c r="V365" s="92" t="s">
        <v>435</v>
      </c>
      <c r="W365" s="93" t="s">
        <v>435</v>
      </c>
      <c r="X365" s="29" t="s">
        <v>375</v>
      </c>
      <c r="Y365" s="29" t="s">
        <v>375</v>
      </c>
      <c r="Z365" s="29" t="s">
        <v>375</v>
      </c>
      <c r="AA365" s="64">
        <f>'Расчет субсидий'!AJ365-1</f>
        <v>1.4513788098693858E-2</v>
      </c>
      <c r="AB365" s="64">
        <f>AA365*'Расчет субсидий'!AK365</f>
        <v>0.29027576197387717</v>
      </c>
      <c r="AC365" s="65">
        <f t="shared" ref="AC365:AC376" si="142">$B365*AB365/$AJ365</f>
        <v>4.5148329559547582</v>
      </c>
      <c r="AD365" s="29" t="s">
        <v>375</v>
      </c>
      <c r="AE365" s="29" t="s">
        <v>375</v>
      </c>
      <c r="AF365" s="29" t="s">
        <v>375</v>
      </c>
      <c r="AG365" s="29" t="s">
        <v>375</v>
      </c>
      <c r="AH365" s="29" t="s">
        <v>375</v>
      </c>
      <c r="AI365" s="29" t="s">
        <v>375</v>
      </c>
      <c r="AJ365" s="64">
        <f t="shared" si="117"/>
        <v>-3.9920604203623071</v>
      </c>
      <c r="AK365" s="28" t="str">
        <f>IF('Расчет субсидий'!BG365="+",'Расчет субсидий'!BG365,"-")</f>
        <v>-</v>
      </c>
    </row>
    <row r="366" spans="1:37" ht="15" customHeight="1">
      <c r="A366" s="35" t="s">
        <v>357</v>
      </c>
      <c r="B366" s="61">
        <f>'Расчет субсидий'!AX366</f>
        <v>79.418181818181665</v>
      </c>
      <c r="C366" s="64">
        <f>'Расчет субсидий'!D366-1</f>
        <v>-1</v>
      </c>
      <c r="D366" s="64">
        <f>C366*'Расчет субсидий'!E366</f>
        <v>0</v>
      </c>
      <c r="E366" s="65">
        <f t="shared" si="138"/>
        <v>0</v>
      </c>
      <c r="F366" s="29" t="s">
        <v>375</v>
      </c>
      <c r="G366" s="29" t="s">
        <v>375</v>
      </c>
      <c r="H366" s="29" t="s">
        <v>375</v>
      </c>
      <c r="I366" s="29" t="s">
        <v>375</v>
      </c>
      <c r="J366" s="29" t="s">
        <v>375</v>
      </c>
      <c r="K366" s="29" t="s">
        <v>375</v>
      </c>
      <c r="L366" s="64">
        <f>'Расчет субсидий'!P366-1</f>
        <v>8.4334618000453387E-2</v>
      </c>
      <c r="M366" s="64">
        <f>L366*'Расчет субсидий'!Q366</f>
        <v>1.6866923600090677</v>
      </c>
      <c r="N366" s="65">
        <f t="shared" si="139"/>
        <v>27.600274321821338</v>
      </c>
      <c r="O366" s="64">
        <f>'Расчет субсидий'!T366-1</f>
        <v>6.0000000000000053E-2</v>
      </c>
      <c r="P366" s="64">
        <f>O366*'Расчет субсидий'!U366</f>
        <v>1.5000000000000013</v>
      </c>
      <c r="Q366" s="65">
        <f t="shared" si="140"/>
        <v>24.545324603539122</v>
      </c>
      <c r="R366" s="64">
        <f>'Расчет субсидий'!X366-1</f>
        <v>0</v>
      </c>
      <c r="S366" s="64">
        <f>R366*'Расчет субсидий'!Y366</f>
        <v>0</v>
      </c>
      <c r="T366" s="65">
        <f t="shared" si="141"/>
        <v>0</v>
      </c>
      <c r="U366" s="92" t="s">
        <v>435</v>
      </c>
      <c r="V366" s="92" t="s">
        <v>435</v>
      </c>
      <c r="W366" s="93" t="s">
        <v>435</v>
      </c>
      <c r="X366" s="29" t="s">
        <v>375</v>
      </c>
      <c r="Y366" s="29" t="s">
        <v>375</v>
      </c>
      <c r="Z366" s="29" t="s">
        <v>375</v>
      </c>
      <c r="AA366" s="64">
        <f>'Расчет субсидий'!AJ366-1</f>
        <v>8.3333333333333259E-2</v>
      </c>
      <c r="AB366" s="64">
        <f>AA366*'Расчет субсидий'!AK366</f>
        <v>1.6666666666666652</v>
      </c>
      <c r="AC366" s="65">
        <f t="shared" si="142"/>
        <v>27.272582892821202</v>
      </c>
      <c r="AD366" s="29" t="s">
        <v>375</v>
      </c>
      <c r="AE366" s="29" t="s">
        <v>375</v>
      </c>
      <c r="AF366" s="29" t="s">
        <v>375</v>
      </c>
      <c r="AG366" s="29" t="s">
        <v>375</v>
      </c>
      <c r="AH366" s="29" t="s">
        <v>375</v>
      </c>
      <c r="AI366" s="29" t="s">
        <v>375</v>
      </c>
      <c r="AJ366" s="64">
        <f t="shared" si="117"/>
        <v>4.8533590266757347</v>
      </c>
      <c r="AK366" s="28" t="str">
        <f>IF('Расчет субсидий'!BG366="+",'Расчет субсидий'!BG366,"-")</f>
        <v>-</v>
      </c>
    </row>
    <row r="367" spans="1:37" ht="15" customHeight="1">
      <c r="A367" s="35" t="s">
        <v>358</v>
      </c>
      <c r="B367" s="61">
        <f>'Расчет субсидий'!AX367</f>
        <v>-2.3454545454545457</v>
      </c>
      <c r="C367" s="64">
        <f>'Расчет субсидий'!D367-1</f>
        <v>-1.8452380952380665E-3</v>
      </c>
      <c r="D367" s="64">
        <f>C367*'Расчет субсидий'!E367</f>
        <v>-1.8452380952380665E-2</v>
      </c>
      <c r="E367" s="65">
        <f t="shared" si="138"/>
        <v>-2.3115114915098645E-3</v>
      </c>
      <c r="F367" s="29" t="s">
        <v>375</v>
      </c>
      <c r="G367" s="29" t="s">
        <v>375</v>
      </c>
      <c r="H367" s="29" t="s">
        <v>375</v>
      </c>
      <c r="I367" s="29" t="s">
        <v>375</v>
      </c>
      <c r="J367" s="29" t="s">
        <v>375</v>
      </c>
      <c r="K367" s="29" t="s">
        <v>375</v>
      </c>
      <c r="L367" s="64">
        <f>'Расчет субсидий'!P367-1</f>
        <v>-0.63524449364431046</v>
      </c>
      <c r="M367" s="64">
        <f>L367*'Расчет субсидий'!Q367</f>
        <v>-12.704889872886209</v>
      </c>
      <c r="N367" s="65">
        <f t="shared" si="139"/>
        <v>-1.5915289747882033</v>
      </c>
      <c r="O367" s="64">
        <f>'Расчет субсидий'!T367-1</f>
        <v>0</v>
      </c>
      <c r="P367" s="64">
        <f>O367*'Расчет субсидий'!U367</f>
        <v>0</v>
      </c>
      <c r="Q367" s="65">
        <f t="shared" si="140"/>
        <v>0</v>
      </c>
      <c r="R367" s="64">
        <f>'Расчет субсидий'!X367-1</f>
        <v>0</v>
      </c>
      <c r="S367" s="64">
        <f>R367*'Расчет субсидий'!Y367</f>
        <v>0</v>
      </c>
      <c r="T367" s="65">
        <f t="shared" si="141"/>
        <v>0</v>
      </c>
      <c r="U367" s="92" t="s">
        <v>435</v>
      </c>
      <c r="V367" s="92" t="s">
        <v>435</v>
      </c>
      <c r="W367" s="93" t="s">
        <v>435</v>
      </c>
      <c r="X367" s="29" t="s">
        <v>375</v>
      </c>
      <c r="Y367" s="29" t="s">
        <v>375</v>
      </c>
      <c r="Z367" s="29" t="s">
        <v>375</v>
      </c>
      <c r="AA367" s="64">
        <f>'Расчет субсидий'!AJ367-1</f>
        <v>-0.30000000000000004</v>
      </c>
      <c r="AB367" s="64">
        <f>AA367*'Расчет субсидий'!AK367</f>
        <v>-6.0000000000000009</v>
      </c>
      <c r="AC367" s="65">
        <f t="shared" si="142"/>
        <v>-0.75161405917483226</v>
      </c>
      <c r="AD367" s="29" t="s">
        <v>375</v>
      </c>
      <c r="AE367" s="29" t="s">
        <v>375</v>
      </c>
      <c r="AF367" s="29" t="s">
        <v>375</v>
      </c>
      <c r="AG367" s="29" t="s">
        <v>375</v>
      </c>
      <c r="AH367" s="29" t="s">
        <v>375</v>
      </c>
      <c r="AI367" s="29" t="s">
        <v>375</v>
      </c>
      <c r="AJ367" s="64">
        <f t="shared" si="117"/>
        <v>-18.723342253838592</v>
      </c>
      <c r="AK367" s="28" t="str">
        <f>IF('Расчет субсидий'!BG367="+",'Расчет субсидий'!BG367,"-")</f>
        <v>-</v>
      </c>
    </row>
    <row r="368" spans="1:37" ht="15" customHeight="1">
      <c r="A368" s="35" t="s">
        <v>359</v>
      </c>
      <c r="B368" s="61">
        <f>'Расчет субсидий'!AX368</f>
        <v>44.690909090908917</v>
      </c>
      <c r="C368" s="64">
        <f>'Расчет субсидий'!D368-1</f>
        <v>-1</v>
      </c>
      <c r="D368" s="64">
        <f>C368*'Расчет субсидий'!E368</f>
        <v>0</v>
      </c>
      <c r="E368" s="65">
        <f t="shared" si="138"/>
        <v>0</v>
      </c>
      <c r="F368" s="29" t="s">
        <v>375</v>
      </c>
      <c r="G368" s="29" t="s">
        <v>375</v>
      </c>
      <c r="H368" s="29" t="s">
        <v>375</v>
      </c>
      <c r="I368" s="29" t="s">
        <v>375</v>
      </c>
      <c r="J368" s="29" t="s">
        <v>375</v>
      </c>
      <c r="K368" s="29" t="s">
        <v>375</v>
      </c>
      <c r="L368" s="64">
        <f>'Расчет субсидий'!P368-1</f>
        <v>-0.11762152777777779</v>
      </c>
      <c r="M368" s="64">
        <f>L368*'Расчет субсидий'!Q368</f>
        <v>-2.3524305555555558</v>
      </c>
      <c r="N368" s="65">
        <f t="shared" si="139"/>
        <v>-28.822552031500038</v>
      </c>
      <c r="O368" s="64">
        <f>'Расчет субсидий'!T368-1</f>
        <v>0</v>
      </c>
      <c r="P368" s="64">
        <f>O368*'Расчет субсидий'!U368</f>
        <v>0</v>
      </c>
      <c r="Q368" s="65">
        <f t="shared" si="140"/>
        <v>0</v>
      </c>
      <c r="R368" s="64">
        <f>'Расчет субсидий'!X368-1</f>
        <v>0</v>
      </c>
      <c r="S368" s="64">
        <f>R368*'Расчет субсидий'!Y368</f>
        <v>0</v>
      </c>
      <c r="T368" s="65">
        <f t="shared" si="141"/>
        <v>0</v>
      </c>
      <c r="U368" s="92" t="s">
        <v>435</v>
      </c>
      <c r="V368" s="92" t="s">
        <v>435</v>
      </c>
      <c r="W368" s="93" t="s">
        <v>435</v>
      </c>
      <c r="X368" s="29" t="s">
        <v>375</v>
      </c>
      <c r="Y368" s="29" t="s">
        <v>375</v>
      </c>
      <c r="Z368" s="29" t="s">
        <v>375</v>
      </c>
      <c r="AA368" s="64">
        <f>'Расчет субсидий'!AJ368-1</f>
        <v>0.30000000000000004</v>
      </c>
      <c r="AB368" s="64">
        <f>AA368*'Расчет субсидий'!AK368</f>
        <v>6.0000000000000009</v>
      </c>
      <c r="AC368" s="65">
        <f t="shared" si="142"/>
        <v>73.513461122408955</v>
      </c>
      <c r="AD368" s="29" t="s">
        <v>375</v>
      </c>
      <c r="AE368" s="29" t="s">
        <v>375</v>
      </c>
      <c r="AF368" s="29" t="s">
        <v>375</v>
      </c>
      <c r="AG368" s="29" t="s">
        <v>375</v>
      </c>
      <c r="AH368" s="29" t="s">
        <v>375</v>
      </c>
      <c r="AI368" s="29" t="s">
        <v>375</v>
      </c>
      <c r="AJ368" s="64">
        <f t="shared" ref="AJ368:AJ376" si="143">D368+M368+P368+S368+AB368</f>
        <v>3.6475694444444451</v>
      </c>
      <c r="AK368" s="28" t="str">
        <f>IF('Расчет субсидий'!BG368="+",'Расчет субсидий'!BG368,"-")</f>
        <v>-</v>
      </c>
    </row>
    <row r="369" spans="1:37" ht="15" customHeight="1">
      <c r="A369" s="35" t="s">
        <v>360</v>
      </c>
      <c r="B369" s="61">
        <f>'Расчет субсидий'!AX369</f>
        <v>68.327272727272771</v>
      </c>
      <c r="C369" s="64">
        <f>'Расчет субсидий'!D369-1</f>
        <v>0.23965634569581495</v>
      </c>
      <c r="D369" s="64">
        <f>C369*'Расчет субсидий'!E369</f>
        <v>2.3965634569581495</v>
      </c>
      <c r="E369" s="65">
        <f t="shared" si="138"/>
        <v>16.173982838659708</v>
      </c>
      <c r="F369" s="29" t="s">
        <v>375</v>
      </c>
      <c r="G369" s="29" t="s">
        <v>375</v>
      </c>
      <c r="H369" s="29" t="s">
        <v>375</v>
      </c>
      <c r="I369" s="29" t="s">
        <v>375</v>
      </c>
      <c r="J369" s="29" t="s">
        <v>375</v>
      </c>
      <c r="K369" s="29" t="s">
        <v>375</v>
      </c>
      <c r="L369" s="64">
        <f>'Расчет субсидий'!P369-1</f>
        <v>-4.673513288460196E-2</v>
      </c>
      <c r="M369" s="64">
        <f>L369*'Расчет субсидий'!Q369</f>
        <v>-0.9347026576920392</v>
      </c>
      <c r="N369" s="65">
        <f t="shared" si="139"/>
        <v>-6.3081428955564096</v>
      </c>
      <c r="O369" s="64">
        <f>'Расчет субсидий'!T369-1</f>
        <v>2.9090909090909056E-2</v>
      </c>
      <c r="P369" s="64">
        <f>O369*'Расчет субсидий'!U369</f>
        <v>0.58181818181818112</v>
      </c>
      <c r="Q369" s="65">
        <f t="shared" si="140"/>
        <v>3.9265879902431409</v>
      </c>
      <c r="R369" s="64">
        <f>'Расчет субсидий'!X369-1</f>
        <v>0.26935483870967736</v>
      </c>
      <c r="S369" s="64">
        <f>R369*'Расчет субсидий'!Y369</f>
        <v>8.0806451612903203</v>
      </c>
      <c r="T369" s="65">
        <f t="shared" si="141"/>
        <v>54.534844793926339</v>
      </c>
      <c r="U369" s="92" t="s">
        <v>435</v>
      </c>
      <c r="V369" s="92" t="s">
        <v>435</v>
      </c>
      <c r="W369" s="93" t="s">
        <v>435</v>
      </c>
      <c r="X369" s="29" t="s">
        <v>375</v>
      </c>
      <c r="Y369" s="29" t="s">
        <v>375</v>
      </c>
      <c r="Z369" s="29" t="s">
        <v>375</v>
      </c>
      <c r="AA369" s="64">
        <f>'Расчет субсидий'!AJ369-1</f>
        <v>0</v>
      </c>
      <c r="AB369" s="64">
        <f>AA369*'Расчет субсидий'!AK369</f>
        <v>0</v>
      </c>
      <c r="AC369" s="65">
        <f t="shared" si="142"/>
        <v>0</v>
      </c>
      <c r="AD369" s="29" t="s">
        <v>375</v>
      </c>
      <c r="AE369" s="29" t="s">
        <v>375</v>
      </c>
      <c r="AF369" s="29" t="s">
        <v>375</v>
      </c>
      <c r="AG369" s="29" t="s">
        <v>375</v>
      </c>
      <c r="AH369" s="29" t="s">
        <v>375</v>
      </c>
      <c r="AI369" s="29" t="s">
        <v>375</v>
      </c>
      <c r="AJ369" s="64">
        <f t="shared" si="143"/>
        <v>10.124324142374611</v>
      </c>
      <c r="AK369" s="28" t="str">
        <f>IF('Расчет субсидий'!BG369="+",'Расчет субсидий'!BG369,"-")</f>
        <v>-</v>
      </c>
    </row>
    <row r="370" spans="1:37" ht="15" customHeight="1">
      <c r="A370" s="35" t="s">
        <v>361</v>
      </c>
      <c r="B370" s="61">
        <f>'Расчет субсидий'!AX370</f>
        <v>-231.59999999999991</v>
      </c>
      <c r="C370" s="64">
        <f>'Расчет субсидий'!D370-1</f>
        <v>0.20937704918032773</v>
      </c>
      <c r="D370" s="64">
        <f>C370*'Расчет субсидий'!E370</f>
        <v>2.0937704918032773</v>
      </c>
      <c r="E370" s="65">
        <f t="shared" si="138"/>
        <v>47.996163542445885</v>
      </c>
      <c r="F370" s="29" t="s">
        <v>375</v>
      </c>
      <c r="G370" s="29" t="s">
        <v>375</v>
      </c>
      <c r="H370" s="29" t="s">
        <v>375</v>
      </c>
      <c r="I370" s="29" t="s">
        <v>375</v>
      </c>
      <c r="J370" s="29" t="s">
        <v>375</v>
      </c>
      <c r="K370" s="29" t="s">
        <v>375</v>
      </c>
      <c r="L370" s="64">
        <f>'Расчет субсидий'!P370-1</f>
        <v>-0.63290187891440497</v>
      </c>
      <c r="M370" s="64">
        <f>L370*'Расчет субсидий'!Q370</f>
        <v>-12.658037578288099</v>
      </c>
      <c r="N370" s="65">
        <f t="shared" si="139"/>
        <v>-290.16420095341715</v>
      </c>
      <c r="O370" s="64">
        <f>'Расчет субсидий'!T370-1</f>
        <v>4.0000000000000036E-2</v>
      </c>
      <c r="P370" s="64">
        <f>O370*'Расчет субсидий'!U370</f>
        <v>0.80000000000000071</v>
      </c>
      <c r="Q370" s="65">
        <f t="shared" si="140"/>
        <v>18.338653154332622</v>
      </c>
      <c r="R370" s="64">
        <f>'Расчет субсидий'!X370-1</f>
        <v>0</v>
      </c>
      <c r="S370" s="64">
        <f>R370*'Расчет субсидий'!Y370</f>
        <v>0</v>
      </c>
      <c r="T370" s="65">
        <f t="shared" si="141"/>
        <v>0</v>
      </c>
      <c r="U370" s="92" t="s">
        <v>435</v>
      </c>
      <c r="V370" s="92" t="s">
        <v>435</v>
      </c>
      <c r="W370" s="93" t="s">
        <v>435</v>
      </c>
      <c r="X370" s="29" t="s">
        <v>375</v>
      </c>
      <c r="Y370" s="29" t="s">
        <v>375</v>
      </c>
      <c r="Z370" s="29" t="s">
        <v>375</v>
      </c>
      <c r="AA370" s="64">
        <f>'Расчет субсидий'!AJ370-1</f>
        <v>-1.6949152542372836E-2</v>
      </c>
      <c r="AB370" s="64">
        <f>AA370*'Расчет субсидий'!AK370</f>
        <v>-0.33898305084745672</v>
      </c>
      <c r="AC370" s="65">
        <f t="shared" si="142"/>
        <v>-7.7706157433612528</v>
      </c>
      <c r="AD370" s="29" t="s">
        <v>375</v>
      </c>
      <c r="AE370" s="29" t="s">
        <v>375</v>
      </c>
      <c r="AF370" s="29" t="s">
        <v>375</v>
      </c>
      <c r="AG370" s="29" t="s">
        <v>375</v>
      </c>
      <c r="AH370" s="29" t="s">
        <v>375</v>
      </c>
      <c r="AI370" s="29" t="s">
        <v>375</v>
      </c>
      <c r="AJ370" s="64">
        <f t="shared" si="143"/>
        <v>-10.103250137332278</v>
      </c>
      <c r="AK370" s="28" t="str">
        <f>IF('Расчет субсидий'!BG370="+",'Расчет субсидий'!BG370,"-")</f>
        <v>-</v>
      </c>
    </row>
    <row r="371" spans="1:37" ht="15" customHeight="1">
      <c r="A371" s="35" t="s">
        <v>362</v>
      </c>
      <c r="B371" s="61">
        <f>'Расчет субсидий'!AX371</f>
        <v>-59.118181818181711</v>
      </c>
      <c r="C371" s="64">
        <f>'Расчет субсидий'!D371-1</f>
        <v>-1</v>
      </c>
      <c r="D371" s="64">
        <f>C371*'Расчет субсидий'!E371</f>
        <v>0</v>
      </c>
      <c r="E371" s="65">
        <f t="shared" si="138"/>
        <v>0</v>
      </c>
      <c r="F371" s="29" t="s">
        <v>375</v>
      </c>
      <c r="G371" s="29" t="s">
        <v>375</v>
      </c>
      <c r="H371" s="29" t="s">
        <v>375</v>
      </c>
      <c r="I371" s="29" t="s">
        <v>375</v>
      </c>
      <c r="J371" s="29" t="s">
        <v>375</v>
      </c>
      <c r="K371" s="29" t="s">
        <v>375</v>
      </c>
      <c r="L371" s="64">
        <f>'Расчет субсидий'!P371-1</f>
        <v>-0.28865194211728862</v>
      </c>
      <c r="M371" s="64">
        <f>L371*'Расчет субсидий'!Q371</f>
        <v>-5.7730388423457724</v>
      </c>
      <c r="N371" s="65">
        <f t="shared" si="139"/>
        <v>-59.118181818181718</v>
      </c>
      <c r="O371" s="64">
        <f>'Расчет субсидий'!T371-1</f>
        <v>0</v>
      </c>
      <c r="P371" s="64">
        <f>O371*'Расчет субсидий'!U371</f>
        <v>0</v>
      </c>
      <c r="Q371" s="65">
        <f t="shared" si="140"/>
        <v>0</v>
      </c>
      <c r="R371" s="64">
        <f>'Расчет субсидий'!X371-1</f>
        <v>0</v>
      </c>
      <c r="S371" s="64">
        <f>R371*'Расчет субсидий'!Y371</f>
        <v>0</v>
      </c>
      <c r="T371" s="65">
        <f t="shared" si="141"/>
        <v>0</v>
      </c>
      <c r="U371" s="92" t="s">
        <v>435</v>
      </c>
      <c r="V371" s="92" t="s">
        <v>435</v>
      </c>
      <c r="W371" s="93" t="s">
        <v>435</v>
      </c>
      <c r="X371" s="29" t="s">
        <v>375</v>
      </c>
      <c r="Y371" s="29" t="s">
        <v>375</v>
      </c>
      <c r="Z371" s="29" t="s">
        <v>375</v>
      </c>
      <c r="AA371" s="64">
        <f>'Расчет субсидий'!AJ371-1</f>
        <v>0</v>
      </c>
      <c r="AB371" s="64">
        <f>AA371*'Расчет субсидий'!AK371</f>
        <v>0</v>
      </c>
      <c r="AC371" s="65">
        <f t="shared" si="142"/>
        <v>0</v>
      </c>
      <c r="AD371" s="29" t="s">
        <v>375</v>
      </c>
      <c r="AE371" s="29" t="s">
        <v>375</v>
      </c>
      <c r="AF371" s="29" t="s">
        <v>375</v>
      </c>
      <c r="AG371" s="29" t="s">
        <v>375</v>
      </c>
      <c r="AH371" s="29" t="s">
        <v>375</v>
      </c>
      <c r="AI371" s="29" t="s">
        <v>375</v>
      </c>
      <c r="AJ371" s="64">
        <f t="shared" si="143"/>
        <v>-5.7730388423457724</v>
      </c>
      <c r="AK371" s="28" t="str">
        <f>IF('Расчет субсидий'!BG371="+",'Расчет субсидий'!BG371,"-")</f>
        <v>-</v>
      </c>
    </row>
    <row r="372" spans="1:37" ht="15" customHeight="1">
      <c r="A372" s="35" t="s">
        <v>363</v>
      </c>
      <c r="B372" s="61">
        <f>'Расчет субсидий'!AX372</f>
        <v>-62.045454545454504</v>
      </c>
      <c r="C372" s="64">
        <f>'Расчет субсидий'!D372-1</f>
        <v>-1</v>
      </c>
      <c r="D372" s="64">
        <f>C372*'Расчет субсидий'!E372</f>
        <v>0</v>
      </c>
      <c r="E372" s="65">
        <f t="shared" si="138"/>
        <v>0</v>
      </c>
      <c r="F372" s="29" t="s">
        <v>375</v>
      </c>
      <c r="G372" s="29" t="s">
        <v>375</v>
      </c>
      <c r="H372" s="29" t="s">
        <v>375</v>
      </c>
      <c r="I372" s="29" t="s">
        <v>375</v>
      </c>
      <c r="J372" s="29" t="s">
        <v>375</v>
      </c>
      <c r="K372" s="29" t="s">
        <v>375</v>
      </c>
      <c r="L372" s="64">
        <f>'Расчет субсидий'!P372-1</f>
        <v>-0.28802794537948551</v>
      </c>
      <c r="M372" s="64">
        <f>L372*'Расчет субсидий'!Q372</f>
        <v>-5.7605589075897097</v>
      </c>
      <c r="N372" s="65">
        <f t="shared" si="139"/>
        <v>-77.192289472900512</v>
      </c>
      <c r="O372" s="64">
        <f>'Расчет субсидий'!T372-1</f>
        <v>8.1250000000000044E-2</v>
      </c>
      <c r="P372" s="64">
        <f>O372*'Расчет субсидий'!U372</f>
        <v>2.0312500000000009</v>
      </c>
      <c r="Q372" s="65">
        <f t="shared" si="140"/>
        <v>27.219032129893627</v>
      </c>
      <c r="R372" s="64">
        <f>'Расчет субсидий'!X372-1</f>
        <v>0</v>
      </c>
      <c r="S372" s="64">
        <f>R372*'Расчет субсидий'!Y372</f>
        <v>0</v>
      </c>
      <c r="T372" s="65">
        <f t="shared" si="141"/>
        <v>0</v>
      </c>
      <c r="U372" s="92" t="s">
        <v>435</v>
      </c>
      <c r="V372" s="92" t="s">
        <v>435</v>
      </c>
      <c r="W372" s="93" t="s">
        <v>435</v>
      </c>
      <c r="X372" s="29" t="s">
        <v>375</v>
      </c>
      <c r="Y372" s="29" t="s">
        <v>375</v>
      </c>
      <c r="Z372" s="29" t="s">
        <v>375</v>
      </c>
      <c r="AA372" s="64">
        <f>'Расчет субсидий'!AJ372-1</f>
        <v>-4.5045045045045029E-2</v>
      </c>
      <c r="AB372" s="64">
        <f>AA372*'Расчет субсидий'!AK372</f>
        <v>-0.90090090090090058</v>
      </c>
      <c r="AC372" s="65">
        <f t="shared" si="142"/>
        <v>-12.072197202447613</v>
      </c>
      <c r="AD372" s="29" t="s">
        <v>375</v>
      </c>
      <c r="AE372" s="29" t="s">
        <v>375</v>
      </c>
      <c r="AF372" s="29" t="s">
        <v>375</v>
      </c>
      <c r="AG372" s="29" t="s">
        <v>375</v>
      </c>
      <c r="AH372" s="29" t="s">
        <v>375</v>
      </c>
      <c r="AI372" s="29" t="s">
        <v>375</v>
      </c>
      <c r="AJ372" s="64">
        <f t="shared" si="143"/>
        <v>-4.6302098084906094</v>
      </c>
      <c r="AK372" s="28" t="str">
        <f>IF('Расчет субсидий'!BG372="+",'Расчет субсидий'!BG372,"-")</f>
        <v>-</v>
      </c>
    </row>
    <row r="373" spans="1:37" ht="15" customHeight="1">
      <c r="A373" s="35" t="s">
        <v>364</v>
      </c>
      <c r="B373" s="61">
        <f>'Расчет субсидий'!AX373</f>
        <v>-146.57272727272743</v>
      </c>
      <c r="C373" s="64">
        <f>'Расчет субсидий'!D373-1</f>
        <v>-1</v>
      </c>
      <c r="D373" s="64">
        <f>C373*'Расчет субсидий'!E373</f>
        <v>0</v>
      </c>
      <c r="E373" s="65">
        <f t="shared" si="138"/>
        <v>0</v>
      </c>
      <c r="F373" s="29" t="s">
        <v>375</v>
      </c>
      <c r="G373" s="29" t="s">
        <v>375</v>
      </c>
      <c r="H373" s="29" t="s">
        <v>375</v>
      </c>
      <c r="I373" s="29" t="s">
        <v>375</v>
      </c>
      <c r="J373" s="29" t="s">
        <v>375</v>
      </c>
      <c r="K373" s="29" t="s">
        <v>375</v>
      </c>
      <c r="L373" s="64">
        <f>'Расчет субсидий'!P373-1</f>
        <v>-0.33351168182628865</v>
      </c>
      <c r="M373" s="64">
        <f>L373*'Расчет субсидий'!Q373</f>
        <v>-6.6702336365257731</v>
      </c>
      <c r="N373" s="65">
        <f t="shared" si="139"/>
        <v>-135.8532093338726</v>
      </c>
      <c r="O373" s="64">
        <f>'Расчет субсидий'!T373-1</f>
        <v>0</v>
      </c>
      <c r="P373" s="64">
        <f>O373*'Расчет субсидий'!U373</f>
        <v>0</v>
      </c>
      <c r="Q373" s="65">
        <f t="shared" si="140"/>
        <v>0</v>
      </c>
      <c r="R373" s="64">
        <f>'Расчет субсидий'!X373-1</f>
        <v>0</v>
      </c>
      <c r="S373" s="64">
        <f>R373*'Расчет субсидий'!Y373</f>
        <v>0</v>
      </c>
      <c r="T373" s="65">
        <f t="shared" si="141"/>
        <v>0</v>
      </c>
      <c r="U373" s="92" t="s">
        <v>435</v>
      </c>
      <c r="V373" s="92" t="s">
        <v>435</v>
      </c>
      <c r="W373" s="93" t="s">
        <v>435</v>
      </c>
      <c r="X373" s="29" t="s">
        <v>375</v>
      </c>
      <c r="Y373" s="29" t="s">
        <v>375</v>
      </c>
      <c r="Z373" s="29" t="s">
        <v>375</v>
      </c>
      <c r="AA373" s="64">
        <f>'Расчет субсидий'!AJ373-1</f>
        <v>-2.6315789473684181E-2</v>
      </c>
      <c r="AB373" s="64">
        <f>AA373*'Расчет субсидий'!AK373</f>
        <v>-0.52631578947368363</v>
      </c>
      <c r="AC373" s="65">
        <f t="shared" si="142"/>
        <v>-10.719517938854809</v>
      </c>
      <c r="AD373" s="29" t="s">
        <v>375</v>
      </c>
      <c r="AE373" s="29" t="s">
        <v>375</v>
      </c>
      <c r="AF373" s="29" t="s">
        <v>375</v>
      </c>
      <c r="AG373" s="29" t="s">
        <v>375</v>
      </c>
      <c r="AH373" s="29" t="s">
        <v>375</v>
      </c>
      <c r="AI373" s="29" t="s">
        <v>375</v>
      </c>
      <c r="AJ373" s="64">
        <f t="shared" si="143"/>
        <v>-7.1965494259994571</v>
      </c>
      <c r="AK373" s="28" t="str">
        <f>IF('Расчет субсидий'!BG373="+",'Расчет субсидий'!BG373,"-")</f>
        <v>-</v>
      </c>
    </row>
    <row r="374" spans="1:37" ht="15" customHeight="1">
      <c r="A374" s="35" t="s">
        <v>365</v>
      </c>
      <c r="B374" s="61">
        <f>'Расчет субсидий'!AX374</f>
        <v>-93.109090909090924</v>
      </c>
      <c r="C374" s="64">
        <f>'Расчет субсидий'!D374-1</f>
        <v>-1</v>
      </c>
      <c r="D374" s="64">
        <f>C374*'Расчет субсидий'!E374</f>
        <v>0</v>
      </c>
      <c r="E374" s="65">
        <f t="shared" si="138"/>
        <v>0</v>
      </c>
      <c r="F374" s="29" t="s">
        <v>375</v>
      </c>
      <c r="G374" s="29" t="s">
        <v>375</v>
      </c>
      <c r="H374" s="29" t="s">
        <v>375</v>
      </c>
      <c r="I374" s="29" t="s">
        <v>375</v>
      </c>
      <c r="J374" s="29" t="s">
        <v>375</v>
      </c>
      <c r="K374" s="29" t="s">
        <v>375</v>
      </c>
      <c r="L374" s="64">
        <f>'Расчет субсидий'!P374-1</f>
        <v>-0.5417867435158501</v>
      </c>
      <c r="M374" s="64">
        <f>L374*'Расчет субсидий'!Q374</f>
        <v>-10.835734870317001</v>
      </c>
      <c r="N374" s="65">
        <f t="shared" si="139"/>
        <v>-102.40354041873583</v>
      </c>
      <c r="O374" s="64">
        <f>'Расчет субсидий'!T374-1</f>
        <v>6.944444444444442E-2</v>
      </c>
      <c r="P374" s="64">
        <f>O374*'Расчет субсидий'!U374</f>
        <v>1.3888888888888884</v>
      </c>
      <c r="Q374" s="65">
        <f t="shared" si="140"/>
        <v>13.125749307513788</v>
      </c>
      <c r="R374" s="64">
        <f>'Расчет субсидий'!X374-1</f>
        <v>0</v>
      </c>
      <c r="S374" s="64">
        <f>R374*'Расчет субсидий'!Y374</f>
        <v>0</v>
      </c>
      <c r="T374" s="65">
        <f t="shared" si="141"/>
        <v>0</v>
      </c>
      <c r="U374" s="92" t="s">
        <v>435</v>
      </c>
      <c r="V374" s="92" t="s">
        <v>435</v>
      </c>
      <c r="W374" s="93" t="s">
        <v>435</v>
      </c>
      <c r="X374" s="29" t="s">
        <v>375</v>
      </c>
      <c r="Y374" s="29" t="s">
        <v>375</v>
      </c>
      <c r="Z374" s="29" t="s">
        <v>375</v>
      </c>
      <c r="AA374" s="64">
        <f>'Расчет субсидий'!AJ374-1</f>
        <v>-2.0270270270270285E-2</v>
      </c>
      <c r="AB374" s="64">
        <f>AA374*'Расчет субсидий'!AK374</f>
        <v>-0.40540540540540571</v>
      </c>
      <c r="AC374" s="65">
        <f t="shared" si="142"/>
        <v>-3.8312997978688936</v>
      </c>
      <c r="AD374" s="29" t="s">
        <v>375</v>
      </c>
      <c r="AE374" s="29" t="s">
        <v>375</v>
      </c>
      <c r="AF374" s="29" t="s">
        <v>375</v>
      </c>
      <c r="AG374" s="29" t="s">
        <v>375</v>
      </c>
      <c r="AH374" s="29" t="s">
        <v>375</v>
      </c>
      <c r="AI374" s="29" t="s">
        <v>375</v>
      </c>
      <c r="AJ374" s="64">
        <f t="shared" si="143"/>
        <v>-9.8522513868335171</v>
      </c>
      <c r="AK374" s="28" t="str">
        <f>IF('Расчет субсидий'!BG374="+",'Расчет субсидий'!BG374,"-")</f>
        <v>-</v>
      </c>
    </row>
    <row r="375" spans="1:37" ht="15" customHeight="1">
      <c r="A375" s="35" t="s">
        <v>366</v>
      </c>
      <c r="B375" s="61">
        <f>'Расчет субсидий'!AX375</f>
        <v>44.445454545454595</v>
      </c>
      <c r="C375" s="64">
        <f>'Расчет субсидий'!D375-1</f>
        <v>3.7176470588235366E-2</v>
      </c>
      <c r="D375" s="64">
        <f>C375*'Расчет субсидий'!E375</f>
        <v>0.37176470588235366</v>
      </c>
      <c r="E375" s="65">
        <f t="shared" si="138"/>
        <v>5.4822564470173658</v>
      </c>
      <c r="F375" s="29" t="s">
        <v>375</v>
      </c>
      <c r="G375" s="29" t="s">
        <v>375</v>
      </c>
      <c r="H375" s="29" t="s">
        <v>375</v>
      </c>
      <c r="I375" s="29" t="s">
        <v>375</v>
      </c>
      <c r="J375" s="29" t="s">
        <v>375</v>
      </c>
      <c r="K375" s="29" t="s">
        <v>375</v>
      </c>
      <c r="L375" s="64">
        <f>'Расчет субсидий'!P375-1</f>
        <v>-0.19700180519582444</v>
      </c>
      <c r="M375" s="64">
        <f>L375*'Расчет субсидий'!Q375</f>
        <v>-3.9400361039164888</v>
      </c>
      <c r="N375" s="65">
        <f t="shared" si="139"/>
        <v>-58.102041399844033</v>
      </c>
      <c r="O375" s="64">
        <f>'Расчет субсидий'!T375-1</f>
        <v>0.21799999999999997</v>
      </c>
      <c r="P375" s="64">
        <f>O375*'Расчет субсидий'!U375</f>
        <v>4.3599999999999994</v>
      </c>
      <c r="Q375" s="65">
        <f t="shared" si="140"/>
        <v>64.295070862804792</v>
      </c>
      <c r="R375" s="64">
        <f>'Расчет субсидий'!X375-1</f>
        <v>0</v>
      </c>
      <c r="S375" s="64">
        <f>R375*'Расчет субсидий'!Y375</f>
        <v>0</v>
      </c>
      <c r="T375" s="65">
        <f t="shared" si="141"/>
        <v>0</v>
      </c>
      <c r="U375" s="92" t="s">
        <v>435</v>
      </c>
      <c r="V375" s="92" t="s">
        <v>435</v>
      </c>
      <c r="W375" s="93" t="s">
        <v>435</v>
      </c>
      <c r="X375" s="29" t="s">
        <v>375</v>
      </c>
      <c r="Y375" s="29" t="s">
        <v>375</v>
      </c>
      <c r="Z375" s="29" t="s">
        <v>375</v>
      </c>
      <c r="AA375" s="64">
        <f>'Расчет субсидий'!AJ375-1</f>
        <v>0.11111111111111116</v>
      </c>
      <c r="AB375" s="64">
        <f>AA375*'Расчет субсидий'!AK375</f>
        <v>2.2222222222222232</v>
      </c>
      <c r="AC375" s="65">
        <f t="shared" si="142"/>
        <v>32.770168635476466</v>
      </c>
      <c r="AD375" s="29" t="s">
        <v>375</v>
      </c>
      <c r="AE375" s="29" t="s">
        <v>375</v>
      </c>
      <c r="AF375" s="29" t="s">
        <v>375</v>
      </c>
      <c r="AG375" s="29" t="s">
        <v>375</v>
      </c>
      <c r="AH375" s="29" t="s">
        <v>375</v>
      </c>
      <c r="AI375" s="29" t="s">
        <v>375</v>
      </c>
      <c r="AJ375" s="64">
        <f t="shared" si="143"/>
        <v>3.0139508241880875</v>
      </c>
      <c r="AK375" s="28" t="str">
        <f>IF('Расчет субсидий'!BG375="+",'Расчет субсидий'!BG375,"-")</f>
        <v>-</v>
      </c>
    </row>
    <row r="376" spans="1:37" ht="15" customHeight="1">
      <c r="A376" s="35" t="s">
        <v>367</v>
      </c>
      <c r="B376" s="61">
        <f>'Расчет субсидий'!AX376</f>
        <v>-101.4909090909091</v>
      </c>
      <c r="C376" s="64">
        <f>'Расчет субсидий'!D376-1</f>
        <v>-2.220522388059698E-2</v>
      </c>
      <c r="D376" s="64">
        <f>C376*'Расчет субсидий'!E376</f>
        <v>-0.2220522388059698</v>
      </c>
      <c r="E376" s="65">
        <f t="shared" si="138"/>
        <v>-4.1476516545841227</v>
      </c>
      <c r="F376" s="29" t="s">
        <v>375</v>
      </c>
      <c r="G376" s="29" t="s">
        <v>375</v>
      </c>
      <c r="H376" s="29" t="s">
        <v>375</v>
      </c>
      <c r="I376" s="29" t="s">
        <v>375</v>
      </c>
      <c r="J376" s="29" t="s">
        <v>375</v>
      </c>
      <c r="K376" s="29" t="s">
        <v>375</v>
      </c>
      <c r="L376" s="64">
        <f>'Расчет субсидий'!P376-1</f>
        <v>-0.38057260887027367</v>
      </c>
      <c r="M376" s="64">
        <f>L376*'Расчет субсидий'!Q376</f>
        <v>-7.6114521774054733</v>
      </c>
      <c r="N376" s="65">
        <f t="shared" si="139"/>
        <v>-142.17218609081183</v>
      </c>
      <c r="O376" s="64">
        <f>'Расчет субсидий'!T376-1</f>
        <v>0</v>
      </c>
      <c r="P376" s="64">
        <f>O376*'Расчет субсидий'!U376</f>
        <v>0</v>
      </c>
      <c r="Q376" s="65">
        <f t="shared" si="140"/>
        <v>0</v>
      </c>
      <c r="R376" s="64">
        <f>'Расчет субсидий'!X376-1</f>
        <v>0</v>
      </c>
      <c r="S376" s="64">
        <f>R376*'Расчет субсидий'!Y376</f>
        <v>0</v>
      </c>
      <c r="T376" s="65">
        <f t="shared" si="141"/>
        <v>0</v>
      </c>
      <c r="U376" s="92" t="s">
        <v>435</v>
      </c>
      <c r="V376" s="92" t="s">
        <v>435</v>
      </c>
      <c r="W376" s="93" t="s">
        <v>435</v>
      </c>
      <c r="X376" s="29" t="s">
        <v>375</v>
      </c>
      <c r="Y376" s="29" t="s">
        <v>375</v>
      </c>
      <c r="Z376" s="29" t="s">
        <v>375</v>
      </c>
      <c r="AA376" s="64">
        <f>'Расчет субсидий'!AJ376-1</f>
        <v>0.12000000000000011</v>
      </c>
      <c r="AB376" s="64">
        <f>AA376*'Расчет субсидий'!AK376</f>
        <v>2.4000000000000021</v>
      </c>
      <c r="AC376" s="65">
        <f t="shared" si="142"/>
        <v>44.828928654486873</v>
      </c>
      <c r="AD376" s="29" t="s">
        <v>375</v>
      </c>
      <c r="AE376" s="29" t="s">
        <v>375</v>
      </c>
      <c r="AF376" s="29" t="s">
        <v>375</v>
      </c>
      <c r="AG376" s="29" t="s">
        <v>375</v>
      </c>
      <c r="AH376" s="29" t="s">
        <v>375</v>
      </c>
      <c r="AI376" s="29" t="s">
        <v>375</v>
      </c>
      <c r="AJ376" s="64">
        <f t="shared" si="143"/>
        <v>-5.4335044162114414</v>
      </c>
      <c r="AK376" s="28" t="str">
        <f>IF('Расчет субсидий'!BG376="+",'Расчет субсидий'!BG376,"-")</f>
        <v>-</v>
      </c>
    </row>
    <row r="377" spans="1:37" s="59" customFormat="1" ht="15" customHeight="1">
      <c r="A377" s="58" t="s">
        <v>377</v>
      </c>
      <c r="B377" s="62">
        <f>'Расчет субсидий'!AX377</f>
        <v>13044.845454545444</v>
      </c>
      <c r="C377" s="62"/>
      <c r="D377" s="62"/>
      <c r="E377" s="62">
        <f>E6+E17+E45</f>
        <v>27150.646351985579</v>
      </c>
      <c r="F377" s="62"/>
      <c r="G377" s="62"/>
      <c r="H377" s="62">
        <f>H6+H17</f>
        <v>0</v>
      </c>
      <c r="I377" s="62"/>
      <c r="J377" s="62"/>
      <c r="K377" s="62">
        <f>K6+K17</f>
        <v>-5302.007476204154</v>
      </c>
      <c r="L377" s="62"/>
      <c r="M377" s="62"/>
      <c r="N377" s="62">
        <f>N6+N17+N45</f>
        <v>-40818.88771569368</v>
      </c>
      <c r="O377" s="62"/>
      <c r="P377" s="62"/>
      <c r="Q377" s="62">
        <f>Q17+Q45</f>
        <v>9472.3978957166073</v>
      </c>
      <c r="R377" s="62"/>
      <c r="S377" s="62"/>
      <c r="T377" s="62">
        <f>T17+T45</f>
        <v>14502.643234255847</v>
      </c>
      <c r="U377" s="62"/>
      <c r="V377" s="62"/>
      <c r="W377" s="62">
        <f>W6+W17+W45</f>
        <v>0</v>
      </c>
      <c r="X377" s="62"/>
      <c r="Y377" s="62"/>
      <c r="Z377" s="62">
        <f>Z6+Z17</f>
        <v>0</v>
      </c>
      <c r="AA377" s="62"/>
      <c r="AB377" s="62"/>
      <c r="AC377" s="62">
        <f>AC17+AC45</f>
        <v>4013.6935405347676</v>
      </c>
      <c r="AD377" s="62"/>
      <c r="AE377" s="62"/>
      <c r="AF377" s="62">
        <f>AF17+AF45</f>
        <v>2583.2223703397408</v>
      </c>
      <c r="AG377" s="62"/>
      <c r="AH377" s="62"/>
      <c r="AI377" s="62">
        <f>AI17+AI45</f>
        <v>1443.137253610746</v>
      </c>
      <c r="AJ377" s="62"/>
      <c r="AK377" s="63">
        <f>COUNTIF(AK7:AK376,"+")</f>
        <v>0</v>
      </c>
    </row>
  </sheetData>
  <mergeCells count="16">
    <mergeCell ref="A1:AK1"/>
    <mergeCell ref="AK3:AK4"/>
    <mergeCell ref="A3:A4"/>
    <mergeCell ref="B3:B4"/>
    <mergeCell ref="AJ3:AJ4"/>
    <mergeCell ref="C3:E3"/>
    <mergeCell ref="L3:N3"/>
    <mergeCell ref="I3:K3"/>
    <mergeCell ref="F3:H3"/>
    <mergeCell ref="O3:Q3"/>
    <mergeCell ref="R3:T3"/>
    <mergeCell ref="AA3:AC3"/>
    <mergeCell ref="U3:W3"/>
    <mergeCell ref="X3:Z3"/>
    <mergeCell ref="AD3:AF3"/>
    <mergeCell ref="AG3:AI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45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sbitneva</cp:lastModifiedBy>
  <cp:lastPrinted>2015-07-23T07:11:04Z</cp:lastPrinted>
  <dcterms:created xsi:type="dcterms:W3CDTF">2010-02-05T14:48:49Z</dcterms:created>
  <dcterms:modified xsi:type="dcterms:W3CDTF">2015-07-23T07:11:09Z</dcterms:modified>
</cp:coreProperties>
</file>