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субсидий'!$A$1:$Y$350</definedName>
    <definedName name="_xlnm.Print_Titles" localSheetId="1">'Плюсы и минусы'!$3:$5</definedName>
    <definedName name="_xlnm.Print_Titles" localSheetId="0">'Расчет субсидий'!$A:$A,'Расчет субсидий'!$3:$5</definedName>
    <definedName name="_xlnm.Print_Area" localSheetId="0">'Расчет субсидий'!$A$1:$AH$377</definedName>
  </definedNames>
  <calcPr calcId="125725"/>
</workbook>
</file>

<file path=xl/calcChain.xml><?xml version="1.0" encoding="utf-8"?>
<calcChain xmlns="http://schemas.openxmlformats.org/spreadsheetml/2006/main">
  <c r="U19" i="8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18"/>
  <c r="U16"/>
  <c r="U8"/>
  <c r="U9"/>
  <c r="U10"/>
  <c r="U11"/>
  <c r="U12"/>
  <c r="U13"/>
  <c r="U14"/>
  <c r="U15"/>
  <c r="U7"/>
  <c r="H37"/>
  <c r="H19" l="1"/>
  <c r="H20"/>
  <c r="H21"/>
  <c r="H22"/>
  <c r="H23"/>
  <c r="H24"/>
  <c r="H25"/>
  <c r="H26"/>
  <c r="H27"/>
  <c r="H28"/>
  <c r="H29"/>
  <c r="H30"/>
  <c r="H31"/>
  <c r="H32"/>
  <c r="H33"/>
  <c r="H34"/>
  <c r="H35"/>
  <c r="H36"/>
  <c r="H38"/>
  <c r="H39"/>
  <c r="H40"/>
  <c r="H41"/>
  <c r="H42"/>
  <c r="H43"/>
  <c r="H44"/>
  <c r="H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18"/>
  <c r="F44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8"/>
  <c r="H8"/>
  <c r="H9"/>
  <c r="H10"/>
  <c r="H11"/>
  <c r="H12"/>
  <c r="H13"/>
  <c r="H14"/>
  <c r="H15"/>
  <c r="H16"/>
  <c r="H7"/>
  <c r="E7"/>
  <c r="G16"/>
  <c r="G8"/>
  <c r="G9"/>
  <c r="G10"/>
  <c r="G11"/>
  <c r="G12"/>
  <c r="G13"/>
  <c r="G14"/>
  <c r="G15"/>
  <c r="G7"/>
  <c r="F8"/>
  <c r="F9"/>
  <c r="F10"/>
  <c r="F11"/>
  <c r="F12"/>
  <c r="F13"/>
  <c r="F14"/>
  <c r="F15"/>
  <c r="F16"/>
  <c r="F7"/>
  <c r="AF9" i="7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18"/>
  <c r="Z8"/>
  <c r="Z9"/>
  <c r="Z10"/>
  <c r="Z11"/>
  <c r="Z12"/>
  <c r="Z13"/>
  <c r="Z14"/>
  <c r="Z15"/>
  <c r="Z16"/>
  <c r="Z7"/>
  <c r="AH48"/>
  <c r="AH49"/>
  <c r="AH50"/>
  <c r="AH51"/>
  <c r="AH53"/>
  <c r="AH54"/>
  <c r="AH55"/>
  <c r="AH56"/>
  <c r="AH57"/>
  <c r="AH58"/>
  <c r="AH59"/>
  <c r="AH60"/>
  <c r="AH61"/>
  <c r="AH62"/>
  <c r="AH63"/>
  <c r="AH64"/>
  <c r="AH65"/>
  <c r="AH67"/>
  <c r="AH68"/>
  <c r="AH69"/>
  <c r="AH70"/>
  <c r="AH71"/>
  <c r="AH73"/>
  <c r="AH74"/>
  <c r="AH75"/>
  <c r="AH76"/>
  <c r="AH77"/>
  <c r="AH78"/>
  <c r="AH79"/>
  <c r="AH80"/>
  <c r="AH82"/>
  <c r="AH83"/>
  <c r="AH84"/>
  <c r="AH85"/>
  <c r="AH86"/>
  <c r="AH87"/>
  <c r="AH88"/>
  <c r="AH89"/>
  <c r="AH90"/>
  <c r="AH92"/>
  <c r="AH93"/>
  <c r="AH94"/>
  <c r="AH95"/>
  <c r="AH96"/>
  <c r="AH97"/>
  <c r="AH98"/>
  <c r="AH99"/>
  <c r="AH100"/>
  <c r="AH101"/>
  <c r="AH102"/>
  <c r="AH103"/>
  <c r="AH104"/>
  <c r="AH106"/>
  <c r="AH107"/>
  <c r="AH108"/>
  <c r="AH109"/>
  <c r="AH110"/>
  <c r="AH111"/>
  <c r="AH112"/>
  <c r="AH113"/>
  <c r="AH114"/>
  <c r="AH115"/>
  <c r="AH116"/>
  <c r="AH117"/>
  <c r="AH118"/>
  <c r="AH119"/>
  <c r="AH120"/>
  <c r="AH122"/>
  <c r="AH123"/>
  <c r="AH124"/>
  <c r="AH125"/>
  <c r="AH126"/>
  <c r="AH127"/>
  <c r="AH128"/>
  <c r="AH130"/>
  <c r="AH131"/>
  <c r="AH132"/>
  <c r="AH133"/>
  <c r="AH134"/>
  <c r="AH135"/>
  <c r="AH136"/>
  <c r="AH137"/>
  <c r="AH138"/>
  <c r="AH140"/>
  <c r="AH141"/>
  <c r="AH142"/>
  <c r="AH143"/>
  <c r="AH144"/>
  <c r="AH145"/>
  <c r="AH147"/>
  <c r="AH148"/>
  <c r="AH149"/>
  <c r="AH150"/>
  <c r="AH151"/>
  <c r="AH152"/>
  <c r="AH153"/>
  <c r="AH154"/>
  <c r="AH155"/>
  <c r="AH156"/>
  <c r="AH157"/>
  <c r="AH158"/>
  <c r="AH160"/>
  <c r="AH161"/>
  <c r="AH162"/>
  <c r="AH163"/>
  <c r="AH164"/>
  <c r="AH165"/>
  <c r="AH166"/>
  <c r="AH167"/>
  <c r="AH168"/>
  <c r="AH169"/>
  <c r="AH170"/>
  <c r="AH171"/>
  <c r="AH172"/>
  <c r="AH174"/>
  <c r="AH175"/>
  <c r="AH176"/>
  <c r="AH177"/>
  <c r="AH178"/>
  <c r="AH179"/>
  <c r="AH180"/>
  <c r="AH181"/>
  <c r="AH182"/>
  <c r="AH183"/>
  <c r="AH184"/>
  <c r="AH186"/>
  <c r="AH187"/>
  <c r="AH188"/>
  <c r="AH189"/>
  <c r="AH190"/>
  <c r="AH191"/>
  <c r="AH192"/>
  <c r="AH193"/>
  <c r="AH194"/>
  <c r="AH195"/>
  <c r="AH196"/>
  <c r="AH197"/>
  <c r="AH198"/>
  <c r="AH200"/>
  <c r="AH201"/>
  <c r="AH202"/>
  <c r="AH203"/>
  <c r="AH204"/>
  <c r="AH205"/>
  <c r="AH206"/>
  <c r="AH207"/>
  <c r="AH208"/>
  <c r="AH209"/>
  <c r="AH210"/>
  <c r="AH211"/>
  <c r="AH213"/>
  <c r="AH214"/>
  <c r="AH215"/>
  <c r="AH216"/>
  <c r="AH217"/>
  <c r="AH218"/>
  <c r="AH219"/>
  <c r="AH220"/>
  <c r="AH221"/>
  <c r="AH222"/>
  <c r="AH223"/>
  <c r="AH224"/>
  <c r="AH225"/>
  <c r="AH227"/>
  <c r="AH228"/>
  <c r="AH229"/>
  <c r="AH230"/>
  <c r="AH231"/>
  <c r="AH232"/>
  <c r="AH233"/>
  <c r="AH234"/>
  <c r="AH235"/>
  <c r="AH237"/>
  <c r="AH238"/>
  <c r="AH239"/>
  <c r="AH240"/>
  <c r="AH241"/>
  <c r="AH242"/>
  <c r="AH243"/>
  <c r="AH244"/>
  <c r="AH246"/>
  <c r="AH247"/>
  <c r="AH248"/>
  <c r="AH249"/>
  <c r="AH250"/>
  <c r="AH251"/>
  <c r="AH252"/>
  <c r="AH253"/>
  <c r="AH254"/>
  <c r="AH255"/>
  <c r="AH256"/>
  <c r="AH257"/>
  <c r="AH258"/>
  <c r="AH259"/>
  <c r="AH260"/>
  <c r="AH262"/>
  <c r="AH263"/>
  <c r="AH264"/>
  <c r="AH265"/>
  <c r="AH266"/>
  <c r="AH267"/>
  <c r="AH268"/>
  <c r="AH270"/>
  <c r="AH271"/>
  <c r="AH272"/>
  <c r="AH273"/>
  <c r="AH274"/>
  <c r="AH275"/>
  <c r="AH276"/>
  <c r="AH277"/>
  <c r="AH278"/>
  <c r="AH279"/>
  <c r="AH280"/>
  <c r="AH281"/>
  <c r="AH282"/>
  <c r="AH283"/>
  <c r="AH284"/>
  <c r="AH285"/>
  <c r="AH286"/>
  <c r="AH288"/>
  <c r="AH289"/>
  <c r="AH290"/>
  <c r="AH291"/>
  <c r="AH292"/>
  <c r="AH293"/>
  <c r="AH294"/>
  <c r="AH295"/>
  <c r="AH296"/>
  <c r="AH297"/>
  <c r="AH298"/>
  <c r="AH299"/>
  <c r="AH300"/>
  <c r="AH301"/>
  <c r="AH302"/>
  <c r="AH303"/>
  <c r="AH304"/>
  <c r="AH305"/>
  <c r="AH306"/>
  <c r="AH307"/>
  <c r="AH308"/>
  <c r="AH309"/>
  <c r="AH310"/>
  <c r="AH311"/>
  <c r="AH313"/>
  <c r="AH314"/>
  <c r="AH315"/>
  <c r="AH316"/>
  <c r="AH317"/>
  <c r="AH318"/>
  <c r="AH319"/>
  <c r="AH320"/>
  <c r="AH321"/>
  <c r="AH322"/>
  <c r="AH323"/>
  <c r="AH324"/>
  <c r="AH325"/>
  <c r="AH326"/>
  <c r="AH327"/>
  <c r="AH329"/>
  <c r="AH330"/>
  <c r="AH331"/>
  <c r="AH332"/>
  <c r="AH333"/>
  <c r="AH334"/>
  <c r="AH335"/>
  <c r="AH336"/>
  <c r="AH337"/>
  <c r="AH338"/>
  <c r="AH339"/>
  <c r="AH341"/>
  <c r="AH342"/>
  <c r="AH343"/>
  <c r="AH344"/>
  <c r="AH345"/>
  <c r="AH346"/>
  <c r="AH347"/>
  <c r="AH348"/>
  <c r="AH349"/>
  <c r="AH350"/>
  <c r="AH351"/>
  <c r="AH353"/>
  <c r="AH354"/>
  <c r="AH355"/>
  <c r="AH356"/>
  <c r="AH357"/>
  <c r="AH358"/>
  <c r="AH359"/>
  <c r="AH360"/>
  <c r="AH361"/>
  <c r="AH362"/>
  <c r="AH363"/>
  <c r="AH365"/>
  <c r="AH366"/>
  <c r="AH367"/>
  <c r="AH368"/>
  <c r="AH369"/>
  <c r="AH370"/>
  <c r="AH371"/>
  <c r="AH372"/>
  <c r="AH373"/>
  <c r="AH374"/>
  <c r="AH375"/>
  <c r="AH376"/>
  <c r="AH47"/>
  <c r="AH7" l="1"/>
  <c r="AC7"/>
  <c r="AF7" s="1"/>
  <c r="AB7"/>
  <c r="AB16"/>
  <c r="AB10"/>
  <c r="H44" l="1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18"/>
  <c r="H16"/>
  <c r="H15"/>
  <c r="H14"/>
  <c r="H13"/>
  <c r="H12"/>
  <c r="H11"/>
  <c r="H10"/>
  <c r="H9"/>
  <c r="H8"/>
  <c r="H7"/>
  <c r="AG45" l="1"/>
  <c r="AH45"/>
  <c r="AG17"/>
  <c r="AG6"/>
  <c r="AG377" l="1"/>
  <c r="AF48"/>
  <c r="AF49"/>
  <c r="AF50"/>
  <c r="AF51"/>
  <c r="AF53"/>
  <c r="AF54"/>
  <c r="AF55"/>
  <c r="AF56"/>
  <c r="AF57"/>
  <c r="AF58"/>
  <c r="AF59"/>
  <c r="AF60"/>
  <c r="AF61"/>
  <c r="AF62"/>
  <c r="AF63"/>
  <c r="AF64"/>
  <c r="AF65"/>
  <c r="AF67"/>
  <c r="AF68"/>
  <c r="AF69"/>
  <c r="AF70"/>
  <c r="AF71"/>
  <c r="AF73"/>
  <c r="AF74"/>
  <c r="AF75"/>
  <c r="AF76"/>
  <c r="AF77"/>
  <c r="AF78"/>
  <c r="AF79"/>
  <c r="AF80"/>
  <c r="AF82"/>
  <c r="AF83"/>
  <c r="AF84"/>
  <c r="AF85"/>
  <c r="AF86"/>
  <c r="AF87"/>
  <c r="AF88"/>
  <c r="AF89"/>
  <c r="AF90"/>
  <c r="AF92"/>
  <c r="AF93"/>
  <c r="AF94"/>
  <c r="AF95"/>
  <c r="AF96"/>
  <c r="AF97"/>
  <c r="AF98"/>
  <c r="AF99"/>
  <c r="AF100"/>
  <c r="AF101"/>
  <c r="AF102"/>
  <c r="AF103"/>
  <c r="AF104"/>
  <c r="AF106"/>
  <c r="AF107"/>
  <c r="AF108"/>
  <c r="AF109"/>
  <c r="AF110"/>
  <c r="AF111"/>
  <c r="AF112"/>
  <c r="AF113"/>
  <c r="AF114"/>
  <c r="AF115"/>
  <c r="AF116"/>
  <c r="AF117"/>
  <c r="AF118"/>
  <c r="AF119"/>
  <c r="AF120"/>
  <c r="AF122"/>
  <c r="AF123"/>
  <c r="AF124"/>
  <c r="AF125"/>
  <c r="AF126"/>
  <c r="AF127"/>
  <c r="AF128"/>
  <c r="AF130"/>
  <c r="AF131"/>
  <c r="AF132"/>
  <c r="AF133"/>
  <c r="AF134"/>
  <c r="AF135"/>
  <c r="AF136"/>
  <c r="AF137"/>
  <c r="AF138"/>
  <c r="AF140"/>
  <c r="AF141"/>
  <c r="AF142"/>
  <c r="AF143"/>
  <c r="AF144"/>
  <c r="AF145"/>
  <c r="AF147"/>
  <c r="AF148"/>
  <c r="AF149"/>
  <c r="AF150"/>
  <c r="AF151"/>
  <c r="AF152"/>
  <c r="AF153"/>
  <c r="AF154"/>
  <c r="AF155"/>
  <c r="AF156"/>
  <c r="AF157"/>
  <c r="AF158"/>
  <c r="AF160"/>
  <c r="AF161"/>
  <c r="AF162"/>
  <c r="AF163"/>
  <c r="AF164"/>
  <c r="AF165"/>
  <c r="AF166"/>
  <c r="AF167"/>
  <c r="AF168"/>
  <c r="AF169"/>
  <c r="AF170"/>
  <c r="AF171"/>
  <c r="AF172"/>
  <c r="AF174"/>
  <c r="AF175"/>
  <c r="AF176"/>
  <c r="AF177"/>
  <c r="AF178"/>
  <c r="AF179"/>
  <c r="AF180"/>
  <c r="AF181"/>
  <c r="AF182"/>
  <c r="AF183"/>
  <c r="AF184"/>
  <c r="AF186"/>
  <c r="AF187"/>
  <c r="AF188"/>
  <c r="AF189"/>
  <c r="AF190"/>
  <c r="AF191"/>
  <c r="AF192"/>
  <c r="AF193"/>
  <c r="AF194"/>
  <c r="AF195"/>
  <c r="AF196"/>
  <c r="AF197"/>
  <c r="AF198"/>
  <c r="AF200"/>
  <c r="AF201"/>
  <c r="AF202"/>
  <c r="AF203"/>
  <c r="AF204"/>
  <c r="AF205"/>
  <c r="AF206"/>
  <c r="AF207"/>
  <c r="AF208"/>
  <c r="AF209"/>
  <c r="AF210"/>
  <c r="AF211"/>
  <c r="AF213"/>
  <c r="AF214"/>
  <c r="AF215"/>
  <c r="AF216"/>
  <c r="AF217"/>
  <c r="AF218"/>
  <c r="AF219"/>
  <c r="AF220"/>
  <c r="AF221"/>
  <c r="AF222"/>
  <c r="AF223"/>
  <c r="AF224"/>
  <c r="AF225"/>
  <c r="AF227"/>
  <c r="AF228"/>
  <c r="AF229"/>
  <c r="AF230"/>
  <c r="AF231"/>
  <c r="AF232"/>
  <c r="AF233"/>
  <c r="AF234"/>
  <c r="AF235"/>
  <c r="AF237"/>
  <c r="AF238"/>
  <c r="AF239"/>
  <c r="AF240"/>
  <c r="AF241"/>
  <c r="AF242"/>
  <c r="AF243"/>
  <c r="AF244"/>
  <c r="AF246"/>
  <c r="AF247"/>
  <c r="AF248"/>
  <c r="AF249"/>
  <c r="AF250"/>
  <c r="AF251"/>
  <c r="AF252"/>
  <c r="AF253"/>
  <c r="AF254"/>
  <c r="AF255"/>
  <c r="AF256"/>
  <c r="AF257"/>
  <c r="AF258"/>
  <c r="AF259"/>
  <c r="AF260"/>
  <c r="AF262"/>
  <c r="AF263"/>
  <c r="AF264"/>
  <c r="AF265"/>
  <c r="AF266"/>
  <c r="AF267"/>
  <c r="AF268"/>
  <c r="AF270"/>
  <c r="AF271"/>
  <c r="AF272"/>
  <c r="AF273"/>
  <c r="AF274"/>
  <c r="AF275"/>
  <c r="AF276"/>
  <c r="AF277"/>
  <c r="AF278"/>
  <c r="AF279"/>
  <c r="AF280"/>
  <c r="AF281"/>
  <c r="AF282"/>
  <c r="AF283"/>
  <c r="AF284"/>
  <c r="AF285"/>
  <c r="AF286"/>
  <c r="AF288"/>
  <c r="AF289"/>
  <c r="AF290"/>
  <c r="AF291"/>
  <c r="AF292"/>
  <c r="AF293"/>
  <c r="AF294"/>
  <c r="AF295"/>
  <c r="AF296"/>
  <c r="AF297"/>
  <c r="AF298"/>
  <c r="AF299"/>
  <c r="AF300"/>
  <c r="AF301"/>
  <c r="AF302"/>
  <c r="AF303"/>
  <c r="AF304"/>
  <c r="AF305"/>
  <c r="AF306"/>
  <c r="AF307"/>
  <c r="AF308"/>
  <c r="AF309"/>
  <c r="AF310"/>
  <c r="AF311"/>
  <c r="AF313"/>
  <c r="AF314"/>
  <c r="AF315"/>
  <c r="AF316"/>
  <c r="AF317"/>
  <c r="AF318"/>
  <c r="AF319"/>
  <c r="AF320"/>
  <c r="AF321"/>
  <c r="AF322"/>
  <c r="AF323"/>
  <c r="AF324"/>
  <c r="AF325"/>
  <c r="AF326"/>
  <c r="AF327"/>
  <c r="AF329"/>
  <c r="AF330"/>
  <c r="AF331"/>
  <c r="AF332"/>
  <c r="AF333"/>
  <c r="AF334"/>
  <c r="AF335"/>
  <c r="AF336"/>
  <c r="AF337"/>
  <c r="AF338"/>
  <c r="AF339"/>
  <c r="AF341"/>
  <c r="AF342"/>
  <c r="AF343"/>
  <c r="AF344"/>
  <c r="AF345"/>
  <c r="AF346"/>
  <c r="AF347"/>
  <c r="AF348"/>
  <c r="AF349"/>
  <c r="AF350"/>
  <c r="AF351"/>
  <c r="AF353"/>
  <c r="AF354"/>
  <c r="AF355"/>
  <c r="AF356"/>
  <c r="AF357"/>
  <c r="AF358"/>
  <c r="AF359"/>
  <c r="AF360"/>
  <c r="AF361"/>
  <c r="AF362"/>
  <c r="AF363"/>
  <c r="AF365"/>
  <c r="AF366"/>
  <c r="AF367"/>
  <c r="AF368"/>
  <c r="AF369"/>
  <c r="AF370"/>
  <c r="AF371"/>
  <c r="AF372"/>
  <c r="AF373"/>
  <c r="AF374"/>
  <c r="AF375"/>
  <c r="AF376"/>
  <c r="AF47"/>
  <c r="AD48"/>
  <c r="AD49"/>
  <c r="AD50"/>
  <c r="AD51"/>
  <c r="AD53"/>
  <c r="AD54"/>
  <c r="AD55"/>
  <c r="AD56"/>
  <c r="AD57"/>
  <c r="AD58"/>
  <c r="AD59"/>
  <c r="AD60"/>
  <c r="AD61"/>
  <c r="AD62"/>
  <c r="AD63"/>
  <c r="AD64"/>
  <c r="AD65"/>
  <c r="AD67"/>
  <c r="AD68"/>
  <c r="AD69"/>
  <c r="AD70"/>
  <c r="AD71"/>
  <c r="AD73"/>
  <c r="AD74"/>
  <c r="AD75"/>
  <c r="AD76"/>
  <c r="AD77"/>
  <c r="AD78"/>
  <c r="AD79"/>
  <c r="AD80"/>
  <c r="AD82"/>
  <c r="AD83"/>
  <c r="AD84"/>
  <c r="AD85"/>
  <c r="AD86"/>
  <c r="AD87"/>
  <c r="AD88"/>
  <c r="AD89"/>
  <c r="AD90"/>
  <c r="AD92"/>
  <c r="AD93"/>
  <c r="AD94"/>
  <c r="AD95"/>
  <c r="AD96"/>
  <c r="AD97"/>
  <c r="AD98"/>
  <c r="AD99"/>
  <c r="AD100"/>
  <c r="AD101"/>
  <c r="AD102"/>
  <c r="AD103"/>
  <c r="AD104"/>
  <c r="AD106"/>
  <c r="AD107"/>
  <c r="AD108"/>
  <c r="AD109"/>
  <c r="AD110"/>
  <c r="AD111"/>
  <c r="AD112"/>
  <c r="AD113"/>
  <c r="AD114"/>
  <c r="AD115"/>
  <c r="AD116"/>
  <c r="AD117"/>
  <c r="AD118"/>
  <c r="AD119"/>
  <c r="AD120"/>
  <c r="AD122"/>
  <c r="AD123"/>
  <c r="AD124"/>
  <c r="AD125"/>
  <c r="AD126"/>
  <c r="AD127"/>
  <c r="AD128"/>
  <c r="AD130"/>
  <c r="AD131"/>
  <c r="AD132"/>
  <c r="AD133"/>
  <c r="AD134"/>
  <c r="AD135"/>
  <c r="AD136"/>
  <c r="AD137"/>
  <c r="AD138"/>
  <c r="AD140"/>
  <c r="AD141"/>
  <c r="AD142"/>
  <c r="AD143"/>
  <c r="AD144"/>
  <c r="AD145"/>
  <c r="AD147"/>
  <c r="AD148"/>
  <c r="AD149"/>
  <c r="AD150"/>
  <c r="AD151"/>
  <c r="AD152"/>
  <c r="AD153"/>
  <c r="AD154"/>
  <c r="AD155"/>
  <c r="AD156"/>
  <c r="AD157"/>
  <c r="AD158"/>
  <c r="AD160"/>
  <c r="AD161"/>
  <c r="AD162"/>
  <c r="AD163"/>
  <c r="AD164"/>
  <c r="AD165"/>
  <c r="AD166"/>
  <c r="AD167"/>
  <c r="AD168"/>
  <c r="AD169"/>
  <c r="AD170"/>
  <c r="AD171"/>
  <c r="AD172"/>
  <c r="AD174"/>
  <c r="AD175"/>
  <c r="AD176"/>
  <c r="AD177"/>
  <c r="AD178"/>
  <c r="AD179"/>
  <c r="AD180"/>
  <c r="AD181"/>
  <c r="AD182"/>
  <c r="AD183"/>
  <c r="AD184"/>
  <c r="AD186"/>
  <c r="AD187"/>
  <c r="AD188"/>
  <c r="AD189"/>
  <c r="AD190"/>
  <c r="AD191"/>
  <c r="AD192"/>
  <c r="AD193"/>
  <c r="AD194"/>
  <c r="AD195"/>
  <c r="AD196"/>
  <c r="AD197"/>
  <c r="AD198"/>
  <c r="AD200"/>
  <c r="AD201"/>
  <c r="AD202"/>
  <c r="AD203"/>
  <c r="AD204"/>
  <c r="AD205"/>
  <c r="AD206"/>
  <c r="AD207"/>
  <c r="AD208"/>
  <c r="AD209"/>
  <c r="AD210"/>
  <c r="AD211"/>
  <c r="AD213"/>
  <c r="AD214"/>
  <c r="AD215"/>
  <c r="AD216"/>
  <c r="AD217"/>
  <c r="AD218"/>
  <c r="AD219"/>
  <c r="AD220"/>
  <c r="AD221"/>
  <c r="AD222"/>
  <c r="AD223"/>
  <c r="AD224"/>
  <c r="AD225"/>
  <c r="AD227"/>
  <c r="AD228"/>
  <c r="AD229"/>
  <c r="AD230"/>
  <c r="AD231"/>
  <c r="AD232"/>
  <c r="AD233"/>
  <c r="AD234"/>
  <c r="AD235"/>
  <c r="AD237"/>
  <c r="AD238"/>
  <c r="AD239"/>
  <c r="AD240"/>
  <c r="AD241"/>
  <c r="AD242"/>
  <c r="AD243"/>
  <c r="AD244"/>
  <c r="AD246"/>
  <c r="AD247"/>
  <c r="AD248"/>
  <c r="AD249"/>
  <c r="AD250"/>
  <c r="AD251"/>
  <c r="AD252"/>
  <c r="AD253"/>
  <c r="AD254"/>
  <c r="AD255"/>
  <c r="AD256"/>
  <c r="AD257"/>
  <c r="AD258"/>
  <c r="AD259"/>
  <c r="AD260"/>
  <c r="AD262"/>
  <c r="AD263"/>
  <c r="AD264"/>
  <c r="AD265"/>
  <c r="AD266"/>
  <c r="AD267"/>
  <c r="AD268"/>
  <c r="AD270"/>
  <c r="AD271"/>
  <c r="AD272"/>
  <c r="AD273"/>
  <c r="AD274"/>
  <c r="AD275"/>
  <c r="AD276"/>
  <c r="AD277"/>
  <c r="AD278"/>
  <c r="AD279"/>
  <c r="AD280"/>
  <c r="AD281"/>
  <c r="AD282"/>
  <c r="AD283"/>
  <c r="AD284"/>
  <c r="AD285"/>
  <c r="AD286"/>
  <c r="AD288"/>
  <c r="AD289"/>
  <c r="AD290"/>
  <c r="AD291"/>
  <c r="AD292"/>
  <c r="AD293"/>
  <c r="AD294"/>
  <c r="AD295"/>
  <c r="AD296"/>
  <c r="AD297"/>
  <c r="AD298"/>
  <c r="AD299"/>
  <c r="AD300"/>
  <c r="AD301"/>
  <c r="AD302"/>
  <c r="AD303"/>
  <c r="AD304"/>
  <c r="AD305"/>
  <c r="AD306"/>
  <c r="AD307"/>
  <c r="AD308"/>
  <c r="AD309"/>
  <c r="AD310"/>
  <c r="AD311"/>
  <c r="AD313"/>
  <c r="AD314"/>
  <c r="AD315"/>
  <c r="AD316"/>
  <c r="AD317"/>
  <c r="AD318"/>
  <c r="AD319"/>
  <c r="AD320"/>
  <c r="AD321"/>
  <c r="AD322"/>
  <c r="AD323"/>
  <c r="AD324"/>
  <c r="AD325"/>
  <c r="AD326"/>
  <c r="AD327"/>
  <c r="AD329"/>
  <c r="AD330"/>
  <c r="AD331"/>
  <c r="AD332"/>
  <c r="AD333"/>
  <c r="AD334"/>
  <c r="AD335"/>
  <c r="AD336"/>
  <c r="AD337"/>
  <c r="AD338"/>
  <c r="AD339"/>
  <c r="AD341"/>
  <c r="AD342"/>
  <c r="AD343"/>
  <c r="AD344"/>
  <c r="AD345"/>
  <c r="AD346"/>
  <c r="AD347"/>
  <c r="AD348"/>
  <c r="AD349"/>
  <c r="AD350"/>
  <c r="AD351"/>
  <c r="AD353"/>
  <c r="AD354"/>
  <c r="AD355"/>
  <c r="AD356"/>
  <c r="AD357"/>
  <c r="AD358"/>
  <c r="AD359"/>
  <c r="AD360"/>
  <c r="AD361"/>
  <c r="AD362"/>
  <c r="AD363"/>
  <c r="AD365"/>
  <c r="AD366"/>
  <c r="AD367"/>
  <c r="AD368"/>
  <c r="AD369"/>
  <c r="AD370"/>
  <c r="AD371"/>
  <c r="AD372"/>
  <c r="AD373"/>
  <c r="AD374"/>
  <c r="AD375"/>
  <c r="AD376"/>
  <c r="AD47"/>
  <c r="AD7"/>
  <c r="AC376"/>
  <c r="AC48"/>
  <c r="AC49"/>
  <c r="AC50"/>
  <c r="AC51"/>
  <c r="AC53"/>
  <c r="AC54"/>
  <c r="AC55"/>
  <c r="AC56"/>
  <c r="AC57"/>
  <c r="AC58"/>
  <c r="AC59"/>
  <c r="AC60"/>
  <c r="AC61"/>
  <c r="AC62"/>
  <c r="AC63"/>
  <c r="AC64"/>
  <c r="AC65"/>
  <c r="AC67"/>
  <c r="AC68"/>
  <c r="AC69"/>
  <c r="AC70"/>
  <c r="AC71"/>
  <c r="AC73"/>
  <c r="AC74"/>
  <c r="AC75"/>
  <c r="AC76"/>
  <c r="AC77"/>
  <c r="AC78"/>
  <c r="AC79"/>
  <c r="AC80"/>
  <c r="AC82"/>
  <c r="AC83"/>
  <c r="AC84"/>
  <c r="AC85"/>
  <c r="AC86"/>
  <c r="AC87"/>
  <c r="AC88"/>
  <c r="AC89"/>
  <c r="AC90"/>
  <c r="AC92"/>
  <c r="AC93"/>
  <c r="AC94"/>
  <c r="AC95"/>
  <c r="AC96"/>
  <c r="AC97"/>
  <c r="AC98"/>
  <c r="AC99"/>
  <c r="AC100"/>
  <c r="AC101"/>
  <c r="AC102"/>
  <c r="AC103"/>
  <c r="AC104"/>
  <c r="AC106"/>
  <c r="AC107"/>
  <c r="AC108"/>
  <c r="AC109"/>
  <c r="AC110"/>
  <c r="AC111"/>
  <c r="AC112"/>
  <c r="AC113"/>
  <c r="AC114"/>
  <c r="AC115"/>
  <c r="AC116"/>
  <c r="AC117"/>
  <c r="AC118"/>
  <c r="AC119"/>
  <c r="AC120"/>
  <c r="AC122"/>
  <c r="AC123"/>
  <c r="AC124"/>
  <c r="AC125"/>
  <c r="AC126"/>
  <c r="AC127"/>
  <c r="AC128"/>
  <c r="AC130"/>
  <c r="AC131"/>
  <c r="AC132"/>
  <c r="AC133"/>
  <c r="AC134"/>
  <c r="AC135"/>
  <c r="AC136"/>
  <c r="AC137"/>
  <c r="AC138"/>
  <c r="AC140"/>
  <c r="AC141"/>
  <c r="AC142"/>
  <c r="AC143"/>
  <c r="AC144"/>
  <c r="AC145"/>
  <c r="AC147"/>
  <c r="AC148"/>
  <c r="AC149"/>
  <c r="AC150"/>
  <c r="AC151"/>
  <c r="AC152"/>
  <c r="AC153"/>
  <c r="AC154"/>
  <c r="AC155"/>
  <c r="AC156"/>
  <c r="AC157"/>
  <c r="AC158"/>
  <c r="AC160"/>
  <c r="AC161"/>
  <c r="AC162"/>
  <c r="AC163"/>
  <c r="AC164"/>
  <c r="AC165"/>
  <c r="AC166"/>
  <c r="AC167"/>
  <c r="AC168"/>
  <c r="AC169"/>
  <c r="AC170"/>
  <c r="AC171"/>
  <c r="AC172"/>
  <c r="AC174"/>
  <c r="AC175"/>
  <c r="AC176"/>
  <c r="AC177"/>
  <c r="AC178"/>
  <c r="AC179"/>
  <c r="AC180"/>
  <c r="AC181"/>
  <c r="AC182"/>
  <c r="AC183"/>
  <c r="AC184"/>
  <c r="AC186"/>
  <c r="AC187"/>
  <c r="AC188"/>
  <c r="AC189"/>
  <c r="AC190"/>
  <c r="AC191"/>
  <c r="AC192"/>
  <c r="AC193"/>
  <c r="AC194"/>
  <c r="AC195"/>
  <c r="AC196"/>
  <c r="AC197"/>
  <c r="AC198"/>
  <c r="AC200"/>
  <c r="AC201"/>
  <c r="AC202"/>
  <c r="AC203"/>
  <c r="AC204"/>
  <c r="AC205"/>
  <c r="AC206"/>
  <c r="AC207"/>
  <c r="AC208"/>
  <c r="AC209"/>
  <c r="AC210"/>
  <c r="AC211"/>
  <c r="AC213"/>
  <c r="AC214"/>
  <c r="AC215"/>
  <c r="AC216"/>
  <c r="AC217"/>
  <c r="AC218"/>
  <c r="AC219"/>
  <c r="AC220"/>
  <c r="AC221"/>
  <c r="AC222"/>
  <c r="AC223"/>
  <c r="AC224"/>
  <c r="AC225"/>
  <c r="AC227"/>
  <c r="AC228"/>
  <c r="AC229"/>
  <c r="AC230"/>
  <c r="AC231"/>
  <c r="AC232"/>
  <c r="AC233"/>
  <c r="AC234"/>
  <c r="AC235"/>
  <c r="AC237"/>
  <c r="AC238"/>
  <c r="AC239"/>
  <c r="AC240"/>
  <c r="AC241"/>
  <c r="AC242"/>
  <c r="AC243"/>
  <c r="AC244"/>
  <c r="AC246"/>
  <c r="AC247"/>
  <c r="AC248"/>
  <c r="AC249"/>
  <c r="AC250"/>
  <c r="AC251"/>
  <c r="AC252"/>
  <c r="AC253"/>
  <c r="AC254"/>
  <c r="AC255"/>
  <c r="AC256"/>
  <c r="AC257"/>
  <c r="AC258"/>
  <c r="AC259"/>
  <c r="AC260"/>
  <c r="AC262"/>
  <c r="AC263"/>
  <c r="AC264"/>
  <c r="AC265"/>
  <c r="AC266"/>
  <c r="AC267"/>
  <c r="AC268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3"/>
  <c r="AC314"/>
  <c r="AC315"/>
  <c r="AC316"/>
  <c r="AC317"/>
  <c r="AC318"/>
  <c r="AC319"/>
  <c r="AC320"/>
  <c r="AC321"/>
  <c r="AC322"/>
  <c r="AC323"/>
  <c r="AC324"/>
  <c r="AC325"/>
  <c r="AC326"/>
  <c r="AC327"/>
  <c r="AC329"/>
  <c r="AC330"/>
  <c r="AC331"/>
  <c r="AC332"/>
  <c r="AC333"/>
  <c r="AC334"/>
  <c r="AC335"/>
  <c r="AC336"/>
  <c r="AC337"/>
  <c r="AC338"/>
  <c r="AC339"/>
  <c r="AC341"/>
  <c r="AC342"/>
  <c r="AC343"/>
  <c r="AC344"/>
  <c r="AC345"/>
  <c r="AC346"/>
  <c r="AC347"/>
  <c r="AC348"/>
  <c r="AC349"/>
  <c r="AC350"/>
  <c r="AC351"/>
  <c r="AC353"/>
  <c r="AC354"/>
  <c r="AC355"/>
  <c r="AC356"/>
  <c r="AC357"/>
  <c r="AC358"/>
  <c r="AC359"/>
  <c r="AC360"/>
  <c r="AC361"/>
  <c r="AC362"/>
  <c r="AC363"/>
  <c r="AC365"/>
  <c r="AC366"/>
  <c r="AC367"/>
  <c r="AC368"/>
  <c r="AC369"/>
  <c r="AC370"/>
  <c r="AC371"/>
  <c r="AC372"/>
  <c r="AC373"/>
  <c r="AC374"/>
  <c r="AC375"/>
  <c r="AC47"/>
  <c r="AC19"/>
  <c r="AF19" s="1"/>
  <c r="AH19" s="1"/>
  <c r="AC20"/>
  <c r="AD20" s="1"/>
  <c r="AC21"/>
  <c r="AF21" s="1"/>
  <c r="AH21" s="1"/>
  <c r="AC22"/>
  <c r="AD22" s="1"/>
  <c r="AC23"/>
  <c r="AF23" s="1"/>
  <c r="AH23" s="1"/>
  <c r="AC24"/>
  <c r="AD24" s="1"/>
  <c r="AC25"/>
  <c r="AF25" s="1"/>
  <c r="AH25" s="1"/>
  <c r="AC26"/>
  <c r="AD26" s="1"/>
  <c r="AC27"/>
  <c r="AF27" s="1"/>
  <c r="AH27" s="1"/>
  <c r="AC28"/>
  <c r="AD28" s="1"/>
  <c r="AC29"/>
  <c r="AF29" s="1"/>
  <c r="AH29" s="1"/>
  <c r="AC30"/>
  <c r="AD30" s="1"/>
  <c r="AC31"/>
  <c r="AF31" s="1"/>
  <c r="AH31" s="1"/>
  <c r="AC32"/>
  <c r="AD32" s="1"/>
  <c r="AC33"/>
  <c r="AF33" s="1"/>
  <c r="AH33" s="1"/>
  <c r="AC34"/>
  <c r="AD34" s="1"/>
  <c r="AC35"/>
  <c r="AF35" s="1"/>
  <c r="AH35" s="1"/>
  <c r="AC36"/>
  <c r="AD36" s="1"/>
  <c r="AC37"/>
  <c r="AF37" s="1"/>
  <c r="AH37" s="1"/>
  <c r="AC38"/>
  <c r="AD38" s="1"/>
  <c r="AC39"/>
  <c r="AF39" s="1"/>
  <c r="AH39" s="1"/>
  <c r="AC40"/>
  <c r="AD40" s="1"/>
  <c r="AC41"/>
  <c r="AF41" s="1"/>
  <c r="AH41" s="1"/>
  <c r="AC42"/>
  <c r="AD42" s="1"/>
  <c r="AC43"/>
  <c r="AF43" s="1"/>
  <c r="AH43" s="1"/>
  <c r="AC44"/>
  <c r="AD44" s="1"/>
  <c r="AC18"/>
  <c r="AF18" s="1"/>
  <c r="AH18" s="1"/>
  <c r="AC8"/>
  <c r="AF8" s="1"/>
  <c r="AH8" s="1"/>
  <c r="AC9"/>
  <c r="AD9" s="1"/>
  <c r="AC10"/>
  <c r="AF10" s="1"/>
  <c r="AH10" s="1"/>
  <c r="AC11"/>
  <c r="AD11" s="1"/>
  <c r="AC12"/>
  <c r="AF12" s="1"/>
  <c r="AH12" s="1"/>
  <c r="AC13"/>
  <c r="AD13" s="1"/>
  <c r="AC14"/>
  <c r="AF14" s="1"/>
  <c r="AH14" s="1"/>
  <c r="AC15"/>
  <c r="AD15" s="1"/>
  <c r="AC16"/>
  <c r="AF16" s="1"/>
  <c r="AH16" s="1"/>
  <c r="Z376"/>
  <c r="Z48"/>
  <c r="Z49"/>
  <c r="Z50"/>
  <c r="Z51"/>
  <c r="Z53"/>
  <c r="Z54"/>
  <c r="Z55"/>
  <c r="Z56"/>
  <c r="Z57"/>
  <c r="Z58"/>
  <c r="Z59"/>
  <c r="Z60"/>
  <c r="Z61"/>
  <c r="Z62"/>
  <c r="Z63"/>
  <c r="Z64"/>
  <c r="Z65"/>
  <c r="Z67"/>
  <c r="Z68"/>
  <c r="Z69"/>
  <c r="Z70"/>
  <c r="Z71"/>
  <c r="Z73"/>
  <c r="Z74"/>
  <c r="Z75"/>
  <c r="Z76"/>
  <c r="Z77"/>
  <c r="Z78"/>
  <c r="Z79"/>
  <c r="Z80"/>
  <c r="Z82"/>
  <c r="Z83"/>
  <c r="Z84"/>
  <c r="Z85"/>
  <c r="Z86"/>
  <c r="Z87"/>
  <c r="Z88"/>
  <c r="Z89"/>
  <c r="Z90"/>
  <c r="Z92"/>
  <c r="Z93"/>
  <c r="Z94"/>
  <c r="Z95"/>
  <c r="Z96"/>
  <c r="Z97"/>
  <c r="Z98"/>
  <c r="Z99"/>
  <c r="Z100"/>
  <c r="Z101"/>
  <c r="Z102"/>
  <c r="Z103"/>
  <c r="Z104"/>
  <c r="Z106"/>
  <c r="Z107"/>
  <c r="Z108"/>
  <c r="Z109"/>
  <c r="Z110"/>
  <c r="Z111"/>
  <c r="Z112"/>
  <c r="Z113"/>
  <c r="Z114"/>
  <c r="Z115"/>
  <c r="Z116"/>
  <c r="Z117"/>
  <c r="Z118"/>
  <c r="Z119"/>
  <c r="Z120"/>
  <c r="Z122"/>
  <c r="Z123"/>
  <c r="Z124"/>
  <c r="Z125"/>
  <c r="Z126"/>
  <c r="Z127"/>
  <c r="Z128"/>
  <c r="Z130"/>
  <c r="Z131"/>
  <c r="Z132"/>
  <c r="Z133"/>
  <c r="Z134"/>
  <c r="Z135"/>
  <c r="Z136"/>
  <c r="Z137"/>
  <c r="Z138"/>
  <c r="Z140"/>
  <c r="Z141"/>
  <c r="Z142"/>
  <c r="Z143"/>
  <c r="Z144"/>
  <c r="Z145"/>
  <c r="Z147"/>
  <c r="Z148"/>
  <c r="Z149"/>
  <c r="Z150"/>
  <c r="Z151"/>
  <c r="Z152"/>
  <c r="Z153"/>
  <c r="Z154"/>
  <c r="Z155"/>
  <c r="Z156"/>
  <c r="Z157"/>
  <c r="Z158"/>
  <c r="Z160"/>
  <c r="Z161"/>
  <c r="Z162"/>
  <c r="Z163"/>
  <c r="Z164"/>
  <c r="Z165"/>
  <c r="Z166"/>
  <c r="Z167"/>
  <c r="Z168"/>
  <c r="Z169"/>
  <c r="Z170"/>
  <c r="Z171"/>
  <c r="Z172"/>
  <c r="Z174"/>
  <c r="Z175"/>
  <c r="Z176"/>
  <c r="Z177"/>
  <c r="Z178"/>
  <c r="Z179"/>
  <c r="Z180"/>
  <c r="Z181"/>
  <c r="Z182"/>
  <c r="Z183"/>
  <c r="Z184"/>
  <c r="Z186"/>
  <c r="Z187"/>
  <c r="Z188"/>
  <c r="Z189"/>
  <c r="Z190"/>
  <c r="Z191"/>
  <c r="Z192"/>
  <c r="Z193"/>
  <c r="Z194"/>
  <c r="Z195"/>
  <c r="Z196"/>
  <c r="Z197"/>
  <c r="Z198"/>
  <c r="Z200"/>
  <c r="Z201"/>
  <c r="Z202"/>
  <c r="Z203"/>
  <c r="Z204"/>
  <c r="Z205"/>
  <c r="Z206"/>
  <c r="Z207"/>
  <c r="Z208"/>
  <c r="Z209"/>
  <c r="Z210"/>
  <c r="Z211"/>
  <c r="Z213"/>
  <c r="Z214"/>
  <c r="Z215"/>
  <c r="Z216"/>
  <c r="Z217"/>
  <c r="Z218"/>
  <c r="Z219"/>
  <c r="Z220"/>
  <c r="Z221"/>
  <c r="Z222"/>
  <c r="Z223"/>
  <c r="Z224"/>
  <c r="Z225"/>
  <c r="Z227"/>
  <c r="Z228"/>
  <c r="Z229"/>
  <c r="Z230"/>
  <c r="Z231"/>
  <c r="Z232"/>
  <c r="Z233"/>
  <c r="Z234"/>
  <c r="Z235"/>
  <c r="Z237"/>
  <c r="Z238"/>
  <c r="Z239"/>
  <c r="Z240"/>
  <c r="Z241"/>
  <c r="Z242"/>
  <c r="Z243"/>
  <c r="Z244"/>
  <c r="Z246"/>
  <c r="Z247"/>
  <c r="Z248"/>
  <c r="Z249"/>
  <c r="Z250"/>
  <c r="Z251"/>
  <c r="Z252"/>
  <c r="Z253"/>
  <c r="Z254"/>
  <c r="Z255"/>
  <c r="Z256"/>
  <c r="Z257"/>
  <c r="Z258"/>
  <c r="Z259"/>
  <c r="Z260"/>
  <c r="Z262"/>
  <c r="Z263"/>
  <c r="Z264"/>
  <c r="Z265"/>
  <c r="Z266"/>
  <c r="Z267"/>
  <c r="Z268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3"/>
  <c r="Z314"/>
  <c r="Z315"/>
  <c r="Z316"/>
  <c r="Z317"/>
  <c r="Z318"/>
  <c r="Z319"/>
  <c r="Z320"/>
  <c r="Z321"/>
  <c r="Z322"/>
  <c r="Z323"/>
  <c r="Z324"/>
  <c r="Z325"/>
  <c r="Z326"/>
  <c r="Z327"/>
  <c r="Z329"/>
  <c r="Z330"/>
  <c r="Z331"/>
  <c r="Z332"/>
  <c r="Z333"/>
  <c r="Z334"/>
  <c r="Z335"/>
  <c r="Z336"/>
  <c r="Z337"/>
  <c r="Z338"/>
  <c r="Z339"/>
  <c r="Z341"/>
  <c r="Z342"/>
  <c r="Z343"/>
  <c r="Z344"/>
  <c r="Z345"/>
  <c r="Z346"/>
  <c r="Z347"/>
  <c r="Z348"/>
  <c r="Z349"/>
  <c r="Z350"/>
  <c r="Z351"/>
  <c r="Z353"/>
  <c r="Z354"/>
  <c r="Z355"/>
  <c r="Z356"/>
  <c r="Z357"/>
  <c r="Z358"/>
  <c r="Z359"/>
  <c r="Z360"/>
  <c r="Z361"/>
  <c r="Z362"/>
  <c r="Z363"/>
  <c r="Z365"/>
  <c r="Z366"/>
  <c r="Z367"/>
  <c r="Z368"/>
  <c r="Z369"/>
  <c r="Z370"/>
  <c r="Z371"/>
  <c r="Z372"/>
  <c r="Z373"/>
  <c r="Z374"/>
  <c r="Z375"/>
  <c r="Z47"/>
  <c r="X377"/>
  <c r="X48"/>
  <c r="X49"/>
  <c r="X50"/>
  <c r="X51"/>
  <c r="X53"/>
  <c r="X54"/>
  <c r="X55"/>
  <c r="X56"/>
  <c r="X57"/>
  <c r="X58"/>
  <c r="X59"/>
  <c r="X60"/>
  <c r="X61"/>
  <c r="X62"/>
  <c r="X63"/>
  <c r="X64"/>
  <c r="X65"/>
  <c r="X67"/>
  <c r="X68"/>
  <c r="X69"/>
  <c r="X70"/>
  <c r="X71"/>
  <c r="X73"/>
  <c r="X74"/>
  <c r="X75"/>
  <c r="X76"/>
  <c r="X77"/>
  <c r="X78"/>
  <c r="X79"/>
  <c r="X80"/>
  <c r="X82"/>
  <c r="X83"/>
  <c r="X84"/>
  <c r="X85"/>
  <c r="X86"/>
  <c r="X87"/>
  <c r="X88"/>
  <c r="X89"/>
  <c r="X90"/>
  <c r="X92"/>
  <c r="X93"/>
  <c r="X94"/>
  <c r="X95"/>
  <c r="X96"/>
  <c r="X97"/>
  <c r="X98"/>
  <c r="X99"/>
  <c r="X100"/>
  <c r="X101"/>
  <c r="X102"/>
  <c r="X103"/>
  <c r="X104"/>
  <c r="X106"/>
  <c r="X107"/>
  <c r="X108"/>
  <c r="X109"/>
  <c r="X110"/>
  <c r="X111"/>
  <c r="X112"/>
  <c r="X113"/>
  <c r="X114"/>
  <c r="X115"/>
  <c r="X116"/>
  <c r="X117"/>
  <c r="X118"/>
  <c r="X119"/>
  <c r="X120"/>
  <c r="X122"/>
  <c r="X123"/>
  <c r="X124"/>
  <c r="X125"/>
  <c r="X126"/>
  <c r="X127"/>
  <c r="X128"/>
  <c r="X130"/>
  <c r="X131"/>
  <c r="X132"/>
  <c r="X133"/>
  <c r="X134"/>
  <c r="X135"/>
  <c r="X136"/>
  <c r="X137"/>
  <c r="X138"/>
  <c r="X140"/>
  <c r="X141"/>
  <c r="X142"/>
  <c r="X143"/>
  <c r="X144"/>
  <c r="X145"/>
  <c r="X147"/>
  <c r="X148"/>
  <c r="X149"/>
  <c r="X150"/>
  <c r="X151"/>
  <c r="X152"/>
  <c r="X153"/>
  <c r="X154"/>
  <c r="X155"/>
  <c r="X156"/>
  <c r="X157"/>
  <c r="X158"/>
  <c r="X160"/>
  <c r="X161"/>
  <c r="X162"/>
  <c r="X163"/>
  <c r="X164"/>
  <c r="X165"/>
  <c r="X166"/>
  <c r="X167"/>
  <c r="X168"/>
  <c r="X169"/>
  <c r="X170"/>
  <c r="X171"/>
  <c r="X172"/>
  <c r="X174"/>
  <c r="X175"/>
  <c r="X176"/>
  <c r="X177"/>
  <c r="X178"/>
  <c r="X179"/>
  <c r="X180"/>
  <c r="X181"/>
  <c r="X182"/>
  <c r="X183"/>
  <c r="X184"/>
  <c r="X186"/>
  <c r="X187"/>
  <c r="X188"/>
  <c r="X189"/>
  <c r="X190"/>
  <c r="X191"/>
  <c r="X192"/>
  <c r="X193"/>
  <c r="X194"/>
  <c r="X195"/>
  <c r="X196"/>
  <c r="X197"/>
  <c r="X198"/>
  <c r="X200"/>
  <c r="X201"/>
  <c r="X202"/>
  <c r="X203"/>
  <c r="X204"/>
  <c r="X205"/>
  <c r="X206"/>
  <c r="X207"/>
  <c r="X208"/>
  <c r="X209"/>
  <c r="X210"/>
  <c r="X211"/>
  <c r="X213"/>
  <c r="X214"/>
  <c r="X215"/>
  <c r="X216"/>
  <c r="X217"/>
  <c r="X218"/>
  <c r="X219"/>
  <c r="X220"/>
  <c r="X221"/>
  <c r="X222"/>
  <c r="X223"/>
  <c r="X224"/>
  <c r="X225"/>
  <c r="X227"/>
  <c r="X228"/>
  <c r="X229"/>
  <c r="X230"/>
  <c r="X231"/>
  <c r="X232"/>
  <c r="X233"/>
  <c r="X234"/>
  <c r="X235"/>
  <c r="X237"/>
  <c r="X238"/>
  <c r="X239"/>
  <c r="X240"/>
  <c r="X241"/>
  <c r="X242"/>
  <c r="X243"/>
  <c r="X244"/>
  <c r="X246"/>
  <c r="X247"/>
  <c r="X248"/>
  <c r="X249"/>
  <c r="X250"/>
  <c r="X251"/>
  <c r="X252"/>
  <c r="X253"/>
  <c r="X254"/>
  <c r="X255"/>
  <c r="X256"/>
  <c r="X257"/>
  <c r="X258"/>
  <c r="X259"/>
  <c r="X260"/>
  <c r="X262"/>
  <c r="X263"/>
  <c r="X264"/>
  <c r="X265"/>
  <c r="X266"/>
  <c r="X267"/>
  <c r="X268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3"/>
  <c r="X314"/>
  <c r="X315"/>
  <c r="X316"/>
  <c r="X317"/>
  <c r="X318"/>
  <c r="X319"/>
  <c r="X320"/>
  <c r="X321"/>
  <c r="X322"/>
  <c r="X323"/>
  <c r="X324"/>
  <c r="X325"/>
  <c r="X326"/>
  <c r="X327"/>
  <c r="X329"/>
  <c r="X330"/>
  <c r="X331"/>
  <c r="X332"/>
  <c r="X333"/>
  <c r="X334"/>
  <c r="X335"/>
  <c r="X336"/>
  <c r="X337"/>
  <c r="X338"/>
  <c r="X339"/>
  <c r="X341"/>
  <c r="X342"/>
  <c r="X343"/>
  <c r="X344"/>
  <c r="X345"/>
  <c r="X346"/>
  <c r="X347"/>
  <c r="X348"/>
  <c r="X349"/>
  <c r="X350"/>
  <c r="X351"/>
  <c r="X353"/>
  <c r="X354"/>
  <c r="X355"/>
  <c r="X356"/>
  <c r="X357"/>
  <c r="X358"/>
  <c r="X359"/>
  <c r="X360"/>
  <c r="X361"/>
  <c r="X362"/>
  <c r="X363"/>
  <c r="X365"/>
  <c r="X366"/>
  <c r="X367"/>
  <c r="X368"/>
  <c r="X369"/>
  <c r="X370"/>
  <c r="X371"/>
  <c r="X372"/>
  <c r="X373"/>
  <c r="X374"/>
  <c r="X375"/>
  <c r="X376"/>
  <c r="X47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18"/>
  <c r="T375"/>
  <c r="T48"/>
  <c r="T49"/>
  <c r="T50"/>
  <c r="T51"/>
  <c r="T53"/>
  <c r="T54"/>
  <c r="T55"/>
  <c r="T56"/>
  <c r="T57"/>
  <c r="T58"/>
  <c r="T59"/>
  <c r="T60"/>
  <c r="T61"/>
  <c r="T62"/>
  <c r="T63"/>
  <c r="T64"/>
  <c r="T65"/>
  <c r="T67"/>
  <c r="T68"/>
  <c r="T69"/>
  <c r="T70"/>
  <c r="T71"/>
  <c r="T73"/>
  <c r="T74"/>
  <c r="T75"/>
  <c r="T76"/>
  <c r="T77"/>
  <c r="T78"/>
  <c r="T79"/>
  <c r="T80"/>
  <c r="T82"/>
  <c r="T83"/>
  <c r="T84"/>
  <c r="T85"/>
  <c r="T86"/>
  <c r="T87"/>
  <c r="T88"/>
  <c r="T89"/>
  <c r="T90"/>
  <c r="T92"/>
  <c r="T93"/>
  <c r="T94"/>
  <c r="T95"/>
  <c r="T96"/>
  <c r="T97"/>
  <c r="T98"/>
  <c r="T99"/>
  <c r="T100"/>
  <c r="T101"/>
  <c r="T102"/>
  <c r="T103"/>
  <c r="T104"/>
  <c r="T106"/>
  <c r="T107"/>
  <c r="T108"/>
  <c r="T109"/>
  <c r="T110"/>
  <c r="T111"/>
  <c r="T112"/>
  <c r="T113"/>
  <c r="T114"/>
  <c r="T115"/>
  <c r="T116"/>
  <c r="T117"/>
  <c r="T118"/>
  <c r="T119"/>
  <c r="T120"/>
  <c r="T122"/>
  <c r="T123"/>
  <c r="T124"/>
  <c r="T125"/>
  <c r="T126"/>
  <c r="T127"/>
  <c r="T128"/>
  <c r="T130"/>
  <c r="T131"/>
  <c r="T132"/>
  <c r="T133"/>
  <c r="T134"/>
  <c r="T135"/>
  <c r="T136"/>
  <c r="T137"/>
  <c r="T138"/>
  <c r="T140"/>
  <c r="T141"/>
  <c r="T142"/>
  <c r="T143"/>
  <c r="T144"/>
  <c r="T145"/>
  <c r="T147"/>
  <c r="T148"/>
  <c r="T149"/>
  <c r="T150"/>
  <c r="T151"/>
  <c r="T152"/>
  <c r="T153"/>
  <c r="T154"/>
  <c r="T155"/>
  <c r="T156"/>
  <c r="T157"/>
  <c r="T158"/>
  <c r="T160"/>
  <c r="T161"/>
  <c r="T162"/>
  <c r="T163"/>
  <c r="T164"/>
  <c r="T165"/>
  <c r="T166"/>
  <c r="T167"/>
  <c r="T168"/>
  <c r="T169"/>
  <c r="T170"/>
  <c r="T171"/>
  <c r="T172"/>
  <c r="T174"/>
  <c r="T175"/>
  <c r="T176"/>
  <c r="T177"/>
  <c r="T178"/>
  <c r="T179"/>
  <c r="T180"/>
  <c r="T181"/>
  <c r="T182"/>
  <c r="T183"/>
  <c r="T184"/>
  <c r="T186"/>
  <c r="T187"/>
  <c r="T188"/>
  <c r="T189"/>
  <c r="T190"/>
  <c r="T191"/>
  <c r="T192"/>
  <c r="T193"/>
  <c r="T194"/>
  <c r="T195"/>
  <c r="T196"/>
  <c r="T197"/>
  <c r="T198"/>
  <c r="T200"/>
  <c r="T201"/>
  <c r="T202"/>
  <c r="T203"/>
  <c r="T204"/>
  <c r="T205"/>
  <c r="T206"/>
  <c r="T207"/>
  <c r="T208"/>
  <c r="T209"/>
  <c r="T210"/>
  <c r="T211"/>
  <c r="T213"/>
  <c r="T214"/>
  <c r="T215"/>
  <c r="T216"/>
  <c r="T217"/>
  <c r="T218"/>
  <c r="T219"/>
  <c r="T220"/>
  <c r="T221"/>
  <c r="T222"/>
  <c r="T223"/>
  <c r="T224"/>
  <c r="T225"/>
  <c r="T227"/>
  <c r="T228"/>
  <c r="T229"/>
  <c r="T230"/>
  <c r="T231"/>
  <c r="T232"/>
  <c r="T233"/>
  <c r="T234"/>
  <c r="T235"/>
  <c r="T237"/>
  <c r="T238"/>
  <c r="T239"/>
  <c r="T240"/>
  <c r="T241"/>
  <c r="T242"/>
  <c r="T243"/>
  <c r="T244"/>
  <c r="T246"/>
  <c r="T247"/>
  <c r="T248"/>
  <c r="T249"/>
  <c r="T250"/>
  <c r="T251"/>
  <c r="T252"/>
  <c r="T253"/>
  <c r="T254"/>
  <c r="T255"/>
  <c r="T256"/>
  <c r="T257"/>
  <c r="T258"/>
  <c r="T259"/>
  <c r="T260"/>
  <c r="T262"/>
  <c r="T263"/>
  <c r="T264"/>
  <c r="T265"/>
  <c r="T266"/>
  <c r="T267"/>
  <c r="T268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3"/>
  <c r="T314"/>
  <c r="T315"/>
  <c r="T316"/>
  <c r="T317"/>
  <c r="T318"/>
  <c r="T319"/>
  <c r="T320"/>
  <c r="T321"/>
  <c r="T322"/>
  <c r="T323"/>
  <c r="T324"/>
  <c r="T325"/>
  <c r="T326"/>
  <c r="T327"/>
  <c r="T329"/>
  <c r="T330"/>
  <c r="T331"/>
  <c r="T332"/>
  <c r="T333"/>
  <c r="T334"/>
  <c r="T335"/>
  <c r="T336"/>
  <c r="T337"/>
  <c r="T338"/>
  <c r="T339"/>
  <c r="T341"/>
  <c r="T342"/>
  <c r="T343"/>
  <c r="T344"/>
  <c r="T345"/>
  <c r="T346"/>
  <c r="T347"/>
  <c r="T348"/>
  <c r="T349"/>
  <c r="T350"/>
  <c r="T351"/>
  <c r="T353"/>
  <c r="T354"/>
  <c r="T355"/>
  <c r="T356"/>
  <c r="T357"/>
  <c r="T358"/>
  <c r="T359"/>
  <c r="T360"/>
  <c r="T361"/>
  <c r="T362"/>
  <c r="T363"/>
  <c r="T365"/>
  <c r="T366"/>
  <c r="T367"/>
  <c r="T368"/>
  <c r="T369"/>
  <c r="T370"/>
  <c r="T371"/>
  <c r="T372"/>
  <c r="T373"/>
  <c r="T374"/>
  <c r="T376"/>
  <c r="T47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18"/>
  <c r="P377"/>
  <c r="P376"/>
  <c r="P48"/>
  <c r="P49"/>
  <c r="P50"/>
  <c r="P51"/>
  <c r="P53"/>
  <c r="P54"/>
  <c r="P55"/>
  <c r="P56"/>
  <c r="P57"/>
  <c r="P58"/>
  <c r="P59"/>
  <c r="P60"/>
  <c r="P61"/>
  <c r="P62"/>
  <c r="P63"/>
  <c r="P64"/>
  <c r="P65"/>
  <c r="P67"/>
  <c r="P68"/>
  <c r="P69"/>
  <c r="P70"/>
  <c r="P71"/>
  <c r="P73"/>
  <c r="P74"/>
  <c r="P75"/>
  <c r="P76"/>
  <c r="P77"/>
  <c r="P78"/>
  <c r="P79"/>
  <c r="P80"/>
  <c r="P82"/>
  <c r="P83"/>
  <c r="P84"/>
  <c r="P85"/>
  <c r="P86"/>
  <c r="P87"/>
  <c r="P88"/>
  <c r="P89"/>
  <c r="P90"/>
  <c r="P92"/>
  <c r="P93"/>
  <c r="P94"/>
  <c r="P95"/>
  <c r="P96"/>
  <c r="P97"/>
  <c r="P98"/>
  <c r="P99"/>
  <c r="P100"/>
  <c r="P101"/>
  <c r="P102"/>
  <c r="P103"/>
  <c r="P104"/>
  <c r="P106"/>
  <c r="P107"/>
  <c r="P108"/>
  <c r="P109"/>
  <c r="P110"/>
  <c r="P111"/>
  <c r="P112"/>
  <c r="P113"/>
  <c r="P114"/>
  <c r="P115"/>
  <c r="P116"/>
  <c r="P117"/>
  <c r="P118"/>
  <c r="P119"/>
  <c r="P120"/>
  <c r="P122"/>
  <c r="P123"/>
  <c r="P124"/>
  <c r="P125"/>
  <c r="P126"/>
  <c r="P127"/>
  <c r="P128"/>
  <c r="P130"/>
  <c r="P131"/>
  <c r="P132"/>
  <c r="P133"/>
  <c r="P134"/>
  <c r="P135"/>
  <c r="P136"/>
  <c r="P137"/>
  <c r="P138"/>
  <c r="P140"/>
  <c r="P141"/>
  <c r="P142"/>
  <c r="P143"/>
  <c r="P144"/>
  <c r="P145"/>
  <c r="P147"/>
  <c r="P148"/>
  <c r="P149"/>
  <c r="P150"/>
  <c r="P151"/>
  <c r="P152"/>
  <c r="P153"/>
  <c r="P154"/>
  <c r="P155"/>
  <c r="P156"/>
  <c r="P157"/>
  <c r="P158"/>
  <c r="P160"/>
  <c r="P161"/>
  <c r="P162"/>
  <c r="P163"/>
  <c r="P164"/>
  <c r="P165"/>
  <c r="P166"/>
  <c r="P167"/>
  <c r="P168"/>
  <c r="P169"/>
  <c r="P170"/>
  <c r="P171"/>
  <c r="P172"/>
  <c r="P174"/>
  <c r="P175"/>
  <c r="P176"/>
  <c r="P177"/>
  <c r="P178"/>
  <c r="P179"/>
  <c r="P180"/>
  <c r="P181"/>
  <c r="P182"/>
  <c r="P183"/>
  <c r="P184"/>
  <c r="P186"/>
  <c r="P187"/>
  <c r="P188"/>
  <c r="P189"/>
  <c r="P190"/>
  <c r="P191"/>
  <c r="P192"/>
  <c r="P193"/>
  <c r="P194"/>
  <c r="P195"/>
  <c r="P196"/>
  <c r="P197"/>
  <c r="P198"/>
  <c r="P200"/>
  <c r="P201"/>
  <c r="P202"/>
  <c r="P203"/>
  <c r="P204"/>
  <c r="P205"/>
  <c r="P206"/>
  <c r="P207"/>
  <c r="P208"/>
  <c r="P209"/>
  <c r="P210"/>
  <c r="P211"/>
  <c r="P213"/>
  <c r="P214"/>
  <c r="P215"/>
  <c r="P216"/>
  <c r="P217"/>
  <c r="P218"/>
  <c r="P219"/>
  <c r="P220"/>
  <c r="P221"/>
  <c r="P222"/>
  <c r="P223"/>
  <c r="P224"/>
  <c r="P225"/>
  <c r="P227"/>
  <c r="P228"/>
  <c r="P229"/>
  <c r="P230"/>
  <c r="P231"/>
  <c r="P232"/>
  <c r="P233"/>
  <c r="P234"/>
  <c r="P235"/>
  <c r="P237"/>
  <c r="P238"/>
  <c r="P239"/>
  <c r="P240"/>
  <c r="P241"/>
  <c r="P242"/>
  <c r="P243"/>
  <c r="P244"/>
  <c r="P246"/>
  <c r="P247"/>
  <c r="P248"/>
  <c r="P249"/>
  <c r="P250"/>
  <c r="P251"/>
  <c r="P252"/>
  <c r="P253"/>
  <c r="P254"/>
  <c r="P255"/>
  <c r="P256"/>
  <c r="P257"/>
  <c r="P258"/>
  <c r="P259"/>
  <c r="P260"/>
  <c r="P262"/>
  <c r="P263"/>
  <c r="P264"/>
  <c r="P265"/>
  <c r="P266"/>
  <c r="P267"/>
  <c r="P268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3"/>
  <c r="P314"/>
  <c r="P315"/>
  <c r="P316"/>
  <c r="P317"/>
  <c r="P318"/>
  <c r="P319"/>
  <c r="P320"/>
  <c r="P321"/>
  <c r="P322"/>
  <c r="P323"/>
  <c r="P324"/>
  <c r="P325"/>
  <c r="P326"/>
  <c r="P327"/>
  <c r="P329"/>
  <c r="P330"/>
  <c r="P331"/>
  <c r="P332"/>
  <c r="P333"/>
  <c r="P334"/>
  <c r="P335"/>
  <c r="P336"/>
  <c r="P337"/>
  <c r="P338"/>
  <c r="P339"/>
  <c r="P341"/>
  <c r="P342"/>
  <c r="P343"/>
  <c r="P344"/>
  <c r="P345"/>
  <c r="P346"/>
  <c r="P347"/>
  <c r="P348"/>
  <c r="P349"/>
  <c r="P350"/>
  <c r="P351"/>
  <c r="P353"/>
  <c r="P354"/>
  <c r="P355"/>
  <c r="P356"/>
  <c r="P357"/>
  <c r="P358"/>
  <c r="P359"/>
  <c r="P360"/>
  <c r="P361"/>
  <c r="P362"/>
  <c r="P363"/>
  <c r="P365"/>
  <c r="P366"/>
  <c r="P367"/>
  <c r="P368"/>
  <c r="P369"/>
  <c r="P370"/>
  <c r="P371"/>
  <c r="P372"/>
  <c r="P373"/>
  <c r="P374"/>
  <c r="P375"/>
  <c r="P47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18"/>
  <c r="P16"/>
  <c r="P8"/>
  <c r="P9"/>
  <c r="P10"/>
  <c r="P11"/>
  <c r="P12"/>
  <c r="P13"/>
  <c r="P14"/>
  <c r="P15"/>
  <c r="P7"/>
  <c r="P6"/>
  <c r="L44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18"/>
  <c r="L8"/>
  <c r="L9"/>
  <c r="L10"/>
  <c r="L11"/>
  <c r="L12"/>
  <c r="L13"/>
  <c r="L14"/>
  <c r="L15"/>
  <c r="L16"/>
  <c r="L7"/>
  <c r="D375"/>
  <c r="D48"/>
  <c r="D49"/>
  <c r="D50"/>
  <c r="D51"/>
  <c r="D53"/>
  <c r="D54"/>
  <c r="D55"/>
  <c r="D56"/>
  <c r="D57"/>
  <c r="D58"/>
  <c r="D59"/>
  <c r="D60"/>
  <c r="D61"/>
  <c r="D62"/>
  <c r="D63"/>
  <c r="D64"/>
  <c r="D65"/>
  <c r="D67"/>
  <c r="D68"/>
  <c r="D69"/>
  <c r="D70"/>
  <c r="D71"/>
  <c r="D73"/>
  <c r="D74"/>
  <c r="D75"/>
  <c r="D76"/>
  <c r="D77"/>
  <c r="D78"/>
  <c r="D79"/>
  <c r="D80"/>
  <c r="D82"/>
  <c r="D83"/>
  <c r="D84"/>
  <c r="D85"/>
  <c r="D86"/>
  <c r="D87"/>
  <c r="D88"/>
  <c r="D89"/>
  <c r="D90"/>
  <c r="D92"/>
  <c r="D93"/>
  <c r="D94"/>
  <c r="D95"/>
  <c r="D96"/>
  <c r="D97"/>
  <c r="D98"/>
  <c r="D99"/>
  <c r="D100"/>
  <c r="D101"/>
  <c r="D102"/>
  <c r="D103"/>
  <c r="D104"/>
  <c r="D106"/>
  <c r="D107"/>
  <c r="D108"/>
  <c r="D109"/>
  <c r="D110"/>
  <c r="D111"/>
  <c r="D112"/>
  <c r="D113"/>
  <c r="D114"/>
  <c r="D115"/>
  <c r="D116"/>
  <c r="D117"/>
  <c r="D118"/>
  <c r="D119"/>
  <c r="D120"/>
  <c r="D122"/>
  <c r="D123"/>
  <c r="D124"/>
  <c r="D125"/>
  <c r="D126"/>
  <c r="D127"/>
  <c r="D128"/>
  <c r="D130"/>
  <c r="D131"/>
  <c r="D132"/>
  <c r="D133"/>
  <c r="D134"/>
  <c r="D135"/>
  <c r="D136"/>
  <c r="D137"/>
  <c r="D138"/>
  <c r="D140"/>
  <c r="D141"/>
  <c r="D142"/>
  <c r="D143"/>
  <c r="D144"/>
  <c r="D145"/>
  <c r="D147"/>
  <c r="D148"/>
  <c r="D149"/>
  <c r="D150"/>
  <c r="D151"/>
  <c r="D152"/>
  <c r="D153"/>
  <c r="D154"/>
  <c r="D155"/>
  <c r="D156"/>
  <c r="D157"/>
  <c r="D158"/>
  <c r="D160"/>
  <c r="D161"/>
  <c r="D162"/>
  <c r="D163"/>
  <c r="D164"/>
  <c r="D165"/>
  <c r="D166"/>
  <c r="D167"/>
  <c r="D168"/>
  <c r="D169"/>
  <c r="D170"/>
  <c r="D171"/>
  <c r="D172"/>
  <c r="D174"/>
  <c r="D175"/>
  <c r="D176"/>
  <c r="D177"/>
  <c r="D178"/>
  <c r="D179"/>
  <c r="D180"/>
  <c r="D181"/>
  <c r="D182"/>
  <c r="D183"/>
  <c r="D184"/>
  <c r="D186"/>
  <c r="D187"/>
  <c r="D188"/>
  <c r="D189"/>
  <c r="D190"/>
  <c r="D191"/>
  <c r="D192"/>
  <c r="D193"/>
  <c r="D194"/>
  <c r="D195"/>
  <c r="D196"/>
  <c r="D197"/>
  <c r="D198"/>
  <c r="D200"/>
  <c r="D201"/>
  <c r="D202"/>
  <c r="D203"/>
  <c r="D204"/>
  <c r="D205"/>
  <c r="D206"/>
  <c r="D207"/>
  <c r="D208"/>
  <c r="D209"/>
  <c r="D210"/>
  <c r="D211"/>
  <c r="D213"/>
  <c r="D214"/>
  <c r="D215"/>
  <c r="D216"/>
  <c r="D217"/>
  <c r="D218"/>
  <c r="D219"/>
  <c r="D220"/>
  <c r="D221"/>
  <c r="D222"/>
  <c r="D223"/>
  <c r="D224"/>
  <c r="D225"/>
  <c r="D227"/>
  <c r="D228"/>
  <c r="D229"/>
  <c r="D230"/>
  <c r="D231"/>
  <c r="D232"/>
  <c r="D233"/>
  <c r="D234"/>
  <c r="D235"/>
  <c r="D237"/>
  <c r="D238"/>
  <c r="D239"/>
  <c r="D240"/>
  <c r="D241"/>
  <c r="D242"/>
  <c r="D243"/>
  <c r="D244"/>
  <c r="D246"/>
  <c r="D247"/>
  <c r="D248"/>
  <c r="D249"/>
  <c r="D250"/>
  <c r="D251"/>
  <c r="D252"/>
  <c r="D253"/>
  <c r="D254"/>
  <c r="D255"/>
  <c r="D256"/>
  <c r="D257"/>
  <c r="D258"/>
  <c r="D259"/>
  <c r="D260"/>
  <c r="D262"/>
  <c r="D263"/>
  <c r="D264"/>
  <c r="D265"/>
  <c r="D266"/>
  <c r="D267"/>
  <c r="D268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3"/>
  <c r="D314"/>
  <c r="D315"/>
  <c r="D316"/>
  <c r="D317"/>
  <c r="D318"/>
  <c r="D319"/>
  <c r="D320"/>
  <c r="D321"/>
  <c r="D322"/>
  <c r="D323"/>
  <c r="D324"/>
  <c r="D325"/>
  <c r="D326"/>
  <c r="D327"/>
  <c r="D329"/>
  <c r="D330"/>
  <c r="D331"/>
  <c r="D332"/>
  <c r="D333"/>
  <c r="D334"/>
  <c r="D335"/>
  <c r="D336"/>
  <c r="D337"/>
  <c r="D338"/>
  <c r="D339"/>
  <c r="D341"/>
  <c r="D342"/>
  <c r="D343"/>
  <c r="D344"/>
  <c r="D345"/>
  <c r="D346"/>
  <c r="D347"/>
  <c r="D348"/>
  <c r="D349"/>
  <c r="D350"/>
  <c r="D351"/>
  <c r="D353"/>
  <c r="D354"/>
  <c r="D355"/>
  <c r="D356"/>
  <c r="D357"/>
  <c r="D358"/>
  <c r="D359"/>
  <c r="D360"/>
  <c r="D361"/>
  <c r="D362"/>
  <c r="D363"/>
  <c r="D365"/>
  <c r="D366"/>
  <c r="D367"/>
  <c r="D368"/>
  <c r="D369"/>
  <c r="D370"/>
  <c r="D371"/>
  <c r="D372"/>
  <c r="D373"/>
  <c r="D374"/>
  <c r="D376"/>
  <c r="D47"/>
  <c r="D44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8"/>
  <c r="D16"/>
  <c r="D8"/>
  <c r="D9"/>
  <c r="D10"/>
  <c r="D11"/>
  <c r="D12"/>
  <c r="D13"/>
  <c r="D14"/>
  <c r="D15"/>
  <c r="D7"/>
  <c r="AD43" l="1"/>
  <c r="AD41"/>
  <c r="AD39"/>
  <c r="AD37"/>
  <c r="AD35"/>
  <c r="AD33"/>
  <c r="AD31"/>
  <c r="AD29"/>
  <c r="AD27"/>
  <c r="AD25"/>
  <c r="AD23"/>
  <c r="AD21"/>
  <c r="AD19"/>
  <c r="AF44"/>
  <c r="AH44" s="1"/>
  <c r="AF42"/>
  <c r="AH42" s="1"/>
  <c r="AF40"/>
  <c r="AH40" s="1"/>
  <c r="AF38"/>
  <c r="AH38" s="1"/>
  <c r="AF36"/>
  <c r="AH36" s="1"/>
  <c r="AF34"/>
  <c r="AH34" s="1"/>
  <c r="AF32"/>
  <c r="AH32" s="1"/>
  <c r="AF30"/>
  <c r="AH30" s="1"/>
  <c r="AF28"/>
  <c r="AH28" s="1"/>
  <c r="AF26"/>
  <c r="AH26" s="1"/>
  <c r="AF24"/>
  <c r="AH24" s="1"/>
  <c r="AF22"/>
  <c r="AH22" s="1"/>
  <c r="AF20"/>
  <c r="AH20" s="1"/>
  <c r="AH17" s="1"/>
  <c r="AD18"/>
  <c r="AD14"/>
  <c r="AD12"/>
  <c r="AD10"/>
  <c r="AD8"/>
  <c r="AF15"/>
  <c r="AH15" s="1"/>
  <c r="AF13"/>
  <c r="AH13" s="1"/>
  <c r="AF11"/>
  <c r="AH11" s="1"/>
  <c r="AH9"/>
  <c r="AD16"/>
  <c r="AB48"/>
  <c r="AB49"/>
  <c r="AB50"/>
  <c r="AB51"/>
  <c r="AB53"/>
  <c r="AB54"/>
  <c r="AB55"/>
  <c r="AB56"/>
  <c r="AB57"/>
  <c r="AB58"/>
  <c r="AB59"/>
  <c r="AB60"/>
  <c r="AB61"/>
  <c r="AB62"/>
  <c r="AB63"/>
  <c r="AB64"/>
  <c r="AB65"/>
  <c r="AB67"/>
  <c r="AB68"/>
  <c r="AB69"/>
  <c r="AB70"/>
  <c r="AB71"/>
  <c r="AB73"/>
  <c r="AB74"/>
  <c r="AB75"/>
  <c r="AB76"/>
  <c r="AB77"/>
  <c r="AB78"/>
  <c r="AB79"/>
  <c r="AB80"/>
  <c r="AB82"/>
  <c r="AB83"/>
  <c r="AB84"/>
  <c r="AB85"/>
  <c r="AB86"/>
  <c r="AB87"/>
  <c r="AB88"/>
  <c r="AB89"/>
  <c r="AB90"/>
  <c r="AB92"/>
  <c r="AB93"/>
  <c r="AB94"/>
  <c r="AB95"/>
  <c r="AB96"/>
  <c r="AB97"/>
  <c r="AB98"/>
  <c r="AB99"/>
  <c r="AB100"/>
  <c r="AB101"/>
  <c r="AB102"/>
  <c r="AB103"/>
  <c r="AB104"/>
  <c r="AB106"/>
  <c r="AB107"/>
  <c r="AB108"/>
  <c r="AB109"/>
  <c r="AB110"/>
  <c r="AB111"/>
  <c r="AB112"/>
  <c r="AB113"/>
  <c r="AB114"/>
  <c r="AB115"/>
  <c r="AB116"/>
  <c r="AB117"/>
  <c r="AB118"/>
  <c r="AB119"/>
  <c r="AB120"/>
  <c r="AB122"/>
  <c r="AB123"/>
  <c r="AB124"/>
  <c r="AB125"/>
  <c r="AB126"/>
  <c r="AB127"/>
  <c r="AB128"/>
  <c r="AB130"/>
  <c r="AB131"/>
  <c r="AB132"/>
  <c r="AB133"/>
  <c r="AB134"/>
  <c r="AB135"/>
  <c r="AB136"/>
  <c r="AB137"/>
  <c r="AB138"/>
  <c r="AB140"/>
  <c r="AB141"/>
  <c r="AB142"/>
  <c r="AB143"/>
  <c r="AB144"/>
  <c r="AB145"/>
  <c r="AB147"/>
  <c r="AB148"/>
  <c r="AB149"/>
  <c r="AB150"/>
  <c r="AB151"/>
  <c r="AB152"/>
  <c r="AB153"/>
  <c r="AB154"/>
  <c r="AB155"/>
  <c r="AB156"/>
  <c r="AB157"/>
  <c r="AB158"/>
  <c r="AB160"/>
  <c r="AB161"/>
  <c r="AB162"/>
  <c r="AB163"/>
  <c r="AB164"/>
  <c r="AB165"/>
  <c r="AB166"/>
  <c r="AB167"/>
  <c r="AB168"/>
  <c r="AB169"/>
  <c r="AB170"/>
  <c r="AB171"/>
  <c r="AB172"/>
  <c r="AB174"/>
  <c r="AB175"/>
  <c r="AB176"/>
  <c r="AB177"/>
  <c r="AB178"/>
  <c r="AB179"/>
  <c r="AB180"/>
  <c r="AB181"/>
  <c r="AB182"/>
  <c r="AB183"/>
  <c r="AB184"/>
  <c r="AB186"/>
  <c r="AB187"/>
  <c r="AB188"/>
  <c r="AB189"/>
  <c r="AB190"/>
  <c r="AB191"/>
  <c r="AB192"/>
  <c r="AB193"/>
  <c r="AB194"/>
  <c r="AB195"/>
  <c r="AB196"/>
  <c r="AB197"/>
  <c r="AB198"/>
  <c r="AB200"/>
  <c r="AB201"/>
  <c r="AB202"/>
  <c r="AB203"/>
  <c r="AB204"/>
  <c r="AB205"/>
  <c r="AB206"/>
  <c r="AB207"/>
  <c r="AB208"/>
  <c r="AB209"/>
  <c r="AB210"/>
  <c r="AB211"/>
  <c r="AB213"/>
  <c r="AB214"/>
  <c r="AB215"/>
  <c r="AB216"/>
  <c r="AB217"/>
  <c r="AB218"/>
  <c r="AB219"/>
  <c r="AB220"/>
  <c r="AB221"/>
  <c r="AB222"/>
  <c r="AB223"/>
  <c r="AB224"/>
  <c r="AB225"/>
  <c r="AB227"/>
  <c r="AB228"/>
  <c r="AB229"/>
  <c r="AB230"/>
  <c r="AB231"/>
  <c r="AB232"/>
  <c r="AB233"/>
  <c r="AB234"/>
  <c r="AB235"/>
  <c r="AB237"/>
  <c r="AB238"/>
  <c r="AB239"/>
  <c r="AB240"/>
  <c r="AB241"/>
  <c r="AB242"/>
  <c r="AB243"/>
  <c r="AB244"/>
  <c r="AB246"/>
  <c r="AB247"/>
  <c r="AB248"/>
  <c r="AB249"/>
  <c r="AB250"/>
  <c r="AB251"/>
  <c r="AB252"/>
  <c r="AB253"/>
  <c r="AB254"/>
  <c r="AB255"/>
  <c r="AB256"/>
  <c r="AB257"/>
  <c r="AB258"/>
  <c r="AB259"/>
  <c r="AB260"/>
  <c r="AB262"/>
  <c r="AB263"/>
  <c r="AB264"/>
  <c r="AB265"/>
  <c r="AB266"/>
  <c r="AB267"/>
  <c r="AB268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3"/>
  <c r="AB314"/>
  <c r="AB315"/>
  <c r="AB316"/>
  <c r="AB317"/>
  <c r="AB318"/>
  <c r="AB319"/>
  <c r="AB320"/>
  <c r="AB321"/>
  <c r="AB322"/>
  <c r="AB323"/>
  <c r="AB324"/>
  <c r="AB325"/>
  <c r="AB326"/>
  <c r="AB327"/>
  <c r="AB329"/>
  <c r="AB330"/>
  <c r="AB331"/>
  <c r="AB332"/>
  <c r="AB333"/>
  <c r="AB334"/>
  <c r="AB335"/>
  <c r="AB336"/>
  <c r="AB337"/>
  <c r="AB338"/>
  <c r="AB339"/>
  <c r="AB341"/>
  <c r="AB342"/>
  <c r="AB343"/>
  <c r="AB344"/>
  <c r="AB345"/>
  <c r="AB346"/>
  <c r="AB347"/>
  <c r="AB348"/>
  <c r="AB349"/>
  <c r="AB350"/>
  <c r="AB351"/>
  <c r="AB353"/>
  <c r="AB354"/>
  <c r="AB355"/>
  <c r="AB356"/>
  <c r="AB357"/>
  <c r="AB358"/>
  <c r="AB359"/>
  <c r="AB360"/>
  <c r="AB361"/>
  <c r="AB362"/>
  <c r="AB363"/>
  <c r="AB365"/>
  <c r="AB366"/>
  <c r="AB367"/>
  <c r="AB368"/>
  <c r="AB369"/>
  <c r="AB370"/>
  <c r="AB371"/>
  <c r="AB372"/>
  <c r="AB373"/>
  <c r="AB374"/>
  <c r="AB375"/>
  <c r="AB376"/>
  <c r="AB47"/>
  <c r="AB44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18"/>
  <c r="AB15"/>
  <c r="AB14"/>
  <c r="AB12"/>
  <c r="AB11"/>
  <c r="AB9"/>
  <c r="AB8"/>
  <c r="AH377" l="1"/>
  <c r="AH6"/>
  <c r="AE6"/>
  <c r="AE17"/>
  <c r="AB45" l="1"/>
  <c r="AB17"/>
  <c r="AB13"/>
  <c r="AB6" s="1"/>
  <c r="C17" l="1"/>
  <c r="B17"/>
  <c r="B6"/>
  <c r="C6"/>
  <c r="C377" s="1"/>
  <c r="K17"/>
  <c r="J17"/>
  <c r="K6"/>
  <c r="K377" s="1"/>
  <c r="J6"/>
  <c r="J377" s="1"/>
  <c r="C45"/>
  <c r="D17"/>
  <c r="L377" l="1"/>
  <c r="B377"/>
  <c r="D6"/>
  <c r="V45" l="1"/>
  <c r="S17"/>
  <c r="L17" l="1"/>
  <c r="L6"/>
  <c r="B7" i="8" l="1"/>
  <c r="L7"/>
  <c r="AE45" i="7" l="1"/>
  <c r="AE377" l="1"/>
  <c r="AA45"/>
  <c r="AA17"/>
  <c r="AA6"/>
  <c r="R19" i="8"/>
  <c r="W45" i="7"/>
  <c r="W17"/>
  <c r="V17"/>
  <c r="S45"/>
  <c r="R45"/>
  <c r="R17"/>
  <c r="L8" i="8"/>
  <c r="O45" i="7"/>
  <c r="N45"/>
  <c r="O17"/>
  <c r="N17"/>
  <c r="O6"/>
  <c r="O377" s="1"/>
  <c r="N6"/>
  <c r="N377" s="1"/>
  <c r="B45"/>
  <c r="D45" s="1"/>
  <c r="T17" l="1"/>
  <c r="R377"/>
  <c r="P17"/>
  <c r="X17"/>
  <c r="P45"/>
  <c r="T45"/>
  <c r="X45"/>
  <c r="AF17"/>
  <c r="AF45"/>
  <c r="AA377"/>
  <c r="AF377" l="1"/>
  <c r="AF6"/>
  <c r="AB377"/>
  <c r="I7" i="8" l="1"/>
  <c r="J7" s="1"/>
  <c r="R376"/>
  <c r="S376" s="1"/>
  <c r="R375"/>
  <c r="S375" s="1"/>
  <c r="R374"/>
  <c r="S374" s="1"/>
  <c r="R373"/>
  <c r="S373" s="1"/>
  <c r="R372"/>
  <c r="S372" s="1"/>
  <c r="R371"/>
  <c r="S371" s="1"/>
  <c r="R370"/>
  <c r="S370" s="1"/>
  <c r="R369"/>
  <c r="S369" s="1"/>
  <c r="R368"/>
  <c r="S368" s="1"/>
  <c r="R367"/>
  <c r="S367" s="1"/>
  <c r="R366"/>
  <c r="S366" s="1"/>
  <c r="R365"/>
  <c r="S365" s="1"/>
  <c r="R363"/>
  <c r="S363" s="1"/>
  <c r="R362"/>
  <c r="S362" s="1"/>
  <c r="R361"/>
  <c r="S361" s="1"/>
  <c r="R360"/>
  <c r="S360" s="1"/>
  <c r="R359"/>
  <c r="S359" s="1"/>
  <c r="R358"/>
  <c r="S358" s="1"/>
  <c r="R357"/>
  <c r="S357" s="1"/>
  <c r="R356"/>
  <c r="S356" s="1"/>
  <c r="R355"/>
  <c r="S355" s="1"/>
  <c r="R354"/>
  <c r="S354" s="1"/>
  <c r="R353"/>
  <c r="S353" s="1"/>
  <c r="R351"/>
  <c r="S351" s="1"/>
  <c r="R350"/>
  <c r="S350" s="1"/>
  <c r="R349"/>
  <c r="S349" s="1"/>
  <c r="R348"/>
  <c r="S348" s="1"/>
  <c r="R347"/>
  <c r="S347" s="1"/>
  <c r="R346"/>
  <c r="S346" s="1"/>
  <c r="R345"/>
  <c r="S345" s="1"/>
  <c r="R344"/>
  <c r="S344" s="1"/>
  <c r="R343"/>
  <c r="S343" s="1"/>
  <c r="R342"/>
  <c r="S342" s="1"/>
  <c r="R341"/>
  <c r="S341" s="1"/>
  <c r="R339"/>
  <c r="S339" s="1"/>
  <c r="R338"/>
  <c r="S338" s="1"/>
  <c r="R337"/>
  <c r="S337" s="1"/>
  <c r="R336"/>
  <c r="S336" s="1"/>
  <c r="R335"/>
  <c r="S335" s="1"/>
  <c r="R334"/>
  <c r="S334" s="1"/>
  <c r="R333"/>
  <c r="S333" s="1"/>
  <c r="R332"/>
  <c r="S332" s="1"/>
  <c r="R331"/>
  <c r="S331" s="1"/>
  <c r="R330"/>
  <c r="S330" s="1"/>
  <c r="R329"/>
  <c r="S329" s="1"/>
  <c r="R327"/>
  <c r="S327" s="1"/>
  <c r="R326"/>
  <c r="S326" s="1"/>
  <c r="R325"/>
  <c r="S325" s="1"/>
  <c r="R324"/>
  <c r="S324" s="1"/>
  <c r="R323"/>
  <c r="S323" s="1"/>
  <c r="R322"/>
  <c r="S322" s="1"/>
  <c r="R321"/>
  <c r="S321" s="1"/>
  <c r="R320"/>
  <c r="S320" s="1"/>
  <c r="R319"/>
  <c r="S319" s="1"/>
  <c r="R318"/>
  <c r="S318" s="1"/>
  <c r="R317"/>
  <c r="S317" s="1"/>
  <c r="R316"/>
  <c r="S316" s="1"/>
  <c r="R315"/>
  <c r="S315" s="1"/>
  <c r="R314"/>
  <c r="S314" s="1"/>
  <c r="R313"/>
  <c r="S313" s="1"/>
  <c r="R311"/>
  <c r="S311" s="1"/>
  <c r="R310"/>
  <c r="S310" s="1"/>
  <c r="R309"/>
  <c r="S309" s="1"/>
  <c r="R308"/>
  <c r="S308" s="1"/>
  <c r="R307"/>
  <c r="S307" s="1"/>
  <c r="R306"/>
  <c r="S306" s="1"/>
  <c r="R305"/>
  <c r="S305" s="1"/>
  <c r="R304"/>
  <c r="S304" s="1"/>
  <c r="R303"/>
  <c r="S303" s="1"/>
  <c r="R302"/>
  <c r="S302" s="1"/>
  <c r="R301"/>
  <c r="S301" s="1"/>
  <c r="R300"/>
  <c r="S300" s="1"/>
  <c r="R299"/>
  <c r="S299" s="1"/>
  <c r="R298"/>
  <c r="S298" s="1"/>
  <c r="R297"/>
  <c r="S297" s="1"/>
  <c r="R296"/>
  <c r="S296" s="1"/>
  <c r="R295"/>
  <c r="S295" s="1"/>
  <c r="R294"/>
  <c r="S294" s="1"/>
  <c r="R293"/>
  <c r="S293" s="1"/>
  <c r="R292"/>
  <c r="S292" s="1"/>
  <c r="R291"/>
  <c r="S291" s="1"/>
  <c r="R290"/>
  <c r="S290" s="1"/>
  <c r="R289"/>
  <c r="S289" s="1"/>
  <c r="R288"/>
  <c r="S288" s="1"/>
  <c r="R286"/>
  <c r="S286" s="1"/>
  <c r="R285"/>
  <c r="S285" s="1"/>
  <c r="R284"/>
  <c r="S284" s="1"/>
  <c r="R283"/>
  <c r="S283" s="1"/>
  <c r="R282"/>
  <c r="S282" s="1"/>
  <c r="R281"/>
  <c r="S281" s="1"/>
  <c r="R280"/>
  <c r="S280" s="1"/>
  <c r="R279"/>
  <c r="S279" s="1"/>
  <c r="R278"/>
  <c r="S278" s="1"/>
  <c r="R277"/>
  <c r="S277" s="1"/>
  <c r="R276"/>
  <c r="S276" s="1"/>
  <c r="R275"/>
  <c r="S275" s="1"/>
  <c r="R274"/>
  <c r="S274" s="1"/>
  <c r="R273"/>
  <c r="S273" s="1"/>
  <c r="R272"/>
  <c r="S272" s="1"/>
  <c r="R271"/>
  <c r="S271" s="1"/>
  <c r="R270"/>
  <c r="S270" s="1"/>
  <c r="R268"/>
  <c r="S268" s="1"/>
  <c r="R267"/>
  <c r="S267" s="1"/>
  <c r="R266"/>
  <c r="S266" s="1"/>
  <c r="R265"/>
  <c r="S265" s="1"/>
  <c r="R264"/>
  <c r="S264" s="1"/>
  <c r="R263"/>
  <c r="S263" s="1"/>
  <c r="R262"/>
  <c r="S262" s="1"/>
  <c r="R260"/>
  <c r="S260" s="1"/>
  <c r="R259"/>
  <c r="S259" s="1"/>
  <c r="R258"/>
  <c r="S258" s="1"/>
  <c r="R257"/>
  <c r="S257" s="1"/>
  <c r="R256"/>
  <c r="S256" s="1"/>
  <c r="R255"/>
  <c r="S255" s="1"/>
  <c r="R254"/>
  <c r="S254" s="1"/>
  <c r="R253"/>
  <c r="S253" s="1"/>
  <c r="R252"/>
  <c r="S252" s="1"/>
  <c r="R251"/>
  <c r="S251" s="1"/>
  <c r="R250"/>
  <c r="S250" s="1"/>
  <c r="R249"/>
  <c r="S249" s="1"/>
  <c r="R248"/>
  <c r="S248" s="1"/>
  <c r="R247"/>
  <c r="S247" s="1"/>
  <c r="R246"/>
  <c r="S246" s="1"/>
  <c r="R244"/>
  <c r="S244" s="1"/>
  <c r="R243"/>
  <c r="S243" s="1"/>
  <c r="R242"/>
  <c r="S242" s="1"/>
  <c r="R241"/>
  <c r="S241" s="1"/>
  <c r="R240"/>
  <c r="S240" s="1"/>
  <c r="R239"/>
  <c r="S239" s="1"/>
  <c r="R238"/>
  <c r="S238" s="1"/>
  <c r="R237"/>
  <c r="S237" s="1"/>
  <c r="R235"/>
  <c r="S235" s="1"/>
  <c r="R234"/>
  <c r="S234" s="1"/>
  <c r="R233"/>
  <c r="S233" s="1"/>
  <c r="R232"/>
  <c r="S232" s="1"/>
  <c r="R231"/>
  <c r="S231" s="1"/>
  <c r="R230"/>
  <c r="S230" s="1"/>
  <c r="R229"/>
  <c r="S229" s="1"/>
  <c r="R228"/>
  <c r="S228" s="1"/>
  <c r="R227"/>
  <c r="S227" s="1"/>
  <c r="R225"/>
  <c r="S225" s="1"/>
  <c r="R224"/>
  <c r="S224" s="1"/>
  <c r="R223"/>
  <c r="S223" s="1"/>
  <c r="R222"/>
  <c r="S222" s="1"/>
  <c r="R221"/>
  <c r="S221" s="1"/>
  <c r="R220"/>
  <c r="S220" s="1"/>
  <c r="R219"/>
  <c r="S219" s="1"/>
  <c r="R218"/>
  <c r="S218" s="1"/>
  <c r="R217"/>
  <c r="S217" s="1"/>
  <c r="R216"/>
  <c r="S216" s="1"/>
  <c r="R215"/>
  <c r="S215" s="1"/>
  <c r="R214"/>
  <c r="S214" s="1"/>
  <c r="R213"/>
  <c r="S213" s="1"/>
  <c r="R211"/>
  <c r="S211" s="1"/>
  <c r="R210"/>
  <c r="S210" s="1"/>
  <c r="R209"/>
  <c r="S209" s="1"/>
  <c r="R208"/>
  <c r="S208" s="1"/>
  <c r="R207"/>
  <c r="S207" s="1"/>
  <c r="R206"/>
  <c r="S206" s="1"/>
  <c r="R205"/>
  <c r="S205" s="1"/>
  <c r="R204"/>
  <c r="S204" s="1"/>
  <c r="R203"/>
  <c r="S203" s="1"/>
  <c r="R202"/>
  <c r="S202" s="1"/>
  <c r="R201"/>
  <c r="S201" s="1"/>
  <c r="R200"/>
  <c r="S200" s="1"/>
  <c r="R198"/>
  <c r="S198" s="1"/>
  <c r="R197"/>
  <c r="S197" s="1"/>
  <c r="R196"/>
  <c r="S196" s="1"/>
  <c r="R195"/>
  <c r="S195" s="1"/>
  <c r="R194"/>
  <c r="S194" s="1"/>
  <c r="R193"/>
  <c r="S193" s="1"/>
  <c r="R192"/>
  <c r="S192" s="1"/>
  <c r="R191"/>
  <c r="S191" s="1"/>
  <c r="R190"/>
  <c r="S190" s="1"/>
  <c r="R189"/>
  <c r="S189" s="1"/>
  <c r="R188"/>
  <c r="S188" s="1"/>
  <c r="R187"/>
  <c r="S187" s="1"/>
  <c r="R186"/>
  <c r="S186" s="1"/>
  <c r="R184"/>
  <c r="S184" s="1"/>
  <c r="R183"/>
  <c r="S183" s="1"/>
  <c r="R182"/>
  <c r="S182" s="1"/>
  <c r="R181"/>
  <c r="S181" s="1"/>
  <c r="R180"/>
  <c r="S180" s="1"/>
  <c r="R179"/>
  <c r="S179" s="1"/>
  <c r="R178"/>
  <c r="S178" s="1"/>
  <c r="R177"/>
  <c r="S177" s="1"/>
  <c r="R176"/>
  <c r="S176" s="1"/>
  <c r="R175"/>
  <c r="S175" s="1"/>
  <c r="R174"/>
  <c r="S174" s="1"/>
  <c r="R172"/>
  <c r="S172" s="1"/>
  <c r="R171"/>
  <c r="S171" s="1"/>
  <c r="R170"/>
  <c r="S170" s="1"/>
  <c r="R169"/>
  <c r="S169" s="1"/>
  <c r="R168"/>
  <c r="S168" s="1"/>
  <c r="R167"/>
  <c r="S167" s="1"/>
  <c r="R166"/>
  <c r="S166" s="1"/>
  <c r="R165"/>
  <c r="S165" s="1"/>
  <c r="R164"/>
  <c r="S164" s="1"/>
  <c r="R163"/>
  <c r="S163" s="1"/>
  <c r="R162"/>
  <c r="S162" s="1"/>
  <c r="R161"/>
  <c r="S161" s="1"/>
  <c r="R160"/>
  <c r="S160" s="1"/>
  <c r="R158"/>
  <c r="S158" s="1"/>
  <c r="R157"/>
  <c r="S157" s="1"/>
  <c r="R156"/>
  <c r="S156" s="1"/>
  <c r="R155"/>
  <c r="S155" s="1"/>
  <c r="R154"/>
  <c r="S154" s="1"/>
  <c r="R153"/>
  <c r="S153" s="1"/>
  <c r="R152"/>
  <c r="S152" s="1"/>
  <c r="R151"/>
  <c r="S151" s="1"/>
  <c r="R150"/>
  <c r="S150" s="1"/>
  <c r="R149"/>
  <c r="S149" s="1"/>
  <c r="R148"/>
  <c r="S148" s="1"/>
  <c r="R147"/>
  <c r="S147" s="1"/>
  <c r="R145"/>
  <c r="S145" s="1"/>
  <c r="R144"/>
  <c r="S144" s="1"/>
  <c r="R143"/>
  <c r="S143" s="1"/>
  <c r="R142"/>
  <c r="S142" s="1"/>
  <c r="R141"/>
  <c r="S141" s="1"/>
  <c r="R140"/>
  <c r="S140" s="1"/>
  <c r="R138"/>
  <c r="S138" s="1"/>
  <c r="R137"/>
  <c r="S137" s="1"/>
  <c r="R136"/>
  <c r="S136" s="1"/>
  <c r="R135"/>
  <c r="S135" s="1"/>
  <c r="R134"/>
  <c r="S134" s="1"/>
  <c r="R133"/>
  <c r="S133" s="1"/>
  <c r="R132"/>
  <c r="S132" s="1"/>
  <c r="R131"/>
  <c r="S131" s="1"/>
  <c r="R130"/>
  <c r="S130" s="1"/>
  <c r="R128"/>
  <c r="S128" s="1"/>
  <c r="R127"/>
  <c r="S127" s="1"/>
  <c r="R126"/>
  <c r="S126" s="1"/>
  <c r="R125"/>
  <c r="S125" s="1"/>
  <c r="R124"/>
  <c r="S124" s="1"/>
  <c r="R123"/>
  <c r="S123" s="1"/>
  <c r="R122"/>
  <c r="S122" s="1"/>
  <c r="R120"/>
  <c r="S120" s="1"/>
  <c r="R119"/>
  <c r="S119" s="1"/>
  <c r="R118"/>
  <c r="S118" s="1"/>
  <c r="R117"/>
  <c r="S117" s="1"/>
  <c r="R116"/>
  <c r="S116" s="1"/>
  <c r="R115"/>
  <c r="S115" s="1"/>
  <c r="R114"/>
  <c r="S114" s="1"/>
  <c r="R113"/>
  <c r="S113" s="1"/>
  <c r="R112"/>
  <c r="S112" s="1"/>
  <c r="R111"/>
  <c r="S111" s="1"/>
  <c r="R110"/>
  <c r="S110" s="1"/>
  <c r="R109"/>
  <c r="S109" s="1"/>
  <c r="R108"/>
  <c r="S108" s="1"/>
  <c r="R107"/>
  <c r="S107" s="1"/>
  <c r="R106"/>
  <c r="S106" s="1"/>
  <c r="R104"/>
  <c r="S104" s="1"/>
  <c r="R103"/>
  <c r="S103" s="1"/>
  <c r="R102"/>
  <c r="S102" s="1"/>
  <c r="R101"/>
  <c r="S101" s="1"/>
  <c r="R100"/>
  <c r="S100" s="1"/>
  <c r="R99"/>
  <c r="S99" s="1"/>
  <c r="R98"/>
  <c r="S98" s="1"/>
  <c r="R97"/>
  <c r="S97" s="1"/>
  <c r="R96"/>
  <c r="S96" s="1"/>
  <c r="R95"/>
  <c r="S95" s="1"/>
  <c r="R94"/>
  <c r="S94" s="1"/>
  <c r="R93"/>
  <c r="S93" s="1"/>
  <c r="R92"/>
  <c r="S92" s="1"/>
  <c r="R90"/>
  <c r="S90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0"/>
  <c r="S80" s="1"/>
  <c r="R79"/>
  <c r="S79" s="1"/>
  <c r="R78"/>
  <c r="S78" s="1"/>
  <c r="R77"/>
  <c r="S77" s="1"/>
  <c r="R76"/>
  <c r="S76" s="1"/>
  <c r="R75"/>
  <c r="S75" s="1"/>
  <c r="R74"/>
  <c r="S74" s="1"/>
  <c r="R73"/>
  <c r="S73" s="1"/>
  <c r="R71"/>
  <c r="S71" s="1"/>
  <c r="R70"/>
  <c r="S70" s="1"/>
  <c r="R69"/>
  <c r="S69" s="1"/>
  <c r="R68"/>
  <c r="S68" s="1"/>
  <c r="R67"/>
  <c r="S67" s="1"/>
  <c r="R65"/>
  <c r="S65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1"/>
  <c r="S51" s="1"/>
  <c r="R50"/>
  <c r="S50" s="1"/>
  <c r="R49"/>
  <c r="S49" s="1"/>
  <c r="R48"/>
  <c r="S48" s="1"/>
  <c r="R47"/>
  <c r="S47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S19"/>
  <c r="R18"/>
  <c r="S18" s="1"/>
  <c r="O376"/>
  <c r="P376" s="1"/>
  <c r="O375"/>
  <c r="P375" s="1"/>
  <c r="O374"/>
  <c r="P374" s="1"/>
  <c r="O373"/>
  <c r="P373" s="1"/>
  <c r="O372"/>
  <c r="P372" s="1"/>
  <c r="O371"/>
  <c r="P371" s="1"/>
  <c r="O370"/>
  <c r="P370" s="1"/>
  <c r="O369"/>
  <c r="P369" s="1"/>
  <c r="O368"/>
  <c r="P368" s="1"/>
  <c r="O367"/>
  <c r="P367" s="1"/>
  <c r="O366"/>
  <c r="P366" s="1"/>
  <c r="O365"/>
  <c r="P365" s="1"/>
  <c r="O363"/>
  <c r="P363" s="1"/>
  <c r="O362"/>
  <c r="P362" s="1"/>
  <c r="O361"/>
  <c r="P361" s="1"/>
  <c r="O360"/>
  <c r="P360" s="1"/>
  <c r="O359"/>
  <c r="P359" s="1"/>
  <c r="O358"/>
  <c r="P358" s="1"/>
  <c r="O357"/>
  <c r="P357" s="1"/>
  <c r="O356"/>
  <c r="P356" s="1"/>
  <c r="O355"/>
  <c r="P355" s="1"/>
  <c r="O354"/>
  <c r="P354" s="1"/>
  <c r="O353"/>
  <c r="P353" s="1"/>
  <c r="O351"/>
  <c r="P351" s="1"/>
  <c r="O350"/>
  <c r="P350" s="1"/>
  <c r="O349"/>
  <c r="P349" s="1"/>
  <c r="O348"/>
  <c r="P348" s="1"/>
  <c r="O347"/>
  <c r="P347" s="1"/>
  <c r="O346"/>
  <c r="P346" s="1"/>
  <c r="O345"/>
  <c r="P345" s="1"/>
  <c r="O344"/>
  <c r="P344" s="1"/>
  <c r="O343"/>
  <c r="P343" s="1"/>
  <c r="O342"/>
  <c r="P342" s="1"/>
  <c r="O341"/>
  <c r="P341" s="1"/>
  <c r="O339"/>
  <c r="P339" s="1"/>
  <c r="O338"/>
  <c r="P338" s="1"/>
  <c r="O337"/>
  <c r="P337" s="1"/>
  <c r="O336"/>
  <c r="P336" s="1"/>
  <c r="O335"/>
  <c r="P335" s="1"/>
  <c r="O334"/>
  <c r="P334" s="1"/>
  <c r="O333"/>
  <c r="P333" s="1"/>
  <c r="O332"/>
  <c r="P332" s="1"/>
  <c r="O331"/>
  <c r="P331" s="1"/>
  <c r="O330"/>
  <c r="P330" s="1"/>
  <c r="O329"/>
  <c r="P329" s="1"/>
  <c r="O327"/>
  <c r="P327" s="1"/>
  <c r="O326"/>
  <c r="P326" s="1"/>
  <c r="O325"/>
  <c r="P325" s="1"/>
  <c r="O324"/>
  <c r="P324" s="1"/>
  <c r="O323"/>
  <c r="P323" s="1"/>
  <c r="O322"/>
  <c r="P322" s="1"/>
  <c r="O321"/>
  <c r="P321" s="1"/>
  <c r="O320"/>
  <c r="P320" s="1"/>
  <c r="O319"/>
  <c r="P319" s="1"/>
  <c r="O318"/>
  <c r="P318" s="1"/>
  <c r="O317"/>
  <c r="P317" s="1"/>
  <c r="O316"/>
  <c r="P316" s="1"/>
  <c r="O315"/>
  <c r="P315" s="1"/>
  <c r="O314"/>
  <c r="P314" s="1"/>
  <c r="O313"/>
  <c r="P313" s="1"/>
  <c r="O311"/>
  <c r="P311" s="1"/>
  <c r="O310"/>
  <c r="P310" s="1"/>
  <c r="O309"/>
  <c r="P309" s="1"/>
  <c r="O308"/>
  <c r="P308" s="1"/>
  <c r="O307"/>
  <c r="P307" s="1"/>
  <c r="O306"/>
  <c r="P306" s="1"/>
  <c r="O305"/>
  <c r="P305" s="1"/>
  <c r="O304"/>
  <c r="P304" s="1"/>
  <c r="O303"/>
  <c r="P303" s="1"/>
  <c r="O302"/>
  <c r="P302" s="1"/>
  <c r="O301"/>
  <c r="P301" s="1"/>
  <c r="O300"/>
  <c r="P300" s="1"/>
  <c r="O299"/>
  <c r="P299" s="1"/>
  <c r="O298"/>
  <c r="P298" s="1"/>
  <c r="O297"/>
  <c r="P297" s="1"/>
  <c r="O296"/>
  <c r="P296" s="1"/>
  <c r="O295"/>
  <c r="P295" s="1"/>
  <c r="O294"/>
  <c r="P294" s="1"/>
  <c r="O293"/>
  <c r="P293" s="1"/>
  <c r="O292"/>
  <c r="P292" s="1"/>
  <c r="O291"/>
  <c r="P291" s="1"/>
  <c r="O290"/>
  <c r="P290" s="1"/>
  <c r="O289"/>
  <c r="P289" s="1"/>
  <c r="O288"/>
  <c r="P288" s="1"/>
  <c r="O286"/>
  <c r="P286" s="1"/>
  <c r="O285"/>
  <c r="P285" s="1"/>
  <c r="O284"/>
  <c r="P284" s="1"/>
  <c r="O283"/>
  <c r="P283" s="1"/>
  <c r="O282"/>
  <c r="P282" s="1"/>
  <c r="O281"/>
  <c r="P281" s="1"/>
  <c r="O280"/>
  <c r="P280" s="1"/>
  <c r="O279"/>
  <c r="P279" s="1"/>
  <c r="O278"/>
  <c r="P278" s="1"/>
  <c r="O277"/>
  <c r="P277" s="1"/>
  <c r="O276"/>
  <c r="P276" s="1"/>
  <c r="O275"/>
  <c r="P275" s="1"/>
  <c r="O274"/>
  <c r="P274" s="1"/>
  <c r="O273"/>
  <c r="P273" s="1"/>
  <c r="O272"/>
  <c r="P272" s="1"/>
  <c r="O271"/>
  <c r="P271" s="1"/>
  <c r="O270"/>
  <c r="P270" s="1"/>
  <c r="O268"/>
  <c r="P268" s="1"/>
  <c r="O267"/>
  <c r="P267" s="1"/>
  <c r="O266"/>
  <c r="P266" s="1"/>
  <c r="O265"/>
  <c r="P265" s="1"/>
  <c r="O264"/>
  <c r="P264" s="1"/>
  <c r="O263"/>
  <c r="P263" s="1"/>
  <c r="O262"/>
  <c r="P262" s="1"/>
  <c r="O260"/>
  <c r="P260" s="1"/>
  <c r="O259"/>
  <c r="P259" s="1"/>
  <c r="O258"/>
  <c r="P258" s="1"/>
  <c r="O257"/>
  <c r="P257" s="1"/>
  <c r="O256"/>
  <c r="P256" s="1"/>
  <c r="O255"/>
  <c r="P255" s="1"/>
  <c r="O254"/>
  <c r="P254" s="1"/>
  <c r="O253"/>
  <c r="P253" s="1"/>
  <c r="O252"/>
  <c r="P252" s="1"/>
  <c r="O251"/>
  <c r="P251" s="1"/>
  <c r="O250"/>
  <c r="P250" s="1"/>
  <c r="O249"/>
  <c r="P249" s="1"/>
  <c r="O248"/>
  <c r="P248" s="1"/>
  <c r="O247"/>
  <c r="P247" s="1"/>
  <c r="O246"/>
  <c r="P246" s="1"/>
  <c r="O244"/>
  <c r="P244" s="1"/>
  <c r="O243"/>
  <c r="P243" s="1"/>
  <c r="O242"/>
  <c r="P242" s="1"/>
  <c r="O241"/>
  <c r="P241" s="1"/>
  <c r="O240"/>
  <c r="P240" s="1"/>
  <c r="O239"/>
  <c r="P239" s="1"/>
  <c r="O238"/>
  <c r="P238" s="1"/>
  <c r="O237"/>
  <c r="P237" s="1"/>
  <c r="O235"/>
  <c r="P235" s="1"/>
  <c r="O234"/>
  <c r="P234" s="1"/>
  <c r="O233"/>
  <c r="P233" s="1"/>
  <c r="O232"/>
  <c r="P232" s="1"/>
  <c r="O231"/>
  <c r="P231" s="1"/>
  <c r="O230"/>
  <c r="P230" s="1"/>
  <c r="O229"/>
  <c r="P229" s="1"/>
  <c r="O228"/>
  <c r="P228" s="1"/>
  <c r="O227"/>
  <c r="P227" s="1"/>
  <c r="O225"/>
  <c r="P225" s="1"/>
  <c r="O224"/>
  <c r="P224" s="1"/>
  <c r="O223"/>
  <c r="P223" s="1"/>
  <c r="O222"/>
  <c r="P222" s="1"/>
  <c r="O221"/>
  <c r="P221" s="1"/>
  <c r="O220"/>
  <c r="P220" s="1"/>
  <c r="O219"/>
  <c r="P219" s="1"/>
  <c r="O218"/>
  <c r="P218" s="1"/>
  <c r="O217"/>
  <c r="P217" s="1"/>
  <c r="O216"/>
  <c r="P216" s="1"/>
  <c r="O215"/>
  <c r="P215" s="1"/>
  <c r="O214"/>
  <c r="P214" s="1"/>
  <c r="O213"/>
  <c r="P213" s="1"/>
  <c r="O211"/>
  <c r="P211" s="1"/>
  <c r="O210"/>
  <c r="P210" s="1"/>
  <c r="O209"/>
  <c r="P209" s="1"/>
  <c r="O208"/>
  <c r="P208" s="1"/>
  <c r="O207"/>
  <c r="P207" s="1"/>
  <c r="O206"/>
  <c r="P206" s="1"/>
  <c r="O205"/>
  <c r="P205" s="1"/>
  <c r="O204"/>
  <c r="P204" s="1"/>
  <c r="O203"/>
  <c r="P203" s="1"/>
  <c r="O202"/>
  <c r="P202" s="1"/>
  <c r="O201"/>
  <c r="P201" s="1"/>
  <c r="O200"/>
  <c r="P200" s="1"/>
  <c r="O198"/>
  <c r="P198" s="1"/>
  <c r="O197"/>
  <c r="P197" s="1"/>
  <c r="O196"/>
  <c r="P196" s="1"/>
  <c r="O195"/>
  <c r="P195" s="1"/>
  <c r="O194"/>
  <c r="P194" s="1"/>
  <c r="O193"/>
  <c r="P193" s="1"/>
  <c r="O192"/>
  <c r="P192" s="1"/>
  <c r="O191"/>
  <c r="P191" s="1"/>
  <c r="O190"/>
  <c r="P190" s="1"/>
  <c r="O189"/>
  <c r="P189" s="1"/>
  <c r="O188"/>
  <c r="P188" s="1"/>
  <c r="O187"/>
  <c r="P187" s="1"/>
  <c r="O186"/>
  <c r="P186" s="1"/>
  <c r="O184"/>
  <c r="P184" s="1"/>
  <c r="O183"/>
  <c r="P183" s="1"/>
  <c r="O182"/>
  <c r="P182" s="1"/>
  <c r="O181"/>
  <c r="P181" s="1"/>
  <c r="O180"/>
  <c r="P180" s="1"/>
  <c r="O179"/>
  <c r="P179" s="1"/>
  <c r="O178"/>
  <c r="P178" s="1"/>
  <c r="O177"/>
  <c r="P177" s="1"/>
  <c r="O176"/>
  <c r="P176" s="1"/>
  <c r="O175"/>
  <c r="P175" s="1"/>
  <c r="O174"/>
  <c r="P174" s="1"/>
  <c r="O172"/>
  <c r="P172" s="1"/>
  <c r="O171"/>
  <c r="P171" s="1"/>
  <c r="O170"/>
  <c r="P170" s="1"/>
  <c r="O169"/>
  <c r="P169" s="1"/>
  <c r="O168"/>
  <c r="P168" s="1"/>
  <c r="O167"/>
  <c r="P167" s="1"/>
  <c r="O166"/>
  <c r="P166" s="1"/>
  <c r="O165"/>
  <c r="P165" s="1"/>
  <c r="O164"/>
  <c r="P164" s="1"/>
  <c r="O163"/>
  <c r="P163" s="1"/>
  <c r="O162"/>
  <c r="P162" s="1"/>
  <c r="O161"/>
  <c r="P161" s="1"/>
  <c r="O160"/>
  <c r="P160" s="1"/>
  <c r="O158"/>
  <c r="P158" s="1"/>
  <c r="O157"/>
  <c r="P157" s="1"/>
  <c r="O156"/>
  <c r="P156" s="1"/>
  <c r="O155"/>
  <c r="P155" s="1"/>
  <c r="O154"/>
  <c r="P154" s="1"/>
  <c r="O153"/>
  <c r="P153" s="1"/>
  <c r="O152"/>
  <c r="P152" s="1"/>
  <c r="O151"/>
  <c r="P151" s="1"/>
  <c r="O150"/>
  <c r="P150" s="1"/>
  <c r="O149"/>
  <c r="P149" s="1"/>
  <c r="O148"/>
  <c r="P148" s="1"/>
  <c r="O147"/>
  <c r="P147" s="1"/>
  <c r="O145"/>
  <c r="P145" s="1"/>
  <c r="O144"/>
  <c r="P144" s="1"/>
  <c r="O143"/>
  <c r="P143" s="1"/>
  <c r="O142"/>
  <c r="P142" s="1"/>
  <c r="O141"/>
  <c r="P141" s="1"/>
  <c r="O140"/>
  <c r="P140" s="1"/>
  <c r="O138"/>
  <c r="P138" s="1"/>
  <c r="O137"/>
  <c r="P137" s="1"/>
  <c r="O136"/>
  <c r="P136" s="1"/>
  <c r="O135"/>
  <c r="P135" s="1"/>
  <c r="O134"/>
  <c r="P134" s="1"/>
  <c r="O133"/>
  <c r="P133" s="1"/>
  <c r="O132"/>
  <c r="P132" s="1"/>
  <c r="O131"/>
  <c r="P131" s="1"/>
  <c r="O130"/>
  <c r="P130" s="1"/>
  <c r="O128"/>
  <c r="P128" s="1"/>
  <c r="O127"/>
  <c r="P127" s="1"/>
  <c r="O126"/>
  <c r="P126" s="1"/>
  <c r="O125"/>
  <c r="P125" s="1"/>
  <c r="O124"/>
  <c r="P124" s="1"/>
  <c r="O123"/>
  <c r="P123" s="1"/>
  <c r="O122"/>
  <c r="P122" s="1"/>
  <c r="O120"/>
  <c r="P120" s="1"/>
  <c r="O119"/>
  <c r="P119" s="1"/>
  <c r="O118"/>
  <c r="P118" s="1"/>
  <c r="O117"/>
  <c r="P117" s="1"/>
  <c r="O116"/>
  <c r="P116" s="1"/>
  <c r="O115"/>
  <c r="P115" s="1"/>
  <c r="O114"/>
  <c r="P114" s="1"/>
  <c r="O113"/>
  <c r="P113" s="1"/>
  <c r="O112"/>
  <c r="P112" s="1"/>
  <c r="O111"/>
  <c r="P111" s="1"/>
  <c r="O110"/>
  <c r="P110" s="1"/>
  <c r="O109"/>
  <c r="P109" s="1"/>
  <c r="O108"/>
  <c r="P108" s="1"/>
  <c r="O107"/>
  <c r="P107" s="1"/>
  <c r="O106"/>
  <c r="P106" s="1"/>
  <c r="O104"/>
  <c r="P104" s="1"/>
  <c r="O103"/>
  <c r="P103" s="1"/>
  <c r="O102"/>
  <c r="P102" s="1"/>
  <c r="O101"/>
  <c r="P101" s="1"/>
  <c r="O100"/>
  <c r="P100" s="1"/>
  <c r="O99"/>
  <c r="P99" s="1"/>
  <c r="O98"/>
  <c r="P98" s="1"/>
  <c r="O97"/>
  <c r="P97" s="1"/>
  <c r="O96"/>
  <c r="P96" s="1"/>
  <c r="O95"/>
  <c r="P95" s="1"/>
  <c r="O94"/>
  <c r="P94" s="1"/>
  <c r="O93"/>
  <c r="P93" s="1"/>
  <c r="O92"/>
  <c r="P92" s="1"/>
  <c r="O90"/>
  <c r="P90" s="1"/>
  <c r="O89"/>
  <c r="P89" s="1"/>
  <c r="O88"/>
  <c r="P88" s="1"/>
  <c r="O87"/>
  <c r="P87" s="1"/>
  <c r="O86"/>
  <c r="P86" s="1"/>
  <c r="O85"/>
  <c r="P85" s="1"/>
  <c r="O84"/>
  <c r="P84" s="1"/>
  <c r="O83"/>
  <c r="P83" s="1"/>
  <c r="O82"/>
  <c r="P82" s="1"/>
  <c r="O80"/>
  <c r="P80" s="1"/>
  <c r="O79"/>
  <c r="P79" s="1"/>
  <c r="O78"/>
  <c r="P78" s="1"/>
  <c r="O77"/>
  <c r="P77" s="1"/>
  <c r="O76"/>
  <c r="P76" s="1"/>
  <c r="O75"/>
  <c r="P75" s="1"/>
  <c r="O74"/>
  <c r="P74" s="1"/>
  <c r="O73"/>
  <c r="P73" s="1"/>
  <c r="O71"/>
  <c r="P71" s="1"/>
  <c r="O70"/>
  <c r="P70" s="1"/>
  <c r="O69"/>
  <c r="P69" s="1"/>
  <c r="O68"/>
  <c r="P68" s="1"/>
  <c r="O67"/>
  <c r="P67" s="1"/>
  <c r="O65"/>
  <c r="P65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1"/>
  <c r="P51" s="1"/>
  <c r="O50"/>
  <c r="P50" s="1"/>
  <c r="O49"/>
  <c r="P49" s="1"/>
  <c r="O48"/>
  <c r="P48" s="1"/>
  <c r="O47"/>
  <c r="P47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W377" i="7"/>
  <c r="V377" l="1"/>
  <c r="S377"/>
  <c r="T377" s="1"/>
  <c r="I44" i="8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M7" l="1"/>
  <c r="L9"/>
  <c r="M9" s="1"/>
  <c r="L11"/>
  <c r="M11" s="1"/>
  <c r="L13"/>
  <c r="M13" s="1"/>
  <c r="L15"/>
  <c r="M15" s="1"/>
  <c r="L18"/>
  <c r="M18" s="1"/>
  <c r="L20"/>
  <c r="M20" s="1"/>
  <c r="L22"/>
  <c r="M22" s="1"/>
  <c r="L24"/>
  <c r="M24" s="1"/>
  <c r="L26"/>
  <c r="M26" s="1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8"/>
  <c r="M48" s="1"/>
  <c r="L50"/>
  <c r="M50" s="1"/>
  <c r="L53"/>
  <c r="M53" s="1"/>
  <c r="L55"/>
  <c r="M55" s="1"/>
  <c r="L57"/>
  <c r="M57" s="1"/>
  <c r="L59"/>
  <c r="M59" s="1"/>
  <c r="L61"/>
  <c r="M61" s="1"/>
  <c r="L63"/>
  <c r="M63" s="1"/>
  <c r="L65"/>
  <c r="M65" s="1"/>
  <c r="L68"/>
  <c r="M68" s="1"/>
  <c r="L70"/>
  <c r="M70" s="1"/>
  <c r="L73"/>
  <c r="M73" s="1"/>
  <c r="L75"/>
  <c r="M75" s="1"/>
  <c r="L77"/>
  <c r="M77" s="1"/>
  <c r="L79"/>
  <c r="M79" s="1"/>
  <c r="L82"/>
  <c r="M82" s="1"/>
  <c r="L84"/>
  <c r="M84" s="1"/>
  <c r="L86"/>
  <c r="M86" s="1"/>
  <c r="L88"/>
  <c r="M88" s="1"/>
  <c r="L90"/>
  <c r="M90" s="1"/>
  <c r="L93"/>
  <c r="M93" s="1"/>
  <c r="L95"/>
  <c r="M95" s="1"/>
  <c r="L97"/>
  <c r="M97" s="1"/>
  <c r="L99"/>
  <c r="M99" s="1"/>
  <c r="L101"/>
  <c r="M101" s="1"/>
  <c r="L103"/>
  <c r="M103" s="1"/>
  <c r="L106"/>
  <c r="M106" s="1"/>
  <c r="L108"/>
  <c r="M108" s="1"/>
  <c r="L110"/>
  <c r="M110" s="1"/>
  <c r="L112"/>
  <c r="M112" s="1"/>
  <c r="L114"/>
  <c r="M114" s="1"/>
  <c r="L116"/>
  <c r="M116" s="1"/>
  <c r="L118"/>
  <c r="M118" s="1"/>
  <c r="L120"/>
  <c r="M120" s="1"/>
  <c r="L123"/>
  <c r="M123" s="1"/>
  <c r="L125"/>
  <c r="M125" s="1"/>
  <c r="L127"/>
  <c r="M127" s="1"/>
  <c r="L130"/>
  <c r="M130" s="1"/>
  <c r="L132"/>
  <c r="M132" s="1"/>
  <c r="L134"/>
  <c r="M134" s="1"/>
  <c r="L136"/>
  <c r="M136" s="1"/>
  <c r="L138"/>
  <c r="M138" s="1"/>
  <c r="L141"/>
  <c r="M141" s="1"/>
  <c r="L143"/>
  <c r="M143" s="1"/>
  <c r="L145"/>
  <c r="M145" s="1"/>
  <c r="L148"/>
  <c r="M148" s="1"/>
  <c r="L150"/>
  <c r="M150" s="1"/>
  <c r="L152"/>
  <c r="M152" s="1"/>
  <c r="L154"/>
  <c r="M154" s="1"/>
  <c r="L156"/>
  <c r="M156" s="1"/>
  <c r="L158"/>
  <c r="M158" s="1"/>
  <c r="L161"/>
  <c r="M161" s="1"/>
  <c r="L163"/>
  <c r="M163" s="1"/>
  <c r="L165"/>
  <c r="M165" s="1"/>
  <c r="L167"/>
  <c r="M167" s="1"/>
  <c r="L169"/>
  <c r="M169" s="1"/>
  <c r="L171"/>
  <c r="M171" s="1"/>
  <c r="L174"/>
  <c r="M174" s="1"/>
  <c r="L176"/>
  <c r="M176" s="1"/>
  <c r="L178"/>
  <c r="M178" s="1"/>
  <c r="L180"/>
  <c r="M180" s="1"/>
  <c r="L182"/>
  <c r="M182" s="1"/>
  <c r="L184"/>
  <c r="M184" s="1"/>
  <c r="L187"/>
  <c r="M187" s="1"/>
  <c r="L189"/>
  <c r="M189" s="1"/>
  <c r="L191"/>
  <c r="M191" s="1"/>
  <c r="L193"/>
  <c r="M193" s="1"/>
  <c r="L195"/>
  <c r="M195" s="1"/>
  <c r="L197"/>
  <c r="M197" s="1"/>
  <c r="L200"/>
  <c r="M200" s="1"/>
  <c r="L202"/>
  <c r="M202" s="1"/>
  <c r="L204"/>
  <c r="M204" s="1"/>
  <c r="L206"/>
  <c r="M206" s="1"/>
  <c r="L208"/>
  <c r="M208" s="1"/>
  <c r="L210"/>
  <c r="M210" s="1"/>
  <c r="L213"/>
  <c r="M213" s="1"/>
  <c r="L215"/>
  <c r="M215" s="1"/>
  <c r="L217"/>
  <c r="M217" s="1"/>
  <c r="L219"/>
  <c r="M219" s="1"/>
  <c r="L221"/>
  <c r="M221" s="1"/>
  <c r="L223"/>
  <c r="M223" s="1"/>
  <c r="L225"/>
  <c r="M225" s="1"/>
  <c r="L228"/>
  <c r="M228" s="1"/>
  <c r="L230"/>
  <c r="M230" s="1"/>
  <c r="L232"/>
  <c r="M232" s="1"/>
  <c r="L234"/>
  <c r="M234" s="1"/>
  <c r="L237"/>
  <c r="M237" s="1"/>
  <c r="L239"/>
  <c r="M239" s="1"/>
  <c r="L241"/>
  <c r="M241" s="1"/>
  <c r="L243"/>
  <c r="M243" s="1"/>
  <c r="L246"/>
  <c r="M246" s="1"/>
  <c r="L248"/>
  <c r="M248" s="1"/>
  <c r="L250"/>
  <c r="M250" s="1"/>
  <c r="L252"/>
  <c r="M252" s="1"/>
  <c r="L254"/>
  <c r="M254" s="1"/>
  <c r="L256"/>
  <c r="M256" s="1"/>
  <c r="L258"/>
  <c r="M258" s="1"/>
  <c r="L260"/>
  <c r="M260" s="1"/>
  <c r="L263"/>
  <c r="M263" s="1"/>
  <c r="L265"/>
  <c r="M265" s="1"/>
  <c r="L267"/>
  <c r="M267" s="1"/>
  <c r="L270"/>
  <c r="M270" s="1"/>
  <c r="L272"/>
  <c r="M272" s="1"/>
  <c r="L274"/>
  <c r="M274" s="1"/>
  <c r="L276"/>
  <c r="M276" s="1"/>
  <c r="L278"/>
  <c r="M278" s="1"/>
  <c r="L280"/>
  <c r="M280" s="1"/>
  <c r="L282"/>
  <c r="M282" s="1"/>
  <c r="L284"/>
  <c r="M284" s="1"/>
  <c r="L286"/>
  <c r="M286" s="1"/>
  <c r="L289"/>
  <c r="M289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5"/>
  <c r="M305" s="1"/>
  <c r="L307"/>
  <c r="M307" s="1"/>
  <c r="L309"/>
  <c r="M309" s="1"/>
  <c r="L311"/>
  <c r="M311" s="1"/>
  <c r="L314"/>
  <c r="M314" s="1"/>
  <c r="L316"/>
  <c r="M316" s="1"/>
  <c r="L318"/>
  <c r="M318" s="1"/>
  <c r="L320"/>
  <c r="M320" s="1"/>
  <c r="L322"/>
  <c r="M322" s="1"/>
  <c r="L324"/>
  <c r="M324" s="1"/>
  <c r="L326"/>
  <c r="M326" s="1"/>
  <c r="L329"/>
  <c r="M329" s="1"/>
  <c r="L331"/>
  <c r="M331" s="1"/>
  <c r="L333"/>
  <c r="M333" s="1"/>
  <c r="L335"/>
  <c r="M335" s="1"/>
  <c r="L337"/>
  <c r="M337" s="1"/>
  <c r="L339"/>
  <c r="M339" s="1"/>
  <c r="L342"/>
  <c r="M342" s="1"/>
  <c r="L344"/>
  <c r="M344" s="1"/>
  <c r="L346"/>
  <c r="M346" s="1"/>
  <c r="L348"/>
  <c r="M348" s="1"/>
  <c r="L350"/>
  <c r="M350" s="1"/>
  <c r="L353"/>
  <c r="M353" s="1"/>
  <c r="L355"/>
  <c r="M355" s="1"/>
  <c r="L357"/>
  <c r="M357" s="1"/>
  <c r="L359"/>
  <c r="M359" s="1"/>
  <c r="L361"/>
  <c r="M361" s="1"/>
  <c r="L363"/>
  <c r="M363" s="1"/>
  <c r="L366"/>
  <c r="M366" s="1"/>
  <c r="L368"/>
  <c r="M368" s="1"/>
  <c r="L370"/>
  <c r="M370" s="1"/>
  <c r="L372"/>
  <c r="M372" s="1"/>
  <c r="L374"/>
  <c r="M374" s="1"/>
  <c r="L376"/>
  <c r="M376" s="1"/>
  <c r="M8"/>
  <c r="L10"/>
  <c r="M10" s="1"/>
  <c r="L12"/>
  <c r="M12" s="1"/>
  <c r="L14"/>
  <c r="M14" s="1"/>
  <c r="L16"/>
  <c r="M16" s="1"/>
  <c r="L19"/>
  <c r="M19" s="1"/>
  <c r="L21"/>
  <c r="M21" s="1"/>
  <c r="L23"/>
  <c r="M23" s="1"/>
  <c r="L25"/>
  <c r="M25" s="1"/>
  <c r="L27"/>
  <c r="M27" s="1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7"/>
  <c r="M47" s="1"/>
  <c r="L49"/>
  <c r="M49" s="1"/>
  <c r="L51"/>
  <c r="M51" s="1"/>
  <c r="L54"/>
  <c r="M54" s="1"/>
  <c r="L56"/>
  <c r="M56" s="1"/>
  <c r="L58"/>
  <c r="M58" s="1"/>
  <c r="L60"/>
  <c r="M60" s="1"/>
  <c r="L62"/>
  <c r="M62" s="1"/>
  <c r="L64"/>
  <c r="M64" s="1"/>
  <c r="L67"/>
  <c r="M67" s="1"/>
  <c r="L69"/>
  <c r="M69" s="1"/>
  <c r="L71"/>
  <c r="M71" s="1"/>
  <c r="L74"/>
  <c r="M74" s="1"/>
  <c r="L76"/>
  <c r="M76" s="1"/>
  <c r="L78"/>
  <c r="M78" s="1"/>
  <c r="L80"/>
  <c r="M80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0"/>
  <c r="M100" s="1"/>
  <c r="L102"/>
  <c r="M102" s="1"/>
  <c r="L104"/>
  <c r="M104" s="1"/>
  <c r="L107"/>
  <c r="M107" s="1"/>
  <c r="L109"/>
  <c r="M109" s="1"/>
  <c r="L111"/>
  <c r="M111" s="1"/>
  <c r="L113"/>
  <c r="M113" s="1"/>
  <c r="L115"/>
  <c r="M115" s="1"/>
  <c r="L117"/>
  <c r="M117" s="1"/>
  <c r="L119"/>
  <c r="M119" s="1"/>
  <c r="L122"/>
  <c r="M122" s="1"/>
  <c r="L124"/>
  <c r="M124" s="1"/>
  <c r="L126"/>
  <c r="M126" s="1"/>
  <c r="L128"/>
  <c r="M128" s="1"/>
  <c r="L131"/>
  <c r="M131" s="1"/>
  <c r="L133"/>
  <c r="M133" s="1"/>
  <c r="L135"/>
  <c r="M135" s="1"/>
  <c r="L137"/>
  <c r="M137" s="1"/>
  <c r="L140"/>
  <c r="M140" s="1"/>
  <c r="L142"/>
  <c r="M142" s="1"/>
  <c r="L144"/>
  <c r="M144" s="1"/>
  <c r="L147"/>
  <c r="M147" s="1"/>
  <c r="L149"/>
  <c r="M149" s="1"/>
  <c r="L151"/>
  <c r="M151" s="1"/>
  <c r="L153"/>
  <c r="M153" s="1"/>
  <c r="L155"/>
  <c r="M155" s="1"/>
  <c r="L157"/>
  <c r="M157" s="1"/>
  <c r="L160"/>
  <c r="M160" s="1"/>
  <c r="L162"/>
  <c r="M162" s="1"/>
  <c r="L164"/>
  <c r="M164" s="1"/>
  <c r="L166"/>
  <c r="M166" s="1"/>
  <c r="L168"/>
  <c r="M168" s="1"/>
  <c r="L170"/>
  <c r="M170" s="1"/>
  <c r="L172"/>
  <c r="M172" s="1"/>
  <c r="L175"/>
  <c r="M175" s="1"/>
  <c r="L177"/>
  <c r="M177" s="1"/>
  <c r="L179"/>
  <c r="M179" s="1"/>
  <c r="L181"/>
  <c r="M181" s="1"/>
  <c r="L183"/>
  <c r="M183" s="1"/>
  <c r="L186"/>
  <c r="M186" s="1"/>
  <c r="L188"/>
  <c r="M188" s="1"/>
  <c r="L190"/>
  <c r="M190" s="1"/>
  <c r="L192"/>
  <c r="M192" s="1"/>
  <c r="L194"/>
  <c r="M194" s="1"/>
  <c r="L196"/>
  <c r="M196" s="1"/>
  <c r="L198"/>
  <c r="M198" s="1"/>
  <c r="L201"/>
  <c r="M201" s="1"/>
  <c r="L203"/>
  <c r="M203" s="1"/>
  <c r="L205"/>
  <c r="M205" s="1"/>
  <c r="L207"/>
  <c r="M207" s="1"/>
  <c r="L209"/>
  <c r="M209" s="1"/>
  <c r="L211"/>
  <c r="M211" s="1"/>
  <c r="L214"/>
  <c r="M214" s="1"/>
  <c r="L216"/>
  <c r="M216" s="1"/>
  <c r="L218"/>
  <c r="M218" s="1"/>
  <c r="L220"/>
  <c r="M220" s="1"/>
  <c r="L222"/>
  <c r="M222" s="1"/>
  <c r="L224"/>
  <c r="M224" s="1"/>
  <c r="L227"/>
  <c r="M227" s="1"/>
  <c r="L229"/>
  <c r="M229" s="1"/>
  <c r="L231"/>
  <c r="M231" s="1"/>
  <c r="L233"/>
  <c r="M233" s="1"/>
  <c r="L235"/>
  <c r="M235" s="1"/>
  <c r="L238"/>
  <c r="M238" s="1"/>
  <c r="L240"/>
  <c r="M240" s="1"/>
  <c r="L242"/>
  <c r="M242" s="1"/>
  <c r="L244"/>
  <c r="M244" s="1"/>
  <c r="L247"/>
  <c r="M247" s="1"/>
  <c r="L249"/>
  <c r="M249" s="1"/>
  <c r="L251"/>
  <c r="M251" s="1"/>
  <c r="L253"/>
  <c r="M253" s="1"/>
  <c r="L255"/>
  <c r="M255" s="1"/>
  <c r="L257"/>
  <c r="M257" s="1"/>
  <c r="L259"/>
  <c r="M259" s="1"/>
  <c r="L262"/>
  <c r="M262" s="1"/>
  <c r="L264"/>
  <c r="M264" s="1"/>
  <c r="L266"/>
  <c r="M266" s="1"/>
  <c r="L268"/>
  <c r="M268" s="1"/>
  <c r="L271"/>
  <c r="M271" s="1"/>
  <c r="L273"/>
  <c r="M273" s="1"/>
  <c r="L275"/>
  <c r="M275" s="1"/>
  <c r="L277"/>
  <c r="M277" s="1"/>
  <c r="L279"/>
  <c r="M279" s="1"/>
  <c r="L281"/>
  <c r="M281" s="1"/>
  <c r="L283"/>
  <c r="M283" s="1"/>
  <c r="L285"/>
  <c r="M285" s="1"/>
  <c r="L288"/>
  <c r="M288" s="1"/>
  <c r="L290"/>
  <c r="M290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6"/>
  <c r="M306" s="1"/>
  <c r="L308"/>
  <c r="M308" s="1"/>
  <c r="L310"/>
  <c r="M310" s="1"/>
  <c r="L313"/>
  <c r="M313" s="1"/>
  <c r="L315"/>
  <c r="M315" s="1"/>
  <c r="L317"/>
  <c r="M317" s="1"/>
  <c r="L319"/>
  <c r="M319" s="1"/>
  <c r="L321"/>
  <c r="M321" s="1"/>
  <c r="L323"/>
  <c r="M323" s="1"/>
  <c r="L325"/>
  <c r="M325" s="1"/>
  <c r="L327"/>
  <c r="M327" s="1"/>
  <c r="L330"/>
  <c r="M330" s="1"/>
  <c r="L332"/>
  <c r="M332" s="1"/>
  <c r="L334"/>
  <c r="M334" s="1"/>
  <c r="L336"/>
  <c r="M336" s="1"/>
  <c r="L338"/>
  <c r="M338" s="1"/>
  <c r="L341"/>
  <c r="M341" s="1"/>
  <c r="L343"/>
  <c r="M343" s="1"/>
  <c r="L345"/>
  <c r="M345" s="1"/>
  <c r="L347"/>
  <c r="M347" s="1"/>
  <c r="L349"/>
  <c r="M349" s="1"/>
  <c r="L351"/>
  <c r="M351" s="1"/>
  <c r="L354"/>
  <c r="M354" s="1"/>
  <c r="L356"/>
  <c r="M356" s="1"/>
  <c r="L358"/>
  <c r="M358" s="1"/>
  <c r="L360"/>
  <c r="M360" s="1"/>
  <c r="L362"/>
  <c r="M362" s="1"/>
  <c r="L365"/>
  <c r="M365" s="1"/>
  <c r="L367"/>
  <c r="M367" s="1"/>
  <c r="L369"/>
  <c r="M369" s="1"/>
  <c r="L371"/>
  <c r="M371" s="1"/>
  <c r="L373"/>
  <c r="M373" s="1"/>
  <c r="L375"/>
  <c r="M375" s="1"/>
  <c r="C18"/>
  <c r="D18" s="1"/>
  <c r="C34"/>
  <c r="D34" s="1"/>
  <c r="C11"/>
  <c r="D11" s="1"/>
  <c r="C20"/>
  <c r="D20" s="1"/>
  <c r="C28"/>
  <c r="D28" s="1"/>
  <c r="C36"/>
  <c r="D36" s="1"/>
  <c r="C44"/>
  <c r="D44" s="1"/>
  <c r="C50"/>
  <c r="D50" s="1"/>
  <c r="U50" s="1"/>
  <c r="C59"/>
  <c r="D59" s="1"/>
  <c r="C63"/>
  <c r="D63" s="1"/>
  <c r="U63" s="1"/>
  <c r="C73"/>
  <c r="D73" s="1"/>
  <c r="C82"/>
  <c r="D82" s="1"/>
  <c r="U82" s="1"/>
  <c r="C90"/>
  <c r="D90" s="1"/>
  <c r="C99"/>
  <c r="D99" s="1"/>
  <c r="U99" s="1"/>
  <c r="C108"/>
  <c r="D108" s="1"/>
  <c r="C116"/>
  <c r="D116" s="1"/>
  <c r="U116" s="1"/>
  <c r="C120"/>
  <c r="D120" s="1"/>
  <c r="C130"/>
  <c r="D130" s="1"/>
  <c r="U130" s="1"/>
  <c r="C138"/>
  <c r="D138" s="1"/>
  <c r="C148"/>
  <c r="D148" s="1"/>
  <c r="U148" s="1"/>
  <c r="C156"/>
  <c r="D156" s="1"/>
  <c r="C169"/>
  <c r="D169" s="1"/>
  <c r="U169" s="1"/>
  <c r="C191"/>
  <c r="D191" s="1"/>
  <c r="C8"/>
  <c r="D8" s="1"/>
  <c r="C12"/>
  <c r="D12" s="1"/>
  <c r="C16"/>
  <c r="D16" s="1"/>
  <c r="C21"/>
  <c r="D21" s="1"/>
  <c r="C25"/>
  <c r="D25" s="1"/>
  <c r="C29"/>
  <c r="D29" s="1"/>
  <c r="C33"/>
  <c r="D33" s="1"/>
  <c r="C37"/>
  <c r="D37" s="1"/>
  <c r="C41"/>
  <c r="D41" s="1"/>
  <c r="C47"/>
  <c r="D47" s="1"/>
  <c r="U47" s="1"/>
  <c r="C51"/>
  <c r="D51" s="1"/>
  <c r="C56"/>
  <c r="D56" s="1"/>
  <c r="U56" s="1"/>
  <c r="C60"/>
  <c r="D60" s="1"/>
  <c r="C64"/>
  <c r="D64" s="1"/>
  <c r="U64" s="1"/>
  <c r="C69"/>
  <c r="D69" s="1"/>
  <c r="C74"/>
  <c r="D74" s="1"/>
  <c r="U74" s="1"/>
  <c r="C78"/>
  <c r="D78" s="1"/>
  <c r="C83"/>
  <c r="D83" s="1"/>
  <c r="U83" s="1"/>
  <c r="C87"/>
  <c r="D87" s="1"/>
  <c r="C92"/>
  <c r="D92" s="1"/>
  <c r="U92" s="1"/>
  <c r="C96"/>
  <c r="D96" s="1"/>
  <c r="C100"/>
  <c r="D100" s="1"/>
  <c r="U100" s="1"/>
  <c r="C104"/>
  <c r="D104" s="1"/>
  <c r="C109"/>
  <c r="D109" s="1"/>
  <c r="U109" s="1"/>
  <c r="C113"/>
  <c r="D113" s="1"/>
  <c r="C117"/>
  <c r="D117" s="1"/>
  <c r="U117" s="1"/>
  <c r="C122"/>
  <c r="D122" s="1"/>
  <c r="C126"/>
  <c r="D126" s="1"/>
  <c r="U126" s="1"/>
  <c r="C131"/>
  <c r="D131" s="1"/>
  <c r="C135"/>
  <c r="D135" s="1"/>
  <c r="U135" s="1"/>
  <c r="C140"/>
  <c r="D140" s="1"/>
  <c r="C144"/>
  <c r="D144" s="1"/>
  <c r="U144" s="1"/>
  <c r="C149"/>
  <c r="D149" s="1"/>
  <c r="C153"/>
  <c r="D153" s="1"/>
  <c r="U153" s="1"/>
  <c r="C157"/>
  <c r="D157" s="1"/>
  <c r="C162"/>
  <c r="D162" s="1"/>
  <c r="U162" s="1"/>
  <c r="C166"/>
  <c r="D166" s="1"/>
  <c r="C170"/>
  <c r="D170" s="1"/>
  <c r="U170" s="1"/>
  <c r="C175"/>
  <c r="D175" s="1"/>
  <c r="C179"/>
  <c r="D179" s="1"/>
  <c r="U179" s="1"/>
  <c r="C183"/>
  <c r="D183" s="1"/>
  <c r="C188"/>
  <c r="D188" s="1"/>
  <c r="U188" s="1"/>
  <c r="C192"/>
  <c r="D192" s="1"/>
  <c r="C196"/>
  <c r="D196" s="1"/>
  <c r="U196" s="1"/>
  <c r="C201"/>
  <c r="D201" s="1"/>
  <c r="C205"/>
  <c r="D205" s="1"/>
  <c r="U205" s="1"/>
  <c r="C209"/>
  <c r="D209" s="1"/>
  <c r="C214"/>
  <c r="D214" s="1"/>
  <c r="U214" s="1"/>
  <c r="C218"/>
  <c r="D218" s="1"/>
  <c r="C222"/>
  <c r="D222" s="1"/>
  <c r="U222" s="1"/>
  <c r="C227"/>
  <c r="D227" s="1"/>
  <c r="C231"/>
  <c r="D231" s="1"/>
  <c r="U231" s="1"/>
  <c r="C235"/>
  <c r="D235" s="1"/>
  <c r="C240"/>
  <c r="D240" s="1"/>
  <c r="U240" s="1"/>
  <c r="C244"/>
  <c r="D244" s="1"/>
  <c r="C249"/>
  <c r="D249" s="1"/>
  <c r="U249" s="1"/>
  <c r="C253"/>
  <c r="D253" s="1"/>
  <c r="C257"/>
  <c r="D257" s="1"/>
  <c r="U257" s="1"/>
  <c r="C262"/>
  <c r="D262" s="1"/>
  <c r="C266"/>
  <c r="D266" s="1"/>
  <c r="U266" s="1"/>
  <c r="C271"/>
  <c r="D271" s="1"/>
  <c r="C275"/>
  <c r="D275" s="1"/>
  <c r="U275" s="1"/>
  <c r="C279"/>
  <c r="D279" s="1"/>
  <c r="C283"/>
  <c r="D283" s="1"/>
  <c r="U283" s="1"/>
  <c r="C288"/>
  <c r="D288" s="1"/>
  <c r="C292"/>
  <c r="D292" s="1"/>
  <c r="U292" s="1"/>
  <c r="C296"/>
  <c r="D296" s="1"/>
  <c r="C300"/>
  <c r="D300" s="1"/>
  <c r="U300" s="1"/>
  <c r="C304"/>
  <c r="D304" s="1"/>
  <c r="C308"/>
  <c r="D308" s="1"/>
  <c r="U308" s="1"/>
  <c r="C313"/>
  <c r="D313" s="1"/>
  <c r="C317"/>
  <c r="D317" s="1"/>
  <c r="U317" s="1"/>
  <c r="C321"/>
  <c r="D321" s="1"/>
  <c r="C325"/>
  <c r="D325" s="1"/>
  <c r="U325" s="1"/>
  <c r="C330"/>
  <c r="D330" s="1"/>
  <c r="C334"/>
  <c r="D334" s="1"/>
  <c r="U334" s="1"/>
  <c r="C338"/>
  <c r="D338" s="1"/>
  <c r="C343"/>
  <c r="D343" s="1"/>
  <c r="U343" s="1"/>
  <c r="C347"/>
  <c r="D347" s="1"/>
  <c r="C351"/>
  <c r="D351" s="1"/>
  <c r="U351" s="1"/>
  <c r="C356"/>
  <c r="D356" s="1"/>
  <c r="C360"/>
  <c r="D360" s="1"/>
  <c r="U360" s="1"/>
  <c r="C365"/>
  <c r="D365" s="1"/>
  <c r="C369"/>
  <c r="D369" s="1"/>
  <c r="U369" s="1"/>
  <c r="C373"/>
  <c r="D373" s="1"/>
  <c r="C9"/>
  <c r="D9" s="1"/>
  <c r="C26"/>
  <c r="D26" s="1"/>
  <c r="C42"/>
  <c r="D42" s="1"/>
  <c r="C53"/>
  <c r="D53" s="1"/>
  <c r="C61"/>
  <c r="D61" s="1"/>
  <c r="U61" s="1"/>
  <c r="C75"/>
  <c r="D75" s="1"/>
  <c r="C84"/>
  <c r="D84" s="1"/>
  <c r="U84" s="1"/>
  <c r="C93"/>
  <c r="D93" s="1"/>
  <c r="C101"/>
  <c r="D101" s="1"/>
  <c r="U101" s="1"/>
  <c r="C114"/>
  <c r="D114" s="1"/>
  <c r="C123"/>
  <c r="D123" s="1"/>
  <c r="U123" s="1"/>
  <c r="C127"/>
  <c r="D127" s="1"/>
  <c r="C136"/>
  <c r="D136" s="1"/>
  <c r="U136" s="1"/>
  <c r="C141"/>
  <c r="D141" s="1"/>
  <c r="C145"/>
  <c r="D145" s="1"/>
  <c r="U145" s="1"/>
  <c r="C150"/>
  <c r="D150" s="1"/>
  <c r="C154"/>
  <c r="D154" s="1"/>
  <c r="U154" s="1"/>
  <c r="C158"/>
  <c r="D158" s="1"/>
  <c r="C163"/>
  <c r="D163" s="1"/>
  <c r="U163" s="1"/>
  <c r="C167"/>
  <c r="D167" s="1"/>
  <c r="C171"/>
  <c r="D171" s="1"/>
  <c r="U171" s="1"/>
  <c r="C176"/>
  <c r="D176" s="1"/>
  <c r="C180"/>
  <c r="D180" s="1"/>
  <c r="U180" s="1"/>
  <c r="C184"/>
  <c r="D184" s="1"/>
  <c r="C189"/>
  <c r="D189" s="1"/>
  <c r="U189" s="1"/>
  <c r="C193"/>
  <c r="D193" s="1"/>
  <c r="C197"/>
  <c r="D197" s="1"/>
  <c r="U197" s="1"/>
  <c r="C202"/>
  <c r="D202" s="1"/>
  <c r="C206"/>
  <c r="D206" s="1"/>
  <c r="U206" s="1"/>
  <c r="C210"/>
  <c r="D210" s="1"/>
  <c r="C215"/>
  <c r="D215" s="1"/>
  <c r="U215" s="1"/>
  <c r="C219"/>
  <c r="D219" s="1"/>
  <c r="C223"/>
  <c r="D223" s="1"/>
  <c r="U223" s="1"/>
  <c r="C228"/>
  <c r="D228" s="1"/>
  <c r="C232"/>
  <c r="D232" s="1"/>
  <c r="U232" s="1"/>
  <c r="C237"/>
  <c r="D237" s="1"/>
  <c r="C241"/>
  <c r="D241" s="1"/>
  <c r="U241" s="1"/>
  <c r="C246"/>
  <c r="D246" s="1"/>
  <c r="C250"/>
  <c r="D250" s="1"/>
  <c r="U250" s="1"/>
  <c r="C254"/>
  <c r="D254" s="1"/>
  <c r="C258"/>
  <c r="D258" s="1"/>
  <c r="U258" s="1"/>
  <c r="C263"/>
  <c r="D263" s="1"/>
  <c r="C267"/>
  <c r="D267" s="1"/>
  <c r="U267" s="1"/>
  <c r="C272"/>
  <c r="D272" s="1"/>
  <c r="C276"/>
  <c r="D276" s="1"/>
  <c r="U276" s="1"/>
  <c r="C280"/>
  <c r="D280" s="1"/>
  <c r="C284"/>
  <c r="D284" s="1"/>
  <c r="U284" s="1"/>
  <c r="C289"/>
  <c r="D289" s="1"/>
  <c r="C293"/>
  <c r="D293" s="1"/>
  <c r="U293" s="1"/>
  <c r="C297"/>
  <c r="D297" s="1"/>
  <c r="C301"/>
  <c r="D301" s="1"/>
  <c r="U301" s="1"/>
  <c r="C305"/>
  <c r="D305" s="1"/>
  <c r="C309"/>
  <c r="D309" s="1"/>
  <c r="U309" s="1"/>
  <c r="C314"/>
  <c r="D314" s="1"/>
  <c r="C318"/>
  <c r="D318" s="1"/>
  <c r="U318" s="1"/>
  <c r="C322"/>
  <c r="D322" s="1"/>
  <c r="C326"/>
  <c r="D326" s="1"/>
  <c r="U326" s="1"/>
  <c r="C331"/>
  <c r="D331" s="1"/>
  <c r="C335"/>
  <c r="D335" s="1"/>
  <c r="U335" s="1"/>
  <c r="C339"/>
  <c r="D339" s="1"/>
  <c r="C344"/>
  <c r="D344" s="1"/>
  <c r="U344" s="1"/>
  <c r="C348"/>
  <c r="D348" s="1"/>
  <c r="C353"/>
  <c r="D353" s="1"/>
  <c r="U353" s="1"/>
  <c r="C357"/>
  <c r="D357" s="1"/>
  <c r="C361"/>
  <c r="D361" s="1"/>
  <c r="U361" s="1"/>
  <c r="C366"/>
  <c r="D366" s="1"/>
  <c r="C370"/>
  <c r="D370" s="1"/>
  <c r="U370" s="1"/>
  <c r="C374"/>
  <c r="D374" s="1"/>
  <c r="C22"/>
  <c r="D22" s="1"/>
  <c r="C38"/>
  <c r="D38" s="1"/>
  <c r="C48"/>
  <c r="D48" s="1"/>
  <c r="U48" s="1"/>
  <c r="C57"/>
  <c r="D57" s="1"/>
  <c r="C65"/>
  <c r="D65" s="1"/>
  <c r="U65" s="1"/>
  <c r="C70"/>
  <c r="D70" s="1"/>
  <c r="C79"/>
  <c r="D79" s="1"/>
  <c r="U79" s="1"/>
  <c r="C88"/>
  <c r="D88" s="1"/>
  <c r="C97"/>
  <c r="D97" s="1"/>
  <c r="U97" s="1"/>
  <c r="C106"/>
  <c r="D106" s="1"/>
  <c r="C110"/>
  <c r="D110" s="1"/>
  <c r="U110" s="1"/>
  <c r="C118"/>
  <c r="D118" s="1"/>
  <c r="C132"/>
  <c r="D132" s="1"/>
  <c r="U132" s="1"/>
  <c r="C10"/>
  <c r="D10" s="1"/>
  <c r="C14"/>
  <c r="D14" s="1"/>
  <c r="C19"/>
  <c r="D19" s="1"/>
  <c r="C23"/>
  <c r="D23" s="1"/>
  <c r="C27"/>
  <c r="D27" s="1"/>
  <c r="C31"/>
  <c r="D31" s="1"/>
  <c r="C35"/>
  <c r="D35" s="1"/>
  <c r="C39"/>
  <c r="D39" s="1"/>
  <c r="C43"/>
  <c r="D43" s="1"/>
  <c r="C49"/>
  <c r="D49" s="1"/>
  <c r="C54"/>
  <c r="D54" s="1"/>
  <c r="U54" s="1"/>
  <c r="C58"/>
  <c r="D58" s="1"/>
  <c r="C62"/>
  <c r="D62" s="1"/>
  <c r="U62" s="1"/>
  <c r="C67"/>
  <c r="D67" s="1"/>
  <c r="C71"/>
  <c r="D71" s="1"/>
  <c r="U71" s="1"/>
  <c r="C76"/>
  <c r="D76" s="1"/>
  <c r="C80"/>
  <c r="D80" s="1"/>
  <c r="U80" s="1"/>
  <c r="C85"/>
  <c r="D85" s="1"/>
  <c r="C89"/>
  <c r="D89" s="1"/>
  <c r="U89" s="1"/>
  <c r="C94"/>
  <c r="D94" s="1"/>
  <c r="C98"/>
  <c r="D98" s="1"/>
  <c r="U98" s="1"/>
  <c r="C102"/>
  <c r="D102" s="1"/>
  <c r="C107"/>
  <c r="D107" s="1"/>
  <c r="U107" s="1"/>
  <c r="C111"/>
  <c r="D111" s="1"/>
  <c r="C115"/>
  <c r="D115" s="1"/>
  <c r="U115" s="1"/>
  <c r="C119"/>
  <c r="D119" s="1"/>
  <c r="C124"/>
  <c r="D124" s="1"/>
  <c r="U124" s="1"/>
  <c r="C128"/>
  <c r="D128" s="1"/>
  <c r="C133"/>
  <c r="D133" s="1"/>
  <c r="U133" s="1"/>
  <c r="C137"/>
  <c r="D137" s="1"/>
  <c r="C142"/>
  <c r="D142" s="1"/>
  <c r="U142" s="1"/>
  <c r="C147"/>
  <c r="D147" s="1"/>
  <c r="C151"/>
  <c r="D151" s="1"/>
  <c r="U151" s="1"/>
  <c r="C155"/>
  <c r="D155" s="1"/>
  <c r="C160"/>
  <c r="D160" s="1"/>
  <c r="U160" s="1"/>
  <c r="C164"/>
  <c r="D164" s="1"/>
  <c r="C168"/>
  <c r="D168" s="1"/>
  <c r="U168" s="1"/>
  <c r="C172"/>
  <c r="D172" s="1"/>
  <c r="C177"/>
  <c r="D177" s="1"/>
  <c r="U177" s="1"/>
  <c r="C181"/>
  <c r="C186"/>
  <c r="D186" s="1"/>
  <c r="U186" s="1"/>
  <c r="C190"/>
  <c r="D190" s="1"/>
  <c r="C194"/>
  <c r="D194" s="1"/>
  <c r="U194" s="1"/>
  <c r="C198"/>
  <c r="D198" s="1"/>
  <c r="C203"/>
  <c r="D203" s="1"/>
  <c r="U203" s="1"/>
  <c r="C207"/>
  <c r="D207" s="1"/>
  <c r="C211"/>
  <c r="D211" s="1"/>
  <c r="U211" s="1"/>
  <c r="C216"/>
  <c r="D216" s="1"/>
  <c r="C220"/>
  <c r="D220" s="1"/>
  <c r="U220" s="1"/>
  <c r="C224"/>
  <c r="D224" s="1"/>
  <c r="C229"/>
  <c r="D229" s="1"/>
  <c r="U229" s="1"/>
  <c r="C233"/>
  <c r="D233" s="1"/>
  <c r="C238"/>
  <c r="D238" s="1"/>
  <c r="U238" s="1"/>
  <c r="C242"/>
  <c r="D242" s="1"/>
  <c r="C247"/>
  <c r="D247" s="1"/>
  <c r="U247" s="1"/>
  <c r="C251"/>
  <c r="D251" s="1"/>
  <c r="C255"/>
  <c r="D255" s="1"/>
  <c r="U255" s="1"/>
  <c r="C259"/>
  <c r="D259" s="1"/>
  <c r="C264"/>
  <c r="D264" s="1"/>
  <c r="U264" s="1"/>
  <c r="C268"/>
  <c r="D268" s="1"/>
  <c r="C273"/>
  <c r="D273" s="1"/>
  <c r="U273" s="1"/>
  <c r="C277"/>
  <c r="D277" s="1"/>
  <c r="C281"/>
  <c r="D281" s="1"/>
  <c r="U281" s="1"/>
  <c r="C285"/>
  <c r="D285" s="1"/>
  <c r="C290"/>
  <c r="D290" s="1"/>
  <c r="U290" s="1"/>
  <c r="C294"/>
  <c r="D294" s="1"/>
  <c r="C298"/>
  <c r="D298" s="1"/>
  <c r="U298" s="1"/>
  <c r="C302"/>
  <c r="D302" s="1"/>
  <c r="C306"/>
  <c r="D306" s="1"/>
  <c r="U306" s="1"/>
  <c r="C310"/>
  <c r="D310" s="1"/>
  <c r="C315"/>
  <c r="D315" s="1"/>
  <c r="U315" s="1"/>
  <c r="C319"/>
  <c r="D319" s="1"/>
  <c r="C323"/>
  <c r="D323" s="1"/>
  <c r="U323" s="1"/>
  <c r="C327"/>
  <c r="D327" s="1"/>
  <c r="C332"/>
  <c r="D332" s="1"/>
  <c r="U332" s="1"/>
  <c r="C336"/>
  <c r="D336" s="1"/>
  <c r="C341"/>
  <c r="D341" s="1"/>
  <c r="U341" s="1"/>
  <c r="C345"/>
  <c r="D345" s="1"/>
  <c r="C349"/>
  <c r="D349" s="1"/>
  <c r="U349" s="1"/>
  <c r="C354"/>
  <c r="D354" s="1"/>
  <c r="C358"/>
  <c r="D358" s="1"/>
  <c r="U358" s="1"/>
  <c r="C362"/>
  <c r="D362" s="1"/>
  <c r="C367"/>
  <c r="D367" s="1"/>
  <c r="U367" s="1"/>
  <c r="C371"/>
  <c r="D371" s="1"/>
  <c r="C375"/>
  <c r="D375" s="1"/>
  <c r="U375" s="1"/>
  <c r="C13"/>
  <c r="D13" s="1"/>
  <c r="C30"/>
  <c r="D30" s="1"/>
  <c r="C7"/>
  <c r="D7" s="1"/>
  <c r="C15"/>
  <c r="D15" s="1"/>
  <c r="C24"/>
  <c r="D24" s="1"/>
  <c r="C32"/>
  <c r="D32" s="1"/>
  <c r="C40"/>
  <c r="D40" s="1"/>
  <c r="C55"/>
  <c r="D55" s="1"/>
  <c r="U55" s="1"/>
  <c r="C68"/>
  <c r="D68" s="1"/>
  <c r="U68" s="1"/>
  <c r="C77"/>
  <c r="D77" s="1"/>
  <c r="U77" s="1"/>
  <c r="C86"/>
  <c r="D86" s="1"/>
  <c r="U86" s="1"/>
  <c r="C95"/>
  <c r="D95" s="1"/>
  <c r="U95" s="1"/>
  <c r="C103"/>
  <c r="D103" s="1"/>
  <c r="U103" s="1"/>
  <c r="C112"/>
  <c r="D112" s="1"/>
  <c r="U112" s="1"/>
  <c r="C125"/>
  <c r="D125" s="1"/>
  <c r="U125" s="1"/>
  <c r="C134"/>
  <c r="D134" s="1"/>
  <c r="U134" s="1"/>
  <c r="C143"/>
  <c r="D143" s="1"/>
  <c r="U143" s="1"/>
  <c r="C152"/>
  <c r="D152" s="1"/>
  <c r="U152" s="1"/>
  <c r="C161"/>
  <c r="D161" s="1"/>
  <c r="U161" s="1"/>
  <c r="C165"/>
  <c r="D165" s="1"/>
  <c r="U165" s="1"/>
  <c r="C174"/>
  <c r="D174" s="1"/>
  <c r="U174" s="1"/>
  <c r="C178"/>
  <c r="D178" s="1"/>
  <c r="U178" s="1"/>
  <c r="C182"/>
  <c r="D182" s="1"/>
  <c r="U182" s="1"/>
  <c r="C187"/>
  <c r="D187" s="1"/>
  <c r="U187" s="1"/>
  <c r="C195"/>
  <c r="D195" s="1"/>
  <c r="U195" s="1"/>
  <c r="C200"/>
  <c r="D200" s="1"/>
  <c r="U200" s="1"/>
  <c r="C204"/>
  <c r="D204" s="1"/>
  <c r="U204" s="1"/>
  <c r="C208"/>
  <c r="D208" s="1"/>
  <c r="U208" s="1"/>
  <c r="C213"/>
  <c r="D213" s="1"/>
  <c r="U213" s="1"/>
  <c r="C217"/>
  <c r="D217" s="1"/>
  <c r="U217" s="1"/>
  <c r="C221"/>
  <c r="D221" s="1"/>
  <c r="U221" s="1"/>
  <c r="C225"/>
  <c r="D225" s="1"/>
  <c r="U225" s="1"/>
  <c r="C230"/>
  <c r="D230" s="1"/>
  <c r="U230" s="1"/>
  <c r="C234"/>
  <c r="D234" s="1"/>
  <c r="U234" s="1"/>
  <c r="C239"/>
  <c r="D239" s="1"/>
  <c r="U239" s="1"/>
  <c r="C243"/>
  <c r="D243" s="1"/>
  <c r="U243" s="1"/>
  <c r="C248"/>
  <c r="D248" s="1"/>
  <c r="U248" s="1"/>
  <c r="C252"/>
  <c r="D252" s="1"/>
  <c r="U252" s="1"/>
  <c r="C256"/>
  <c r="D256" s="1"/>
  <c r="U256" s="1"/>
  <c r="C260"/>
  <c r="D260" s="1"/>
  <c r="U260" s="1"/>
  <c r="C265"/>
  <c r="D265" s="1"/>
  <c r="U265" s="1"/>
  <c r="C270"/>
  <c r="D270" s="1"/>
  <c r="U270" s="1"/>
  <c r="C274"/>
  <c r="D274" s="1"/>
  <c r="U274" s="1"/>
  <c r="C278"/>
  <c r="D278" s="1"/>
  <c r="U278" s="1"/>
  <c r="C282"/>
  <c r="D282" s="1"/>
  <c r="U282" s="1"/>
  <c r="C286"/>
  <c r="D286" s="1"/>
  <c r="U286" s="1"/>
  <c r="C291"/>
  <c r="D291" s="1"/>
  <c r="U291" s="1"/>
  <c r="C295"/>
  <c r="D295" s="1"/>
  <c r="U295" s="1"/>
  <c r="C299"/>
  <c r="D299" s="1"/>
  <c r="U299" s="1"/>
  <c r="C303"/>
  <c r="D303" s="1"/>
  <c r="U303" s="1"/>
  <c r="C307"/>
  <c r="D307" s="1"/>
  <c r="U307" s="1"/>
  <c r="C311"/>
  <c r="D311" s="1"/>
  <c r="U311" s="1"/>
  <c r="C316"/>
  <c r="D316" s="1"/>
  <c r="U316" s="1"/>
  <c r="C320"/>
  <c r="D320" s="1"/>
  <c r="U320" s="1"/>
  <c r="C324"/>
  <c r="D324" s="1"/>
  <c r="U324" s="1"/>
  <c r="C329"/>
  <c r="D329" s="1"/>
  <c r="U329" s="1"/>
  <c r="C333"/>
  <c r="D333" s="1"/>
  <c r="U333" s="1"/>
  <c r="C337"/>
  <c r="D337" s="1"/>
  <c r="U337" s="1"/>
  <c r="C342"/>
  <c r="D342" s="1"/>
  <c r="U342" s="1"/>
  <c r="C346"/>
  <c r="D346" s="1"/>
  <c r="U346" s="1"/>
  <c r="C350"/>
  <c r="D350" s="1"/>
  <c r="U350" s="1"/>
  <c r="C355"/>
  <c r="D355" s="1"/>
  <c r="U355" s="1"/>
  <c r="C359"/>
  <c r="D359" s="1"/>
  <c r="U359" s="1"/>
  <c r="C363"/>
  <c r="D363" s="1"/>
  <c r="U363" s="1"/>
  <c r="C368"/>
  <c r="D368" s="1"/>
  <c r="U368" s="1"/>
  <c r="C372"/>
  <c r="D372" s="1"/>
  <c r="U372" s="1"/>
  <c r="C376"/>
  <c r="D376" s="1"/>
  <c r="U376" s="1"/>
  <c r="U371" l="1"/>
  <c r="U362"/>
  <c r="U354"/>
  <c r="U345"/>
  <c r="U336"/>
  <c r="U327"/>
  <c r="U319"/>
  <c r="U310"/>
  <c r="U302"/>
  <c r="U294"/>
  <c r="U285"/>
  <c r="U277"/>
  <c r="U268"/>
  <c r="U259"/>
  <c r="U251"/>
  <c r="U242"/>
  <c r="U233"/>
  <c r="U224"/>
  <c r="U216"/>
  <c r="U207"/>
  <c r="U198"/>
  <c r="U190"/>
  <c r="U172"/>
  <c r="U164"/>
  <c r="U155"/>
  <c r="U147"/>
  <c r="U137"/>
  <c r="U128"/>
  <c r="U119"/>
  <c r="U111"/>
  <c r="U102"/>
  <c r="U94"/>
  <c r="U85"/>
  <c r="U76"/>
  <c r="U67"/>
  <c r="U58"/>
  <c r="U49"/>
  <c r="U191"/>
  <c r="U156"/>
  <c r="U138"/>
  <c r="U120"/>
  <c r="U108"/>
  <c r="U90"/>
  <c r="U73"/>
  <c r="U59"/>
  <c r="D181"/>
  <c r="U181" s="1"/>
  <c r="U118"/>
  <c r="U106"/>
  <c r="U88"/>
  <c r="U70"/>
  <c r="U57"/>
  <c r="U374"/>
  <c r="U366"/>
  <c r="U357"/>
  <c r="U348"/>
  <c r="U339"/>
  <c r="U331"/>
  <c r="U322"/>
  <c r="U314"/>
  <c r="U305"/>
  <c r="U297"/>
  <c r="U289"/>
  <c r="U280"/>
  <c r="U272"/>
  <c r="U263"/>
  <c r="U254"/>
  <c r="U246"/>
  <c r="U237"/>
  <c r="U228"/>
  <c r="U219"/>
  <c r="U210"/>
  <c r="U202"/>
  <c r="U193"/>
  <c r="U184"/>
  <c r="U176"/>
  <c r="U167"/>
  <c r="U158"/>
  <c r="U150"/>
  <c r="U141"/>
  <c r="U127"/>
  <c r="U114"/>
  <c r="U93"/>
  <c r="U75"/>
  <c r="U53"/>
  <c r="U373"/>
  <c r="U365"/>
  <c r="U356"/>
  <c r="U347"/>
  <c r="U338"/>
  <c r="U330"/>
  <c r="U321"/>
  <c r="U313"/>
  <c r="U304"/>
  <c r="U296"/>
  <c r="U288"/>
  <c r="U279"/>
  <c r="U271"/>
  <c r="U262"/>
  <c r="U253"/>
  <c r="U244"/>
  <c r="U235"/>
  <c r="U227"/>
  <c r="U218"/>
  <c r="U209"/>
  <c r="U201"/>
  <c r="U192"/>
  <c r="U183"/>
  <c r="U175"/>
  <c r="U166"/>
  <c r="U157"/>
  <c r="U149"/>
  <c r="U140"/>
  <c r="U131"/>
  <c r="U122"/>
  <c r="U113"/>
  <c r="U104"/>
  <c r="U96"/>
  <c r="U87"/>
  <c r="U78"/>
  <c r="U69"/>
  <c r="U60"/>
  <c r="U51"/>
  <c r="D377" i="7"/>
  <c r="B375" i="8"/>
  <c r="B358"/>
  <c r="B341"/>
  <c r="B323"/>
  <c r="B306"/>
  <c r="B290"/>
  <c r="B273"/>
  <c r="B255"/>
  <c r="B238"/>
  <c r="B220"/>
  <c r="B203"/>
  <c r="B194"/>
  <c r="B177"/>
  <c r="B160"/>
  <c r="B142"/>
  <c r="B124"/>
  <c r="B107"/>
  <c r="B89"/>
  <c r="B62"/>
  <c r="B376"/>
  <c r="B368"/>
  <c r="B359"/>
  <c r="B350"/>
  <c r="B342"/>
  <c r="B333"/>
  <c r="B324"/>
  <c r="B316"/>
  <c r="B307"/>
  <c r="B299"/>
  <c r="B291"/>
  <c r="B282"/>
  <c r="B274"/>
  <c r="B265"/>
  <c r="B256"/>
  <c r="B248"/>
  <c r="B239"/>
  <c r="B230"/>
  <c r="B221"/>
  <c r="B213"/>
  <c r="B204"/>
  <c r="B195"/>
  <c r="B182"/>
  <c r="B174"/>
  <c r="B161"/>
  <c r="B143"/>
  <c r="B125"/>
  <c r="B103"/>
  <c r="B86"/>
  <c r="B68"/>
  <c r="B40"/>
  <c r="B24"/>
  <c r="AC6" i="7"/>
  <c r="B13" i="8"/>
  <c r="B169"/>
  <c r="B148"/>
  <c r="B130"/>
  <c r="B116"/>
  <c r="B99"/>
  <c r="B82"/>
  <c r="B63"/>
  <c r="B50"/>
  <c r="B36"/>
  <c r="B20"/>
  <c r="B34"/>
  <c r="B362"/>
  <c r="B345"/>
  <c r="B327"/>
  <c r="B310"/>
  <c r="B294"/>
  <c r="B277"/>
  <c r="B259"/>
  <c r="B242"/>
  <c r="B224"/>
  <c r="B207"/>
  <c r="B181"/>
  <c r="B164"/>
  <c r="B147"/>
  <c r="B128"/>
  <c r="B111"/>
  <c r="B94"/>
  <c r="B76"/>
  <c r="B67"/>
  <c r="B58"/>
  <c r="B49"/>
  <c r="B39"/>
  <c r="B31"/>
  <c r="B23"/>
  <c r="B14"/>
  <c r="B132"/>
  <c r="B110"/>
  <c r="B97"/>
  <c r="B79"/>
  <c r="B65"/>
  <c r="B48"/>
  <c r="B22"/>
  <c r="E22" s="1"/>
  <c r="B370"/>
  <c r="B361"/>
  <c r="B353"/>
  <c r="B344"/>
  <c r="B335"/>
  <c r="B326"/>
  <c r="B318"/>
  <c r="B309"/>
  <c r="B301"/>
  <c r="B293"/>
  <c r="B284"/>
  <c r="B276"/>
  <c r="B267"/>
  <c r="B258"/>
  <c r="B250"/>
  <c r="B241"/>
  <c r="B232"/>
  <c r="B223"/>
  <c r="B215"/>
  <c r="B206"/>
  <c r="B197"/>
  <c r="B189"/>
  <c r="B180"/>
  <c r="B171"/>
  <c r="B163"/>
  <c r="B154"/>
  <c r="B145"/>
  <c r="B136"/>
  <c r="B123"/>
  <c r="B101"/>
  <c r="B84"/>
  <c r="B61"/>
  <c r="B42"/>
  <c r="B9"/>
  <c r="B369"/>
  <c r="B360"/>
  <c r="B351"/>
  <c r="B343"/>
  <c r="B334"/>
  <c r="B325"/>
  <c r="B317"/>
  <c r="B308"/>
  <c r="B300"/>
  <c r="B292"/>
  <c r="B283"/>
  <c r="B275"/>
  <c r="B266"/>
  <c r="B257"/>
  <c r="B249"/>
  <c r="B240"/>
  <c r="B231"/>
  <c r="B222"/>
  <c r="B214"/>
  <c r="B205"/>
  <c r="B196"/>
  <c r="B188"/>
  <c r="B179"/>
  <c r="B170"/>
  <c r="B162"/>
  <c r="B153"/>
  <c r="B144"/>
  <c r="B135"/>
  <c r="B126"/>
  <c r="B117"/>
  <c r="B109"/>
  <c r="B100"/>
  <c r="B92"/>
  <c r="B83"/>
  <c r="B74"/>
  <c r="B64"/>
  <c r="B56"/>
  <c r="AC45" i="7"/>
  <c r="B37" i="8"/>
  <c r="B29"/>
  <c r="B21"/>
  <c r="B12"/>
  <c r="B371"/>
  <c r="B354"/>
  <c r="B336"/>
  <c r="B319"/>
  <c r="B302"/>
  <c r="B285"/>
  <c r="B268"/>
  <c r="B251"/>
  <c r="B233"/>
  <c r="B216"/>
  <c r="B198"/>
  <c r="B190"/>
  <c r="B172"/>
  <c r="B155"/>
  <c r="B137"/>
  <c r="B119"/>
  <c r="B102"/>
  <c r="B85"/>
  <c r="B372"/>
  <c r="B363"/>
  <c r="B355"/>
  <c r="B346"/>
  <c r="B337"/>
  <c r="B329"/>
  <c r="B320"/>
  <c r="B311"/>
  <c r="B303"/>
  <c r="B295"/>
  <c r="B286"/>
  <c r="B278"/>
  <c r="B270"/>
  <c r="B260"/>
  <c r="B252"/>
  <c r="B243"/>
  <c r="B234"/>
  <c r="B225"/>
  <c r="B217"/>
  <c r="B208"/>
  <c r="B200"/>
  <c r="B187"/>
  <c r="B178"/>
  <c r="B165"/>
  <c r="B152"/>
  <c r="B134"/>
  <c r="B112"/>
  <c r="B95"/>
  <c r="B77"/>
  <c r="B55"/>
  <c r="B32"/>
  <c r="B15"/>
  <c r="B30"/>
  <c r="B191"/>
  <c r="B156"/>
  <c r="B138"/>
  <c r="B120"/>
  <c r="B108"/>
  <c r="B90"/>
  <c r="B73"/>
  <c r="B59"/>
  <c r="B44"/>
  <c r="B28"/>
  <c r="B11"/>
  <c r="N11" s="1"/>
  <c r="AC17" i="7"/>
  <c r="B367" i="8"/>
  <c r="B349"/>
  <c r="B332"/>
  <c r="B315"/>
  <c r="B298"/>
  <c r="B281"/>
  <c r="B264"/>
  <c r="B247"/>
  <c r="B229"/>
  <c r="B211"/>
  <c r="B186"/>
  <c r="B168"/>
  <c r="B151"/>
  <c r="B133"/>
  <c r="B115"/>
  <c r="B98"/>
  <c r="B80"/>
  <c r="B71"/>
  <c r="B54"/>
  <c r="B43"/>
  <c r="B35"/>
  <c r="B27"/>
  <c r="B19"/>
  <c r="T19" s="1"/>
  <c r="B10"/>
  <c r="B118"/>
  <c r="B106"/>
  <c r="B88"/>
  <c r="B70"/>
  <c r="B57"/>
  <c r="B38"/>
  <c r="B374"/>
  <c r="B366"/>
  <c r="B357"/>
  <c r="B348"/>
  <c r="B339"/>
  <c r="B331"/>
  <c r="B322"/>
  <c r="B314"/>
  <c r="B305"/>
  <c r="B297"/>
  <c r="B289"/>
  <c r="B280"/>
  <c r="B272"/>
  <c r="B263"/>
  <c r="B254"/>
  <c r="B246"/>
  <c r="B237"/>
  <c r="B228"/>
  <c r="B219"/>
  <c r="B210"/>
  <c r="B202"/>
  <c r="B193"/>
  <c r="B184"/>
  <c r="B176"/>
  <c r="B167"/>
  <c r="B158"/>
  <c r="B150"/>
  <c r="B141"/>
  <c r="B127"/>
  <c r="B114"/>
  <c r="B93"/>
  <c r="B75"/>
  <c r="B53"/>
  <c r="B26"/>
  <c r="B373"/>
  <c r="B365"/>
  <c r="B356"/>
  <c r="B347"/>
  <c r="B338"/>
  <c r="B330"/>
  <c r="B321"/>
  <c r="B313"/>
  <c r="B304"/>
  <c r="B296"/>
  <c r="B288"/>
  <c r="B279"/>
  <c r="B271"/>
  <c r="B262"/>
  <c r="B253"/>
  <c r="B244"/>
  <c r="B235"/>
  <c r="B227"/>
  <c r="B218"/>
  <c r="B209"/>
  <c r="B201"/>
  <c r="B192"/>
  <c r="B183"/>
  <c r="B175"/>
  <c r="B166"/>
  <c r="B157"/>
  <c r="B149"/>
  <c r="B140"/>
  <c r="B131"/>
  <c r="B122"/>
  <c r="B113"/>
  <c r="B104"/>
  <c r="B96"/>
  <c r="B87"/>
  <c r="B78"/>
  <c r="B69"/>
  <c r="B60"/>
  <c r="B51"/>
  <c r="B41"/>
  <c r="B33"/>
  <c r="B25"/>
  <c r="B16"/>
  <c r="B8"/>
  <c r="N8" s="1"/>
  <c r="Q181" l="1"/>
  <c r="N181"/>
  <c r="E181"/>
  <c r="T181"/>
  <c r="E180"/>
  <c r="Q180"/>
  <c r="N180"/>
  <c r="Q301"/>
  <c r="E301"/>
  <c r="T301"/>
  <c r="N301"/>
  <c r="Q140"/>
  <c r="E140"/>
  <c r="T140"/>
  <c r="N140"/>
  <c r="Q362"/>
  <c r="E362"/>
  <c r="T362"/>
  <c r="N362"/>
  <c r="Q19"/>
  <c r="K8"/>
  <c r="AC377" i="7"/>
  <c r="Z377" s="1"/>
  <c r="E8" i="8"/>
  <c r="K16"/>
  <c r="E16"/>
  <c r="N16"/>
  <c r="Q25"/>
  <c r="T25"/>
  <c r="K25"/>
  <c r="E25"/>
  <c r="N25"/>
  <c r="Q33"/>
  <c r="T33"/>
  <c r="K33"/>
  <c r="E33"/>
  <c r="N33"/>
  <c r="Q41"/>
  <c r="T41"/>
  <c r="K41"/>
  <c r="E41"/>
  <c r="N41"/>
  <c r="Q51"/>
  <c r="T51"/>
  <c r="E51"/>
  <c r="N51"/>
  <c r="Q60"/>
  <c r="T60"/>
  <c r="E60"/>
  <c r="N60"/>
  <c r="Q69"/>
  <c r="T69"/>
  <c r="E69"/>
  <c r="N69"/>
  <c r="Q78"/>
  <c r="T78"/>
  <c r="E78"/>
  <c r="N78"/>
  <c r="T87"/>
  <c r="Q87"/>
  <c r="E87"/>
  <c r="N87"/>
  <c r="T96"/>
  <c r="Q96"/>
  <c r="E96"/>
  <c r="N96"/>
  <c r="T104"/>
  <c r="Q104"/>
  <c r="E104"/>
  <c r="N104"/>
  <c r="T113"/>
  <c r="Q113"/>
  <c r="E113"/>
  <c r="N113"/>
  <c r="T122"/>
  <c r="Q122"/>
  <c r="E122"/>
  <c r="N122"/>
  <c r="T131"/>
  <c r="Q131"/>
  <c r="E131"/>
  <c r="N131"/>
  <c r="T149"/>
  <c r="Q149"/>
  <c r="E149"/>
  <c r="N149"/>
  <c r="T157"/>
  <c r="Q157"/>
  <c r="N157"/>
  <c r="E157"/>
  <c r="T166"/>
  <c r="Q166"/>
  <c r="N166"/>
  <c r="E166"/>
  <c r="T175"/>
  <c r="Q175"/>
  <c r="N175"/>
  <c r="E175"/>
  <c r="T183"/>
  <c r="Q183"/>
  <c r="N183"/>
  <c r="E183"/>
  <c r="T192"/>
  <c r="Q192"/>
  <c r="N192"/>
  <c r="E192"/>
  <c r="T201"/>
  <c r="Q201"/>
  <c r="N201"/>
  <c r="E201"/>
  <c r="T209"/>
  <c r="Q209"/>
  <c r="N209"/>
  <c r="E209"/>
  <c r="T218"/>
  <c r="Q218"/>
  <c r="N218"/>
  <c r="E218"/>
  <c r="T227"/>
  <c r="Q227"/>
  <c r="N227"/>
  <c r="E227"/>
  <c r="T235"/>
  <c r="Q235"/>
  <c r="N235"/>
  <c r="E235"/>
  <c r="T244"/>
  <c r="Q244"/>
  <c r="N244"/>
  <c r="E244"/>
  <c r="T253"/>
  <c r="Q253"/>
  <c r="N253"/>
  <c r="E253"/>
  <c r="T262"/>
  <c r="Q262"/>
  <c r="N262"/>
  <c r="E262"/>
  <c r="T271"/>
  <c r="Q271"/>
  <c r="N271"/>
  <c r="E271"/>
  <c r="T279"/>
  <c r="Q279"/>
  <c r="N279"/>
  <c r="E279"/>
  <c r="T288"/>
  <c r="Q288"/>
  <c r="N288"/>
  <c r="E288"/>
  <c r="T296"/>
  <c r="Q296"/>
  <c r="N296"/>
  <c r="E296"/>
  <c r="T304"/>
  <c r="Q304"/>
  <c r="N304"/>
  <c r="E304"/>
  <c r="T313"/>
  <c r="Q313"/>
  <c r="N313"/>
  <c r="E313"/>
  <c r="T321"/>
  <c r="Q321"/>
  <c r="N321"/>
  <c r="E321"/>
  <c r="T330"/>
  <c r="Q330"/>
  <c r="N330"/>
  <c r="E330"/>
  <c r="T338"/>
  <c r="Q338"/>
  <c r="N338"/>
  <c r="E338"/>
  <c r="T347"/>
  <c r="Q347"/>
  <c r="N347"/>
  <c r="E347"/>
  <c r="T356"/>
  <c r="Q356"/>
  <c r="N356"/>
  <c r="E356"/>
  <c r="T365"/>
  <c r="Q365"/>
  <c r="N365"/>
  <c r="E365"/>
  <c r="T373"/>
  <c r="Q373"/>
  <c r="N373"/>
  <c r="E373"/>
  <c r="T26"/>
  <c r="Q26"/>
  <c r="N26"/>
  <c r="K26"/>
  <c r="E26"/>
  <c r="T53"/>
  <c r="Q53"/>
  <c r="N53"/>
  <c r="E53"/>
  <c r="T75"/>
  <c r="Q75"/>
  <c r="N75"/>
  <c r="E75"/>
  <c r="T93"/>
  <c r="Q93"/>
  <c r="N93"/>
  <c r="E93"/>
  <c r="T114"/>
  <c r="Q114"/>
  <c r="N114"/>
  <c r="E114"/>
  <c r="T127"/>
  <c r="Q127"/>
  <c r="N127"/>
  <c r="E127"/>
  <c r="T141"/>
  <c r="Q141"/>
  <c r="N141"/>
  <c r="E141"/>
  <c r="T150"/>
  <c r="Q150"/>
  <c r="N150"/>
  <c r="E150"/>
  <c r="T158"/>
  <c r="Q158"/>
  <c r="N158"/>
  <c r="E158"/>
  <c r="T167"/>
  <c r="Q167"/>
  <c r="N167"/>
  <c r="E167"/>
  <c r="T176"/>
  <c r="Q176"/>
  <c r="N176"/>
  <c r="E176"/>
  <c r="T184"/>
  <c r="Q184"/>
  <c r="N184"/>
  <c r="E184"/>
  <c r="T193"/>
  <c r="Q193"/>
  <c r="N193"/>
  <c r="E193"/>
  <c r="T202"/>
  <c r="Q202"/>
  <c r="N202"/>
  <c r="E202"/>
  <c r="T210"/>
  <c r="Q210"/>
  <c r="N210"/>
  <c r="E210"/>
  <c r="T219"/>
  <c r="Q219"/>
  <c r="N219"/>
  <c r="E219"/>
  <c r="T228"/>
  <c r="Q228"/>
  <c r="N228"/>
  <c r="E228"/>
  <c r="T237"/>
  <c r="Q237"/>
  <c r="N237"/>
  <c r="E237"/>
  <c r="T246"/>
  <c r="Q246"/>
  <c r="N246"/>
  <c r="E246"/>
  <c r="T254"/>
  <c r="Q254"/>
  <c r="N254"/>
  <c r="E254"/>
  <c r="T263"/>
  <c r="Q263"/>
  <c r="N263"/>
  <c r="E263"/>
  <c r="T272"/>
  <c r="Q272"/>
  <c r="N272"/>
  <c r="E272"/>
  <c r="T280"/>
  <c r="Q280"/>
  <c r="N280"/>
  <c r="E280"/>
  <c r="T289"/>
  <c r="Q289"/>
  <c r="N289"/>
  <c r="E289"/>
  <c r="T297"/>
  <c r="Q297"/>
  <c r="N297"/>
  <c r="E297"/>
  <c r="T305"/>
  <c r="Q305"/>
  <c r="N305"/>
  <c r="E305"/>
  <c r="T314"/>
  <c r="Q314"/>
  <c r="N314"/>
  <c r="E314"/>
  <c r="T322"/>
  <c r="Q322"/>
  <c r="N322"/>
  <c r="E322"/>
  <c r="T331"/>
  <c r="Q331"/>
  <c r="N331"/>
  <c r="E331"/>
  <c r="T339"/>
  <c r="Q339"/>
  <c r="N339"/>
  <c r="E339"/>
  <c r="T348"/>
  <c r="Q348"/>
  <c r="N348"/>
  <c r="E348"/>
  <c r="T357"/>
  <c r="Q357"/>
  <c r="N357"/>
  <c r="E357"/>
  <c r="T366"/>
  <c r="Q366"/>
  <c r="N366"/>
  <c r="E366"/>
  <c r="T374"/>
  <c r="Q374"/>
  <c r="N374"/>
  <c r="E374"/>
  <c r="T38"/>
  <c r="Q38"/>
  <c r="N38"/>
  <c r="K38"/>
  <c r="E38"/>
  <c r="T57"/>
  <c r="Q57"/>
  <c r="N57"/>
  <c r="E57"/>
  <c r="T70"/>
  <c r="Q70"/>
  <c r="N70"/>
  <c r="E70"/>
  <c r="T88"/>
  <c r="Q88"/>
  <c r="N88"/>
  <c r="E88"/>
  <c r="T106"/>
  <c r="Q106"/>
  <c r="N106"/>
  <c r="E106"/>
  <c r="T118"/>
  <c r="Q118"/>
  <c r="N118"/>
  <c r="E118"/>
  <c r="K10"/>
  <c r="E10"/>
  <c r="N10"/>
  <c r="K19"/>
  <c r="E19"/>
  <c r="N19"/>
  <c r="Q27"/>
  <c r="T27"/>
  <c r="K27"/>
  <c r="E27"/>
  <c r="N27"/>
  <c r="T35"/>
  <c r="Q35"/>
  <c r="N35"/>
  <c r="K35"/>
  <c r="E35"/>
  <c r="T43"/>
  <c r="Q43"/>
  <c r="N43"/>
  <c r="K43"/>
  <c r="E43"/>
  <c r="T54"/>
  <c r="Q54"/>
  <c r="N54"/>
  <c r="E54"/>
  <c r="T71"/>
  <c r="Q71"/>
  <c r="N71"/>
  <c r="E71"/>
  <c r="T80"/>
  <c r="Q80"/>
  <c r="N80"/>
  <c r="E80"/>
  <c r="T98"/>
  <c r="Q98"/>
  <c r="N98"/>
  <c r="E98"/>
  <c r="T115"/>
  <c r="Q115"/>
  <c r="N115"/>
  <c r="E115"/>
  <c r="T133"/>
  <c r="Q133"/>
  <c r="N133"/>
  <c r="E133"/>
  <c r="T151"/>
  <c r="Q151"/>
  <c r="N151"/>
  <c r="E151"/>
  <c r="T168"/>
  <c r="Q168"/>
  <c r="N168"/>
  <c r="E168"/>
  <c r="T186"/>
  <c r="Q186"/>
  <c r="N186"/>
  <c r="E186"/>
  <c r="T211"/>
  <c r="Q211"/>
  <c r="N211"/>
  <c r="E211"/>
  <c r="T229"/>
  <c r="Q229"/>
  <c r="N229"/>
  <c r="E229"/>
  <c r="T247"/>
  <c r="Q247"/>
  <c r="N247"/>
  <c r="E247"/>
  <c r="T264"/>
  <c r="Q264"/>
  <c r="N264"/>
  <c r="E264"/>
  <c r="T281"/>
  <c r="Q281"/>
  <c r="N281"/>
  <c r="E281"/>
  <c r="T298"/>
  <c r="Q298"/>
  <c r="N298"/>
  <c r="E298"/>
  <c r="T315"/>
  <c r="Q315"/>
  <c r="N315"/>
  <c r="E315"/>
  <c r="T332"/>
  <c r="Q332"/>
  <c r="N332"/>
  <c r="E332"/>
  <c r="T349"/>
  <c r="Q349"/>
  <c r="N349"/>
  <c r="E349"/>
  <c r="T367"/>
  <c r="Q367"/>
  <c r="N367"/>
  <c r="E367"/>
  <c r="K11"/>
  <c r="E11"/>
  <c r="T28"/>
  <c r="Q28"/>
  <c r="N28"/>
  <c r="K28"/>
  <c r="E28"/>
  <c r="T44"/>
  <c r="Q44"/>
  <c r="N44"/>
  <c r="K44"/>
  <c r="E44"/>
  <c r="T59"/>
  <c r="Q59"/>
  <c r="N59"/>
  <c r="E59"/>
  <c r="T73"/>
  <c r="Q73"/>
  <c r="N73"/>
  <c r="E73"/>
  <c r="T90"/>
  <c r="Q90"/>
  <c r="N90"/>
  <c r="E90"/>
  <c r="T108"/>
  <c r="Q108"/>
  <c r="N108"/>
  <c r="E108"/>
  <c r="T120"/>
  <c r="Q120"/>
  <c r="N120"/>
  <c r="E120"/>
  <c r="T138"/>
  <c r="Q138"/>
  <c r="N138"/>
  <c r="E138"/>
  <c r="T156"/>
  <c r="Q156"/>
  <c r="N156"/>
  <c r="E156"/>
  <c r="T191"/>
  <c r="Q191"/>
  <c r="N191"/>
  <c r="E191"/>
  <c r="T30"/>
  <c r="Q30"/>
  <c r="N30"/>
  <c r="K30"/>
  <c r="E30"/>
  <c r="N15"/>
  <c r="K15"/>
  <c r="E15"/>
  <c r="T32"/>
  <c r="Q32"/>
  <c r="N32"/>
  <c r="K32"/>
  <c r="E32"/>
  <c r="T55"/>
  <c r="Q55"/>
  <c r="N55"/>
  <c r="E55"/>
  <c r="T77"/>
  <c r="Q77"/>
  <c r="N77"/>
  <c r="E77"/>
  <c r="T95"/>
  <c r="Q95"/>
  <c r="N95"/>
  <c r="E95"/>
  <c r="T112"/>
  <c r="Q112"/>
  <c r="N112"/>
  <c r="E112"/>
  <c r="T134"/>
  <c r="Q134"/>
  <c r="N134"/>
  <c r="E134"/>
  <c r="T152"/>
  <c r="Q152"/>
  <c r="N152"/>
  <c r="E152"/>
  <c r="T165"/>
  <c r="Q165"/>
  <c r="N165"/>
  <c r="E165"/>
  <c r="T178"/>
  <c r="Q178"/>
  <c r="N178"/>
  <c r="E178"/>
  <c r="T187"/>
  <c r="Q187"/>
  <c r="N187"/>
  <c r="E187"/>
  <c r="T200"/>
  <c r="Q200"/>
  <c r="N200"/>
  <c r="E200"/>
  <c r="T208"/>
  <c r="Q208"/>
  <c r="N208"/>
  <c r="E208"/>
  <c r="T217"/>
  <c r="Q217"/>
  <c r="N217"/>
  <c r="E217"/>
  <c r="T225"/>
  <c r="Q225"/>
  <c r="N225"/>
  <c r="E225"/>
  <c r="T234"/>
  <c r="Q234"/>
  <c r="N234"/>
  <c r="E234"/>
  <c r="T243"/>
  <c r="Q243"/>
  <c r="N243"/>
  <c r="E243"/>
  <c r="T252"/>
  <c r="Q252"/>
  <c r="N252"/>
  <c r="E252"/>
  <c r="T260"/>
  <c r="Q260"/>
  <c r="N260"/>
  <c r="E260"/>
  <c r="T270"/>
  <c r="Q270"/>
  <c r="N270"/>
  <c r="E270"/>
  <c r="T278"/>
  <c r="Q278"/>
  <c r="N278"/>
  <c r="E278"/>
  <c r="T286"/>
  <c r="Q286"/>
  <c r="N286"/>
  <c r="E286"/>
  <c r="T295"/>
  <c r="Q295"/>
  <c r="N295"/>
  <c r="E295"/>
  <c r="T303"/>
  <c r="Q303"/>
  <c r="N303"/>
  <c r="E303"/>
  <c r="T311"/>
  <c r="Q311"/>
  <c r="N311"/>
  <c r="E311"/>
  <c r="T320"/>
  <c r="Q320"/>
  <c r="N320"/>
  <c r="E320"/>
  <c r="T329"/>
  <c r="Q329"/>
  <c r="N329"/>
  <c r="E329"/>
  <c r="T337"/>
  <c r="Q337"/>
  <c r="N337"/>
  <c r="E337"/>
  <c r="T346"/>
  <c r="Q346"/>
  <c r="N346"/>
  <c r="E346"/>
  <c r="T355"/>
  <c r="Q355"/>
  <c r="N355"/>
  <c r="E355"/>
  <c r="T363"/>
  <c r="Q363"/>
  <c r="N363"/>
  <c r="E363"/>
  <c r="T372"/>
  <c r="Q372"/>
  <c r="N372"/>
  <c r="E372"/>
  <c r="T85"/>
  <c r="Q85"/>
  <c r="N85"/>
  <c r="E85"/>
  <c r="T102"/>
  <c r="Q102"/>
  <c r="N102"/>
  <c r="E102"/>
  <c r="T119"/>
  <c r="Q119"/>
  <c r="N119"/>
  <c r="E119"/>
  <c r="T137"/>
  <c r="Q137"/>
  <c r="N137"/>
  <c r="E137"/>
  <c r="T155"/>
  <c r="Q155"/>
  <c r="N155"/>
  <c r="E155"/>
  <c r="T172"/>
  <c r="Q172"/>
  <c r="N172"/>
  <c r="E172"/>
  <c r="T190"/>
  <c r="Q190"/>
  <c r="N190"/>
  <c r="E190"/>
  <c r="T198"/>
  <c r="Q198"/>
  <c r="N198"/>
  <c r="E198"/>
  <c r="T216"/>
  <c r="Q216"/>
  <c r="N216"/>
  <c r="E216"/>
  <c r="T233"/>
  <c r="Q233"/>
  <c r="N233"/>
  <c r="E233"/>
  <c r="T251"/>
  <c r="Q251"/>
  <c r="N251"/>
  <c r="E251"/>
  <c r="T268"/>
  <c r="Q268"/>
  <c r="N268"/>
  <c r="E268"/>
  <c r="T285"/>
  <c r="Q285"/>
  <c r="N285"/>
  <c r="E285"/>
  <c r="T302"/>
  <c r="Q302"/>
  <c r="N302"/>
  <c r="E302"/>
  <c r="T319"/>
  <c r="Q319"/>
  <c r="N319"/>
  <c r="E319"/>
  <c r="T336"/>
  <c r="Q336"/>
  <c r="N336"/>
  <c r="E336"/>
  <c r="T354"/>
  <c r="Q354"/>
  <c r="N354"/>
  <c r="E354"/>
  <c r="T371"/>
  <c r="Q371"/>
  <c r="N371"/>
  <c r="E371"/>
  <c r="K12"/>
  <c r="E12"/>
  <c r="N12"/>
  <c r="Q21"/>
  <c r="T21"/>
  <c r="K21"/>
  <c r="E21"/>
  <c r="N21"/>
  <c r="Q29"/>
  <c r="T29"/>
  <c r="K29"/>
  <c r="E29"/>
  <c r="N29"/>
  <c r="Q37"/>
  <c r="T37"/>
  <c r="K37"/>
  <c r="E37"/>
  <c r="N37"/>
  <c r="Q56"/>
  <c r="T56"/>
  <c r="E56"/>
  <c r="N56"/>
  <c r="Q64"/>
  <c r="T64"/>
  <c r="E64"/>
  <c r="N64"/>
  <c r="Q74"/>
  <c r="T74"/>
  <c r="E74"/>
  <c r="N74"/>
  <c r="T83"/>
  <c r="Q83"/>
  <c r="E83"/>
  <c r="N83"/>
  <c r="T92"/>
  <c r="Q92"/>
  <c r="E92"/>
  <c r="N92"/>
  <c r="T100"/>
  <c r="Q100"/>
  <c r="E100"/>
  <c r="N100"/>
  <c r="T109"/>
  <c r="Q109"/>
  <c r="E109"/>
  <c r="N109"/>
  <c r="T117"/>
  <c r="Q117"/>
  <c r="E117"/>
  <c r="N117"/>
  <c r="T126"/>
  <c r="Q126"/>
  <c r="E126"/>
  <c r="N126"/>
  <c r="T135"/>
  <c r="Q135"/>
  <c r="E135"/>
  <c r="N135"/>
  <c r="T144"/>
  <c r="Q144"/>
  <c r="E144"/>
  <c r="N144"/>
  <c r="T153"/>
  <c r="Q153"/>
  <c r="N153"/>
  <c r="E153"/>
  <c r="T162"/>
  <c r="Q162"/>
  <c r="N162"/>
  <c r="E162"/>
  <c r="T170"/>
  <c r="Q170"/>
  <c r="N170"/>
  <c r="E170"/>
  <c r="T179"/>
  <c r="Q179"/>
  <c r="N179"/>
  <c r="E179"/>
  <c r="T188"/>
  <c r="Q188"/>
  <c r="N188"/>
  <c r="E188"/>
  <c r="T196"/>
  <c r="Q196"/>
  <c r="N196"/>
  <c r="E196"/>
  <c r="T205"/>
  <c r="Q205"/>
  <c r="N205"/>
  <c r="E205"/>
  <c r="T214"/>
  <c r="Q214"/>
  <c r="N214"/>
  <c r="E214"/>
  <c r="T222"/>
  <c r="Q222"/>
  <c r="N222"/>
  <c r="E222"/>
  <c r="T231"/>
  <c r="Q231"/>
  <c r="N231"/>
  <c r="E231"/>
  <c r="T240"/>
  <c r="Q240"/>
  <c r="N240"/>
  <c r="E240"/>
  <c r="T249"/>
  <c r="Q249"/>
  <c r="N249"/>
  <c r="E249"/>
  <c r="T257"/>
  <c r="Q257"/>
  <c r="N257"/>
  <c r="E257"/>
  <c r="T266"/>
  <c r="Q266"/>
  <c r="N266"/>
  <c r="E266"/>
  <c r="T275"/>
  <c r="Q275"/>
  <c r="N275"/>
  <c r="E275"/>
  <c r="T283"/>
  <c r="Q283"/>
  <c r="N283"/>
  <c r="E283"/>
  <c r="T292"/>
  <c r="Q292"/>
  <c r="N292"/>
  <c r="E292"/>
  <c r="T300"/>
  <c r="Q300"/>
  <c r="N300"/>
  <c r="E300"/>
  <c r="T308"/>
  <c r="Q308"/>
  <c r="N308"/>
  <c r="E308"/>
  <c r="T317"/>
  <c r="Q317"/>
  <c r="N317"/>
  <c r="E317"/>
  <c r="T325"/>
  <c r="Q325"/>
  <c r="N325"/>
  <c r="E325"/>
  <c r="T334"/>
  <c r="Q334"/>
  <c r="N334"/>
  <c r="E334"/>
  <c r="T343"/>
  <c r="Q343"/>
  <c r="N343"/>
  <c r="E343"/>
  <c r="T351"/>
  <c r="Q351"/>
  <c r="N351"/>
  <c r="E351"/>
  <c r="T360"/>
  <c r="Q360"/>
  <c r="N360"/>
  <c r="E360"/>
  <c r="T369"/>
  <c r="Q369"/>
  <c r="N369"/>
  <c r="E369"/>
  <c r="N9"/>
  <c r="K9"/>
  <c r="E9"/>
  <c r="T42"/>
  <c r="Q42"/>
  <c r="N42"/>
  <c r="K42"/>
  <c r="E42"/>
  <c r="T61"/>
  <c r="Q61"/>
  <c r="N61"/>
  <c r="E61"/>
  <c r="T84"/>
  <c r="Q84"/>
  <c r="N84"/>
  <c r="E84"/>
  <c r="T101"/>
  <c r="Q101"/>
  <c r="N101"/>
  <c r="E101"/>
  <c r="T123"/>
  <c r="Q123"/>
  <c r="N123"/>
  <c r="E123"/>
  <c r="T136"/>
  <c r="Q136"/>
  <c r="N136"/>
  <c r="E136"/>
  <c r="T145"/>
  <c r="Q145"/>
  <c r="N145"/>
  <c r="E145"/>
  <c r="T154"/>
  <c r="Q154"/>
  <c r="N154"/>
  <c r="E154"/>
  <c r="T163"/>
  <c r="Q163"/>
  <c r="N163"/>
  <c r="E163"/>
  <c r="T171"/>
  <c r="Q171"/>
  <c r="N171"/>
  <c r="E171"/>
  <c r="T180"/>
  <c r="T189"/>
  <c r="Q189"/>
  <c r="N189"/>
  <c r="E189"/>
  <c r="T197"/>
  <c r="Q197"/>
  <c r="N197"/>
  <c r="E197"/>
  <c r="T206"/>
  <c r="Q206"/>
  <c r="N206"/>
  <c r="E206"/>
  <c r="T215"/>
  <c r="Q215"/>
  <c r="N215"/>
  <c r="E215"/>
  <c r="T223"/>
  <c r="Q223"/>
  <c r="N223"/>
  <c r="E223"/>
  <c r="T232"/>
  <c r="Q232"/>
  <c r="N232"/>
  <c r="E232"/>
  <c r="T241"/>
  <c r="Q241"/>
  <c r="N241"/>
  <c r="E241"/>
  <c r="T250"/>
  <c r="Q250"/>
  <c r="N250"/>
  <c r="E250"/>
  <c r="T258"/>
  <c r="Q258"/>
  <c r="N258"/>
  <c r="E258"/>
  <c r="T267"/>
  <c r="Q267"/>
  <c r="N267"/>
  <c r="E267"/>
  <c r="T276"/>
  <c r="Q276"/>
  <c r="N276"/>
  <c r="E276"/>
  <c r="T284"/>
  <c r="Q284"/>
  <c r="N284"/>
  <c r="E284"/>
  <c r="T293"/>
  <c r="Q293"/>
  <c r="N293"/>
  <c r="E293"/>
  <c r="T309"/>
  <c r="Q309"/>
  <c r="N309"/>
  <c r="E309"/>
  <c r="T318"/>
  <c r="Q318"/>
  <c r="N318"/>
  <c r="E318"/>
  <c r="T326"/>
  <c r="Q326"/>
  <c r="N326"/>
  <c r="E326"/>
  <c r="T335"/>
  <c r="Q335"/>
  <c r="N335"/>
  <c r="E335"/>
  <c r="T344"/>
  <c r="Q344"/>
  <c r="N344"/>
  <c r="E344"/>
  <c r="T353"/>
  <c r="Q353"/>
  <c r="N353"/>
  <c r="E353"/>
  <c r="T361"/>
  <c r="Q361"/>
  <c r="N361"/>
  <c r="E361"/>
  <c r="T370"/>
  <c r="Q370"/>
  <c r="N370"/>
  <c r="E370"/>
  <c r="T22"/>
  <c r="Q22"/>
  <c r="N22"/>
  <c r="K22"/>
  <c r="T48"/>
  <c r="Q48"/>
  <c r="N48"/>
  <c r="E48"/>
  <c r="T65"/>
  <c r="Q65"/>
  <c r="N65"/>
  <c r="E65"/>
  <c r="T79"/>
  <c r="Q79"/>
  <c r="N79"/>
  <c r="E79"/>
  <c r="T97"/>
  <c r="Q97"/>
  <c r="N97"/>
  <c r="E97"/>
  <c r="T110"/>
  <c r="Q110"/>
  <c r="N110"/>
  <c r="E110"/>
  <c r="T132"/>
  <c r="Q132"/>
  <c r="N132"/>
  <c r="E132"/>
  <c r="K14"/>
  <c r="E14"/>
  <c r="N14"/>
  <c r="Q23"/>
  <c r="T23"/>
  <c r="K23"/>
  <c r="E23"/>
  <c r="N23"/>
  <c r="Q31"/>
  <c r="T31"/>
  <c r="K31"/>
  <c r="E31"/>
  <c r="N31"/>
  <c r="T39"/>
  <c r="Q39"/>
  <c r="N39"/>
  <c r="K39"/>
  <c r="E39"/>
  <c r="T49"/>
  <c r="Q49"/>
  <c r="N49"/>
  <c r="E49"/>
  <c r="T58"/>
  <c r="Q58"/>
  <c r="N58"/>
  <c r="E58"/>
  <c r="T67"/>
  <c r="Q67"/>
  <c r="N67"/>
  <c r="E67"/>
  <c r="T76"/>
  <c r="Q76"/>
  <c r="N76"/>
  <c r="E76"/>
  <c r="T94"/>
  <c r="Q94"/>
  <c r="N94"/>
  <c r="E94"/>
  <c r="T111"/>
  <c r="Q111"/>
  <c r="N111"/>
  <c r="E111"/>
  <c r="T128"/>
  <c r="Q128"/>
  <c r="N128"/>
  <c r="E128"/>
  <c r="T147"/>
  <c r="Q147"/>
  <c r="N147"/>
  <c r="E147"/>
  <c r="T164"/>
  <c r="Q164"/>
  <c r="N164"/>
  <c r="E164"/>
  <c r="T207"/>
  <c r="Q207"/>
  <c r="N207"/>
  <c r="E207"/>
  <c r="T224"/>
  <c r="Q224"/>
  <c r="N224"/>
  <c r="E224"/>
  <c r="T242"/>
  <c r="Q242"/>
  <c r="N242"/>
  <c r="E242"/>
  <c r="T259"/>
  <c r="Q259"/>
  <c r="N259"/>
  <c r="E259"/>
  <c r="T277"/>
  <c r="Q277"/>
  <c r="N277"/>
  <c r="E277"/>
  <c r="T294"/>
  <c r="Q294"/>
  <c r="N294"/>
  <c r="E294"/>
  <c r="T310"/>
  <c r="Q310"/>
  <c r="N310"/>
  <c r="E310"/>
  <c r="T327"/>
  <c r="Q327"/>
  <c r="N327"/>
  <c r="E327"/>
  <c r="T345"/>
  <c r="Q345"/>
  <c r="N345"/>
  <c r="E345"/>
  <c r="T34"/>
  <c r="Q34"/>
  <c r="N34"/>
  <c r="K34"/>
  <c r="E34"/>
  <c r="T20"/>
  <c r="Q20"/>
  <c r="N20"/>
  <c r="K20"/>
  <c r="E20"/>
  <c r="T36"/>
  <c r="Q36"/>
  <c r="N36"/>
  <c r="K36"/>
  <c r="E36"/>
  <c r="T50"/>
  <c r="Q50"/>
  <c r="N50"/>
  <c r="E50"/>
  <c r="T63"/>
  <c r="Q63"/>
  <c r="N63"/>
  <c r="E63"/>
  <c r="T82"/>
  <c r="Q82"/>
  <c r="N82"/>
  <c r="E82"/>
  <c r="T99"/>
  <c r="Q99"/>
  <c r="N99"/>
  <c r="E99"/>
  <c r="T116"/>
  <c r="Q116"/>
  <c r="N116"/>
  <c r="E116"/>
  <c r="T130"/>
  <c r="Q130"/>
  <c r="N130"/>
  <c r="E130"/>
  <c r="T148"/>
  <c r="Q148"/>
  <c r="N148"/>
  <c r="E148"/>
  <c r="T169"/>
  <c r="Q169"/>
  <c r="N169"/>
  <c r="E169"/>
  <c r="N13"/>
  <c r="K13"/>
  <c r="E13"/>
  <c r="T24"/>
  <c r="Q24"/>
  <c r="N24"/>
  <c r="K24"/>
  <c r="E24"/>
  <c r="T40"/>
  <c r="Q40"/>
  <c r="N40"/>
  <c r="K40"/>
  <c r="E40"/>
  <c r="T68"/>
  <c r="Q68"/>
  <c r="N68"/>
  <c r="E68"/>
  <c r="T86"/>
  <c r="Q86"/>
  <c r="N86"/>
  <c r="E86"/>
  <c r="T103"/>
  <c r="Q103"/>
  <c r="N103"/>
  <c r="E103"/>
  <c r="T125"/>
  <c r="Q125"/>
  <c r="N125"/>
  <c r="E125"/>
  <c r="T143"/>
  <c r="Q143"/>
  <c r="N143"/>
  <c r="E143"/>
  <c r="T161"/>
  <c r="Q161"/>
  <c r="N161"/>
  <c r="E161"/>
  <c r="T174"/>
  <c r="Q174"/>
  <c r="N174"/>
  <c r="E174"/>
  <c r="T182"/>
  <c r="Q182"/>
  <c r="N182"/>
  <c r="E182"/>
  <c r="T195"/>
  <c r="Q195"/>
  <c r="N195"/>
  <c r="E195"/>
  <c r="T204"/>
  <c r="Q204"/>
  <c r="N204"/>
  <c r="E204"/>
  <c r="T213"/>
  <c r="Q213"/>
  <c r="N213"/>
  <c r="E213"/>
  <c r="T221"/>
  <c r="Q221"/>
  <c r="N221"/>
  <c r="E221"/>
  <c r="T230"/>
  <c r="Q230"/>
  <c r="N230"/>
  <c r="E230"/>
  <c r="T239"/>
  <c r="Q239"/>
  <c r="N239"/>
  <c r="E239"/>
  <c r="T248"/>
  <c r="Q248"/>
  <c r="N248"/>
  <c r="E248"/>
  <c r="T256"/>
  <c r="Q256"/>
  <c r="N256"/>
  <c r="E256"/>
  <c r="T265"/>
  <c r="Q265"/>
  <c r="N265"/>
  <c r="E265"/>
  <c r="T274"/>
  <c r="Q274"/>
  <c r="N274"/>
  <c r="E274"/>
  <c r="T282"/>
  <c r="Q282"/>
  <c r="N282"/>
  <c r="E282"/>
  <c r="T291"/>
  <c r="Q291"/>
  <c r="N291"/>
  <c r="E291"/>
  <c r="T299"/>
  <c r="Q299"/>
  <c r="N299"/>
  <c r="E299"/>
  <c r="T307"/>
  <c r="Q307"/>
  <c r="N307"/>
  <c r="E307"/>
  <c r="T316"/>
  <c r="Q316"/>
  <c r="N316"/>
  <c r="E316"/>
  <c r="T324"/>
  <c r="Q324"/>
  <c r="N324"/>
  <c r="E324"/>
  <c r="T333"/>
  <c r="Q333"/>
  <c r="N333"/>
  <c r="E333"/>
  <c r="T342"/>
  <c r="Q342"/>
  <c r="N342"/>
  <c r="E342"/>
  <c r="T350"/>
  <c r="Q350"/>
  <c r="N350"/>
  <c r="E350"/>
  <c r="T359"/>
  <c r="Q359"/>
  <c r="N359"/>
  <c r="E359"/>
  <c r="T368"/>
  <c r="Q368"/>
  <c r="N368"/>
  <c r="E368"/>
  <c r="T376"/>
  <c r="Q376"/>
  <c r="N376"/>
  <c r="E376"/>
  <c r="T62"/>
  <c r="Q62"/>
  <c r="N62"/>
  <c r="E62"/>
  <c r="T89"/>
  <c r="Q89"/>
  <c r="N89"/>
  <c r="E89"/>
  <c r="T107"/>
  <c r="Q107"/>
  <c r="N107"/>
  <c r="E107"/>
  <c r="T124"/>
  <c r="Q124"/>
  <c r="N124"/>
  <c r="E124"/>
  <c r="T142"/>
  <c r="Q142"/>
  <c r="N142"/>
  <c r="E142"/>
  <c r="T160"/>
  <c r="Q160"/>
  <c r="N160"/>
  <c r="E160"/>
  <c r="T177"/>
  <c r="Q177"/>
  <c r="N177"/>
  <c r="E177"/>
  <c r="T194"/>
  <c r="Q194"/>
  <c r="N194"/>
  <c r="E194"/>
  <c r="T203"/>
  <c r="Q203"/>
  <c r="N203"/>
  <c r="E203"/>
  <c r="T220"/>
  <c r="Q220"/>
  <c r="N220"/>
  <c r="E220"/>
  <c r="T238"/>
  <c r="Q238"/>
  <c r="N238"/>
  <c r="E238"/>
  <c r="T255"/>
  <c r="Q255"/>
  <c r="N255"/>
  <c r="E255"/>
  <c r="T273"/>
  <c r="Q273"/>
  <c r="N273"/>
  <c r="E273"/>
  <c r="T290"/>
  <c r="Q290"/>
  <c r="N290"/>
  <c r="E290"/>
  <c r="T306"/>
  <c r="Q306"/>
  <c r="N306"/>
  <c r="E306"/>
  <c r="T323"/>
  <c r="Q323"/>
  <c r="N323"/>
  <c r="E323"/>
  <c r="T341"/>
  <c r="Q341"/>
  <c r="N341"/>
  <c r="E341"/>
  <c r="T358"/>
  <c r="Q358"/>
  <c r="N358"/>
  <c r="E358"/>
  <c r="T375"/>
  <c r="Q375"/>
  <c r="N375"/>
  <c r="E375"/>
  <c r="B47"/>
  <c r="AD45" i="7"/>
  <c r="B45" i="8" s="1"/>
  <c r="B18"/>
  <c r="AD17" i="7"/>
  <c r="AD6"/>
  <c r="B6" i="8" s="1"/>
  <c r="N7" l="1"/>
  <c r="N6" s="1"/>
  <c r="E6"/>
  <c r="K7"/>
  <c r="Q18"/>
  <c r="Q17" s="1"/>
  <c r="T18"/>
  <c r="T17" s="1"/>
  <c r="K6"/>
  <c r="H6"/>
  <c r="N18"/>
  <c r="N17" s="1"/>
  <c r="K18"/>
  <c r="K17" s="1"/>
  <c r="E18"/>
  <c r="Q47"/>
  <c r="Q45" s="1"/>
  <c r="T47"/>
  <c r="T45" s="1"/>
  <c r="E47"/>
  <c r="E45" s="1"/>
  <c r="N47"/>
  <c r="N45" s="1"/>
  <c r="H17"/>
  <c r="E17"/>
  <c r="B17"/>
  <c r="AD377" i="7"/>
  <c r="B377" i="8" s="1"/>
  <c r="H377" l="1"/>
  <c r="T377"/>
  <c r="Q377"/>
  <c r="E377"/>
  <c r="K377"/>
  <c r="N377"/>
</calcChain>
</file>

<file path=xl/sharedStrings.xml><?xml version="1.0" encoding="utf-8"?>
<sst xmlns="http://schemas.openxmlformats.org/spreadsheetml/2006/main" count="5223" uniqueCount="416">
  <si>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</si>
  <si>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</si>
  <si>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</si>
  <si>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</si>
  <si>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</si>
  <si>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</si>
  <si>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</si>
  <si>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</si>
  <si>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</si>
  <si>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</si>
  <si>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</si>
  <si>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</si>
  <si>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</si>
  <si>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</si>
  <si>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</si>
  <si>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</si>
  <si>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</si>
  <si>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</si>
  <si>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</si>
  <si>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</si>
  <si>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</si>
  <si>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</si>
  <si>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</si>
  <si>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</si>
  <si>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</si>
  <si>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</si>
  <si>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</si>
  <si>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</si>
  <si>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</si>
  <si>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</si>
  <si>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</si>
  <si>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</si>
  <si>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</si>
  <si>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</si>
  <si>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</si>
  <si>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</si>
  <si>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</si>
  <si>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</si>
  <si>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</si>
  <si>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</si>
  <si>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</si>
  <si>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</si>
  <si>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</si>
  <si>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</si>
  <si>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</si>
  <si>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</si>
  <si>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</si>
  <si>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</si>
  <si>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</si>
  <si>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</si>
  <si>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</si>
  <si>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</si>
  <si>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</si>
  <si>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</si>
  <si>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</si>
  <si>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</si>
  <si>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</si>
  <si>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Макарьевка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</si>
  <si>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</si>
  <si>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</si>
  <si>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</si>
  <si>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</si>
  <si>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</si>
  <si>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</si>
  <si>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</si>
  <si>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</si>
  <si>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</si>
  <si>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</si>
  <si>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</si>
  <si>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</si>
  <si>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</si>
  <si>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</si>
  <si>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</si>
  <si>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</si>
  <si>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</si>
  <si>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</si>
  <si>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</si>
  <si>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</si>
  <si>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</si>
  <si>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</si>
  <si>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</si>
  <si>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</si>
  <si>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</si>
  <si>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</si>
  <si>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</si>
  <si>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</si>
  <si>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</si>
  <si>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</si>
  <si>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</si>
  <si>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</si>
  <si>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</si>
  <si>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</si>
  <si>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</si>
  <si>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</si>
  <si>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</si>
  <si>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</si>
  <si>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</si>
  <si>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</si>
  <si>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</si>
  <si>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</si>
  <si>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</si>
  <si>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</si>
  <si>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</si>
  <si>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</si>
  <si>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</si>
  <si>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</si>
  <si>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</si>
  <si>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</si>
  <si>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</si>
  <si>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</si>
  <si>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</si>
  <si>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</si>
  <si>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</si>
  <si>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</si>
  <si>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</si>
  <si>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</si>
  <si>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</si>
  <si>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</si>
  <si>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</si>
  <si>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</si>
  <si>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</si>
  <si>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</si>
  <si>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</si>
  <si>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</si>
  <si>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</si>
  <si>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</si>
  <si>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</si>
  <si>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</si>
  <si>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</si>
  <si>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</si>
  <si>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</si>
  <si>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</si>
  <si>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</si>
  <si>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Мордово-Аделяково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</si>
  <si>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</si>
  <si>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</si>
  <si>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</si>
  <si>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</si>
  <si>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</si>
  <si>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</si>
  <si>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</si>
  <si>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</si>
  <si>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</si>
  <si>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</si>
  <si>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</si>
  <si>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</si>
  <si>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</si>
  <si>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</si>
  <si>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</si>
  <si>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</si>
  <si>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</si>
  <si>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</si>
  <si>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</si>
  <si>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</si>
  <si>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</si>
  <si>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</si>
  <si>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</si>
  <si>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</si>
  <si>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</si>
  <si>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</si>
  <si>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</si>
  <si>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</si>
  <si>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</si>
  <si>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</si>
  <si>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</si>
  <si>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</si>
  <si>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</si>
  <si>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</si>
  <si>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</si>
  <si>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</si>
  <si>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</si>
  <si>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</si>
  <si>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</si>
  <si>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</si>
  <si>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Новые Сосны</t>
  </si>
  <si>
    <t>Сельское поселение Русское Добрино</t>
  </si>
  <si>
    <t>Сельское поселение Старое Семенкино</t>
  </si>
  <si>
    <t>Сельское поселение Старые Сосны</t>
  </si>
  <si>
    <t>Сельское поселение Старый Байтермиш</t>
  </si>
  <si>
    <t>Сельское поселение Старый Маклауш</t>
  </si>
  <si>
    <t>Сельское поселение Усакла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</si>
  <si>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</si>
  <si>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</si>
  <si>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</si>
  <si>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</si>
  <si>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</si>
  <si>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</si>
  <si>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</si>
  <si>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</si>
  <si>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</si>
  <si>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</si>
  <si>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</si>
  <si>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</si>
  <si>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</si>
  <si>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</si>
  <si>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</si>
  <si>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</si>
  <si>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</si>
  <si>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</si>
  <si>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</si>
  <si>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</si>
  <si>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</si>
  <si>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</si>
  <si>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</si>
  <si>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</si>
  <si>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</si>
  <si>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</si>
  <si>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</si>
  <si>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</si>
  <si>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</si>
  <si>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</si>
  <si>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</si>
  <si>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</si>
  <si>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</si>
  <si>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</si>
  <si>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</si>
  <si>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</si>
  <si>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</si>
  <si>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</si>
  <si>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</si>
  <si>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</si>
  <si>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</si>
  <si>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</si>
  <si>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</si>
  <si>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</si>
  <si>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</si>
  <si>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</si>
  <si>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</si>
  <si>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</si>
  <si>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</si>
  <si>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</si>
  <si>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</si>
  <si>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</si>
  <si>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</si>
  <si>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</si>
  <si>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</si>
  <si>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</si>
  <si>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</si>
  <si>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</si>
  <si>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</si>
  <si>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</si>
  <si>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</si>
  <si>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</si>
  <si>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</si>
  <si>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</si>
  <si>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</si>
  <si>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</si>
  <si>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</si>
  <si>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</si>
  <si>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</si>
  <si>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</si>
  <si>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</si>
  <si>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</si>
  <si>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</si>
  <si>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</si>
  <si>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</si>
  <si>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</si>
  <si>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</si>
  <si>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</si>
  <si>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</si>
  <si>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</si>
  <si>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</si>
  <si>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</si>
  <si>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</si>
  <si>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</si>
  <si>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</si>
  <si>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</si>
  <si>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</si>
  <si>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</si>
  <si>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</si>
  <si>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</si>
  <si>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</si>
  <si>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</si>
  <si>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</si>
  <si>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</si>
  <si>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</si>
  <si>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</si>
  <si>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</si>
  <si>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</si>
  <si>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</si>
  <si>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</si>
  <si>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</si>
  <si>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</si>
  <si>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</si>
  <si>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</si>
  <si>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</si>
  <si>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</si>
  <si>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</si>
  <si>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</si>
  <si>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</si>
  <si>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</si>
  <si>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</si>
  <si>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</si>
  <si>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</si>
  <si>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</si>
  <si>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</si>
  <si>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</si>
  <si>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</si>
  <si>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</si>
  <si>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</si>
  <si>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</si>
  <si>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</si>
  <si>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</si>
  <si>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</si>
  <si>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</si>
  <si>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</si>
  <si>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</si>
  <si>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</si>
  <si>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</si>
  <si>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</si>
  <si>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</si>
  <si>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</si>
  <si>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</si>
  <si>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</si>
  <si>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</si>
  <si>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</si>
  <si>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</si>
  <si>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</si>
  <si>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</si>
  <si>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</si>
  <si>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</si>
  <si>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</si>
  <si>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</si>
  <si>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</si>
  <si>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</si>
  <si>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</si>
  <si>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</si>
  <si>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</si>
  <si>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</si>
  <si>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</si>
  <si>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</si>
  <si>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</si>
  <si>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</si>
  <si>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</si>
  <si>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</si>
  <si>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</si>
  <si>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</si>
  <si>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</si>
  <si>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</si>
  <si>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</si>
  <si>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</si>
  <si>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</si>
  <si>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</si>
  <si>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</si>
  <si>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</si>
  <si>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</si>
  <si>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</si>
  <si>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</si>
  <si>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</si>
  <si>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Новый Кувак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</si>
  <si>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</si>
  <si>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</si>
  <si>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</si>
  <si>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</si>
  <si>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</si>
  <si>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</si>
  <si>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</si>
  <si>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</si>
  <si>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</si>
  <si>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</si>
  <si>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</si>
  <si>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</si>
  <si>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</si>
  <si>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</si>
  <si>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</si>
  <si>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</si>
  <si>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</si>
  <si>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</si>
  <si>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</si>
  <si>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</si>
  <si>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</si>
  <si>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</si>
  <si>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</si>
  <si>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</si>
  <si>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</si>
  <si>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</si>
  <si>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</si>
  <si>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</si>
  <si>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</si>
  <si>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</si>
  <si>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</si>
  <si>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</si>
  <si>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</si>
  <si>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Темп роста среднемесячной номинальной заработной платы (по крупным и средним организациям) (%)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</si>
  <si>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 (тыс.рублей)</t>
  </si>
  <si>
    <t>План распределения за период</t>
  </si>
  <si>
    <t>Распределение за отчетный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</si>
  <si>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</si>
  <si>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</si>
  <si>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</si>
  <si>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</si>
  <si>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</si>
  <si>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</si>
  <si>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</si>
  <si>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Численность официально зарегистрированных безработных граждан (на конец периода) (человек)</t>
  </si>
  <si>
    <t>20=19/18</t>
  </si>
  <si>
    <t>24=23/22</t>
  </si>
  <si>
    <t xml:space="preserve"> + / -
(5)=(2)*(4)/(21)</t>
  </si>
  <si>
    <t xml:space="preserve"> + / -
(8)=(2)*(7)/(21)</t>
  </si>
  <si>
    <t xml:space="preserve"> + / -
(11)=(2)*(10)/(21)</t>
  </si>
  <si>
    <t xml:space="preserve"> + / -
(14)=(2)*(13)/(21)</t>
  </si>
  <si>
    <t xml:space="preserve"> + / -
(17)=(2)*(16)/(21)</t>
  </si>
  <si>
    <t xml:space="preserve"> + / -
(20)=(2)*(19)/(21)</t>
  </si>
  <si>
    <t>Распределение за отчётный период с учетом корректировок</t>
  </si>
  <si>
    <t>Исполнение с уч. корректир. макс.  перевыполнения</t>
  </si>
  <si>
    <t>Сводная оценка выполнения социально-экономических показателей</t>
  </si>
  <si>
    <t>28=27/11мес.</t>
  </si>
  <si>
    <t>29=26*28</t>
  </si>
  <si>
    <t>30=29-28</t>
  </si>
  <si>
    <t>32=29+31</t>
  </si>
  <si>
    <t>Факторный анализ влияния отдельных показателей на итоговое распределение за октябрь 2015 года</t>
  </si>
  <si>
    <t>Корректировка распределения с учетом использования показателя "темп роста среднемесячной номинальной заработной платы" за октябрь 2015 года</t>
  </si>
  <si>
    <t>За ноябрь 2015 года</t>
  </si>
  <si>
    <t>34=32-33</t>
  </si>
  <si>
    <t>Корректировка распределения стимулирующих субсидий за 
ноябрь 2015 года</t>
  </si>
  <si>
    <t>Предоставлено субсидий 
за ноябрь без учета показателя "темп роста среднемесячной номинальной заработной платы"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</si>
</sst>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78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165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0" borderId="0" xfId="0" applyFont="1" applyAlignment="1">
      <alignment horizontal="right"/>
    </xf>
    <xf numFmtId="0" fontId="17" fillId="16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6" fontId="16" fillId="13" borderId="3" xfId="0" applyNumberFormat="1" applyFont="1" applyFill="1" applyBorder="1" applyAlignment="1">
      <alignment vertical="center"/>
    </xf>
    <xf numFmtId="0" fontId="17" fillId="11" borderId="3" xfId="0" applyFont="1" applyFill="1" applyBorder="1" applyAlignment="1">
      <alignment horizontal="center" vertical="center" wrapText="1"/>
    </xf>
    <xf numFmtId="169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F9999"/>
      <color rgb="FFFFFFCC"/>
      <color rgb="FF008A3E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FY377"/>
  <sheetViews>
    <sheetView tabSelected="1" view="pageBreakPreview" zoomScale="85" zoomScaleNormal="70" zoomScaleSheetLayoutView="85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2" width="15.21875" style="1" bestFit="1" customWidth="1"/>
    <col min="3" max="3" width="15.6640625" style="1" bestFit="1" customWidth="1"/>
    <col min="4" max="4" width="12.109375" style="1" customWidth="1"/>
    <col min="5" max="5" width="4.88671875" style="1" customWidth="1"/>
    <col min="6" max="6" width="8.44140625" style="1" customWidth="1"/>
    <col min="7" max="7" width="9.6640625" style="1" customWidth="1"/>
    <col min="8" max="8" width="12" style="1" customWidth="1"/>
    <col min="9" max="9" width="5.109375" style="1" customWidth="1"/>
    <col min="10" max="10" width="8.6640625" style="1" customWidth="1"/>
    <col min="11" max="11" width="9.88671875" style="1" customWidth="1"/>
    <col min="12" max="12" width="12.33203125" style="1" customWidth="1"/>
    <col min="13" max="13" width="5.33203125" style="1" customWidth="1"/>
    <col min="14" max="14" width="13" style="1" customWidth="1"/>
    <col min="15" max="15" width="12.88671875" style="1" customWidth="1"/>
    <col min="16" max="16" width="12.21875" style="1" customWidth="1"/>
    <col min="17" max="17" width="5.109375" style="1" customWidth="1"/>
    <col min="18" max="19" width="10.33203125" style="1" customWidth="1"/>
    <col min="20" max="20" width="12.33203125" style="1" customWidth="1"/>
    <col min="21" max="21" width="4.88671875" style="1" customWidth="1"/>
    <col min="22" max="22" width="9" style="1" customWidth="1"/>
    <col min="23" max="23" width="9.6640625" style="1" customWidth="1"/>
    <col min="24" max="24" width="12.21875" style="1" customWidth="1"/>
    <col min="25" max="25" width="4.6640625" style="1" customWidth="1"/>
    <col min="26" max="26" width="11.21875" style="1" customWidth="1"/>
    <col min="27" max="27" width="11.33203125" style="1" customWidth="1"/>
    <col min="28" max="28" width="13.21875" style="1" customWidth="1"/>
    <col min="29" max="29" width="13.33203125" style="1" customWidth="1"/>
    <col min="30" max="30" width="14.6640625" style="1" customWidth="1"/>
    <col min="31" max="31" width="18.44140625" style="1" customWidth="1"/>
    <col min="32" max="32" width="13.6640625" style="1" customWidth="1"/>
    <col min="33" max="33" width="16.21875" style="1" customWidth="1"/>
    <col min="34" max="34" width="16.33203125" style="1" customWidth="1"/>
    <col min="35" max="35" width="66.88671875" style="1" customWidth="1"/>
    <col min="36" max="16384" width="9.109375" style="1"/>
  </cols>
  <sheetData>
    <row r="1" spans="1:35" ht="21.75" customHeight="1">
      <c r="A1" s="70" t="s">
        <v>380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</row>
    <row r="2" spans="1:35" ht="15.55">
      <c r="A2" s="65" t="s">
        <v>412</v>
      </c>
      <c r="AE2" s="49"/>
      <c r="AH2" s="49" t="s">
        <v>392</v>
      </c>
    </row>
    <row r="3" spans="1:35" ht="126.6" customHeight="1">
      <c r="A3" s="69" t="s">
        <v>15</v>
      </c>
      <c r="B3" s="68" t="s">
        <v>384</v>
      </c>
      <c r="C3" s="68"/>
      <c r="D3" s="68"/>
      <c r="E3" s="68"/>
      <c r="F3" s="68" t="s">
        <v>383</v>
      </c>
      <c r="G3" s="68"/>
      <c r="H3" s="68"/>
      <c r="I3" s="68"/>
      <c r="J3" s="68" t="s">
        <v>394</v>
      </c>
      <c r="K3" s="68"/>
      <c r="L3" s="68"/>
      <c r="M3" s="68"/>
      <c r="N3" s="68" t="s">
        <v>387</v>
      </c>
      <c r="O3" s="68"/>
      <c r="P3" s="68"/>
      <c r="Q3" s="68"/>
      <c r="R3" s="68" t="s">
        <v>382</v>
      </c>
      <c r="S3" s="68"/>
      <c r="T3" s="68"/>
      <c r="U3" s="68"/>
      <c r="V3" s="68" t="s">
        <v>381</v>
      </c>
      <c r="W3" s="68"/>
      <c r="X3" s="68"/>
      <c r="Y3" s="68"/>
      <c r="Z3" s="72" t="s">
        <v>405</v>
      </c>
      <c r="AA3" s="71" t="s">
        <v>379</v>
      </c>
      <c r="AB3" s="69" t="s">
        <v>385</v>
      </c>
      <c r="AC3" s="69" t="s">
        <v>386</v>
      </c>
      <c r="AD3" s="69" t="s">
        <v>376</v>
      </c>
      <c r="AE3" s="69" t="s">
        <v>411</v>
      </c>
      <c r="AF3" s="69" t="s">
        <v>403</v>
      </c>
      <c r="AG3" s="69" t="s">
        <v>415</v>
      </c>
      <c r="AH3" s="69" t="s">
        <v>414</v>
      </c>
    </row>
    <row r="4" spans="1:35" ht="42.65" customHeight="1">
      <c r="A4" s="69"/>
      <c r="B4" s="66" t="s">
        <v>368</v>
      </c>
      <c r="C4" s="66" t="s">
        <v>369</v>
      </c>
      <c r="D4" s="66" t="s">
        <v>404</v>
      </c>
      <c r="E4" s="64" t="s">
        <v>16</v>
      </c>
      <c r="F4" s="64" t="s">
        <v>368</v>
      </c>
      <c r="G4" s="64" t="s">
        <v>369</v>
      </c>
      <c r="H4" s="64" t="s">
        <v>404</v>
      </c>
      <c r="I4" s="64" t="s">
        <v>16</v>
      </c>
      <c r="J4" s="66" t="s">
        <v>368</v>
      </c>
      <c r="K4" s="66" t="s">
        <v>369</v>
      </c>
      <c r="L4" s="66" t="s">
        <v>404</v>
      </c>
      <c r="M4" s="64" t="s">
        <v>16</v>
      </c>
      <c r="N4" s="66" t="s">
        <v>368</v>
      </c>
      <c r="O4" s="66" t="s">
        <v>369</v>
      </c>
      <c r="P4" s="66" t="s">
        <v>404</v>
      </c>
      <c r="Q4" s="64" t="s">
        <v>16</v>
      </c>
      <c r="R4" s="66" t="s">
        <v>368</v>
      </c>
      <c r="S4" s="66" t="s">
        <v>369</v>
      </c>
      <c r="T4" s="66" t="s">
        <v>404</v>
      </c>
      <c r="U4" s="64" t="s">
        <v>16</v>
      </c>
      <c r="V4" s="66" t="s">
        <v>368</v>
      </c>
      <c r="W4" s="66" t="s">
        <v>369</v>
      </c>
      <c r="X4" s="66" t="s">
        <v>404</v>
      </c>
      <c r="Y4" s="64" t="s">
        <v>16</v>
      </c>
      <c r="Z4" s="72"/>
      <c r="AA4" s="71"/>
      <c r="AB4" s="69"/>
      <c r="AC4" s="69"/>
      <c r="AD4" s="69"/>
      <c r="AE4" s="69"/>
      <c r="AF4" s="69"/>
      <c r="AG4" s="69"/>
      <c r="AH4" s="69"/>
    </row>
    <row r="5" spans="1:35" s="19" customFormat="1" ht="14" customHeight="1">
      <c r="A5" s="25">
        <v>1</v>
      </c>
      <c r="B5" s="25">
        <v>2</v>
      </c>
      <c r="C5" s="25">
        <v>3</v>
      </c>
      <c r="D5" s="25" t="s">
        <v>388</v>
      </c>
      <c r="E5" s="25">
        <v>5</v>
      </c>
      <c r="F5" s="25">
        <v>6</v>
      </c>
      <c r="G5" s="25">
        <v>7</v>
      </c>
      <c r="H5" s="25" t="s">
        <v>389</v>
      </c>
      <c r="I5" s="25">
        <v>9</v>
      </c>
      <c r="J5" s="25">
        <v>10</v>
      </c>
      <c r="K5" s="25">
        <v>11</v>
      </c>
      <c r="L5" s="25" t="s">
        <v>390</v>
      </c>
      <c r="M5" s="25">
        <v>13</v>
      </c>
      <c r="N5" s="25">
        <v>14</v>
      </c>
      <c r="O5" s="25">
        <v>15</v>
      </c>
      <c r="P5" s="25" t="s">
        <v>391</v>
      </c>
      <c r="Q5" s="25">
        <v>17</v>
      </c>
      <c r="R5" s="25">
        <v>18</v>
      </c>
      <c r="S5" s="25">
        <v>19</v>
      </c>
      <c r="T5" s="25" t="s">
        <v>395</v>
      </c>
      <c r="U5" s="25">
        <v>21</v>
      </c>
      <c r="V5" s="25">
        <v>22</v>
      </c>
      <c r="W5" s="25">
        <v>23</v>
      </c>
      <c r="X5" s="25" t="s">
        <v>396</v>
      </c>
      <c r="Y5" s="25">
        <v>25</v>
      </c>
      <c r="Z5" s="25">
        <v>26</v>
      </c>
      <c r="AA5" s="25">
        <v>27</v>
      </c>
      <c r="AB5" s="25" t="s">
        <v>406</v>
      </c>
      <c r="AC5" s="25" t="s">
        <v>407</v>
      </c>
      <c r="AD5" s="25" t="s">
        <v>408</v>
      </c>
      <c r="AE5" s="25">
        <v>31</v>
      </c>
      <c r="AF5" s="25" t="s">
        <v>409</v>
      </c>
      <c r="AG5" s="25">
        <v>33</v>
      </c>
      <c r="AH5" s="25" t="s">
        <v>413</v>
      </c>
      <c r="AI5" s="1"/>
    </row>
    <row r="6" spans="1:35" s="3" customFormat="1" ht="17" customHeight="1">
      <c r="A6" s="36" t="s">
        <v>4</v>
      </c>
      <c r="B6" s="34">
        <f>SUM(B7:B16)</f>
        <v>73109941</v>
      </c>
      <c r="C6" s="34">
        <f>SUM(C7:C16)</f>
        <v>73030740.900000006</v>
      </c>
      <c r="D6" s="6">
        <f>IF(C6/B6&gt;1.2,IF((C6/B6-1)*0.1+1.2&gt;1.3,1.3,(C6/B6-1.2)*0.1+1.2),C6/B6)</f>
        <v>0.99891669861968579</v>
      </c>
      <c r="E6" s="21"/>
      <c r="F6" s="37"/>
      <c r="G6" s="37"/>
      <c r="H6" s="6"/>
      <c r="I6" s="21"/>
      <c r="J6" s="20">
        <f>SUM(J7:J16)</f>
        <v>15015</v>
      </c>
      <c r="K6" s="20">
        <f>SUM(K7:K16)</f>
        <v>14785</v>
      </c>
      <c r="L6" s="6">
        <f>IF(J6/K6&gt;1.2,IF((J6/K6-1.2)*0.1+1.2&gt;1.3,1.3,(J6/K6-1.2)*0.1+1.2),J6/K6)</f>
        <v>1.0155563070679743</v>
      </c>
      <c r="M6" s="21"/>
      <c r="N6" s="34">
        <f>SUM(N7:N16)</f>
        <v>2087536</v>
      </c>
      <c r="O6" s="34">
        <f>SUM(O7:O16)</f>
        <v>1830511.7000000002</v>
      </c>
      <c r="P6" s="6">
        <f>IF(O6/N6&gt;1.2,IF((O6/N6-1.2)*0.1+1.2&gt;1.3,1.3,(O6/N6-1.2)*0.1+1.2),O6/N6)</f>
        <v>0.87687671015014845</v>
      </c>
      <c r="Q6" s="21"/>
      <c r="R6" s="38"/>
      <c r="S6" s="38"/>
      <c r="T6" s="38"/>
      <c r="U6" s="21"/>
      <c r="V6" s="38"/>
      <c r="W6" s="39"/>
      <c r="X6" s="39"/>
      <c r="Y6" s="21"/>
      <c r="Z6" s="22"/>
      <c r="AA6" s="20">
        <f>SUM(AA7:AA16)</f>
        <v>2118222</v>
      </c>
      <c r="AB6" s="34">
        <f>SUM(AB7:AB16)</f>
        <v>192565.63636363635</v>
      </c>
      <c r="AC6" s="34">
        <f>SUM(AC7:AC16)</f>
        <v>191268.99999999997</v>
      </c>
      <c r="AD6" s="34">
        <f>SUM(AD7:AD16)</f>
        <v>-1296.6363636363603</v>
      </c>
      <c r="AE6" s="34">
        <f>SUM(AE7:AE16)</f>
        <v>3369.4</v>
      </c>
      <c r="AF6" s="34">
        <f t="shared" ref="AF6:AH6" si="0">SUM(AF7:AF16)</f>
        <v>194638.4</v>
      </c>
      <c r="AG6" s="34">
        <f t="shared" si="0"/>
        <v>195826.4</v>
      </c>
      <c r="AH6" s="34">
        <f t="shared" si="0"/>
        <v>-1187.9999999999873</v>
      </c>
      <c r="AI6" s="67"/>
    </row>
    <row r="7" spans="1:35" s="2" customFormat="1" ht="17" customHeight="1">
      <c r="A7" s="12" t="s">
        <v>5</v>
      </c>
      <c r="B7" s="35">
        <v>22926568</v>
      </c>
      <c r="C7" s="35">
        <v>23435908</v>
      </c>
      <c r="D7" s="4">
        <f>IF(E7=0,0,IF(B7=0,1,IF(C7&lt;0,0,IF(C7/B7&gt;1.2,IF((C7/B7-1.2)*0.1+1.2&gt;1.3,1.3,(C7/B7-1.2)*0.1+1.2),C7/B7))))</f>
        <v>1.0222161467865578</v>
      </c>
      <c r="E7" s="11">
        <v>15</v>
      </c>
      <c r="F7" s="60">
        <v>105.6</v>
      </c>
      <c r="G7" s="60">
        <v>102.8</v>
      </c>
      <c r="H7" s="4">
        <f t="shared" ref="H7:H16" si="1">IF(I7=0,0,IF(F7=0,1,IF(G7&lt;0,0,IF(G7/F7&gt;1.2,IF((G7/F7-1.2)*0.1+1.2&gt;1.3,1.3,(G7/F7-1.2)*0.1+1.2),G7/F7))))</f>
        <v>0.97348484848484851</v>
      </c>
      <c r="I7" s="11">
        <v>10</v>
      </c>
      <c r="J7" s="45">
        <v>4400</v>
      </c>
      <c r="K7" s="45">
        <v>4340</v>
      </c>
      <c r="L7" s="4">
        <f>IF(M7=0,0,IF(J7=0,1,IF(K7&lt;0,0,IF(J7/K7&gt;1.2,IF((J7/K7-1.2)*0.1+1.2&gt;1.3,1.3,(J7/K7-1.2)*0.1+1.2),J7/K7))))</f>
        <v>1.0138248847926268</v>
      </c>
      <c r="M7" s="11">
        <v>5</v>
      </c>
      <c r="N7" s="35">
        <v>1202475.2</v>
      </c>
      <c r="O7" s="35">
        <v>897641.6</v>
      </c>
      <c r="P7" s="4">
        <f>IF(Q7=0,0,IF(N7=0,1,IF(O7&lt;0,0,IF(O7/N7&gt;1.2,IF((O7/N7-1.2)*0.1+1.2&gt;1.3,1.3,(O7/N7-1.2)*0.1+1.2),O7/N7))))</f>
        <v>0.74649489652676415</v>
      </c>
      <c r="Q7" s="11">
        <v>20</v>
      </c>
      <c r="R7" s="5" t="s">
        <v>370</v>
      </c>
      <c r="S7" s="5" t="s">
        <v>370</v>
      </c>
      <c r="T7" s="5" t="s">
        <v>370</v>
      </c>
      <c r="U7" s="5" t="s">
        <v>370</v>
      </c>
      <c r="V7" s="5" t="s">
        <v>370</v>
      </c>
      <c r="W7" s="5" t="s">
        <v>370</v>
      </c>
      <c r="X7" s="5" t="s">
        <v>370</v>
      </c>
      <c r="Y7" s="5" t="s">
        <v>370</v>
      </c>
      <c r="Z7" s="44">
        <f>(D7*E7+H7*I7+L7*M7+P7*Q7)/(E7+I7+M7+Q7)</f>
        <v>0.90134226082290536</v>
      </c>
      <c r="AA7" s="45">
        <v>399802</v>
      </c>
      <c r="AB7" s="35">
        <f>AA7/11</f>
        <v>36345.63636363636</v>
      </c>
      <c r="AC7" s="35">
        <f>ROUND(Z7*AB7,1)</f>
        <v>32759.9</v>
      </c>
      <c r="AD7" s="35">
        <f>AC7-AB7</f>
        <v>-3585.7363636363589</v>
      </c>
      <c r="AE7" s="35">
        <v>1229.9000000000015</v>
      </c>
      <c r="AF7" s="35">
        <f>IF((AC7+AE7)&gt;0,ROUND(AC7+AE7,1),0)</f>
        <v>33989.800000000003</v>
      </c>
      <c r="AG7" s="35">
        <v>33334.199999999997</v>
      </c>
      <c r="AH7" s="35">
        <f>AF7-AG7</f>
        <v>655.60000000000582</v>
      </c>
      <c r="AI7" s="67"/>
    </row>
    <row r="8" spans="1:35" s="2" customFormat="1" ht="17" customHeight="1">
      <c r="A8" s="12" t="s">
        <v>6</v>
      </c>
      <c r="B8" s="35">
        <v>35927580</v>
      </c>
      <c r="C8" s="35">
        <v>34023007</v>
      </c>
      <c r="D8" s="4">
        <f t="shared" ref="D8:D15" si="2">IF(E8=0,0,IF(B8=0,1,IF(C8&lt;0,0,IF(C8/B8&gt;1.2,IF((C8/B8-1.2)*0.1+1.2&gt;1.3,1.3,(C8/B8-1.2)*0.1+1.2),C8/B8))))</f>
        <v>0.9469885530837312</v>
      </c>
      <c r="E8" s="11">
        <v>15</v>
      </c>
      <c r="F8" s="60">
        <v>103.7</v>
      </c>
      <c r="G8" s="60">
        <v>98.7</v>
      </c>
      <c r="H8" s="4">
        <f t="shared" si="1"/>
        <v>0.95178399228543875</v>
      </c>
      <c r="I8" s="11">
        <v>10</v>
      </c>
      <c r="J8" s="45">
        <v>7150</v>
      </c>
      <c r="K8" s="45">
        <v>7123</v>
      </c>
      <c r="L8" s="4">
        <f t="shared" ref="L8:L16" si="3">IF(M8=0,0,IF(J8=0,1,IF(K8&lt;0,0,IF(J8/K8&gt;1.2,IF((J8/K8-1.2)*0.1+1.2&gt;1.3,1.3,(J8/K8-1.2)*0.1+1.2),J8/K8))))</f>
        <v>1.0037905376947915</v>
      </c>
      <c r="M8" s="11">
        <v>15</v>
      </c>
      <c r="N8" s="35">
        <v>601180.4</v>
      </c>
      <c r="O8" s="35">
        <v>434786.2</v>
      </c>
      <c r="P8" s="4">
        <f t="shared" ref="P8:P15" si="4">IF(Q8=0,0,IF(N8=0,1,IF(O8&lt;0,0,IF(O8/N8&gt;1.2,IF((O8/N8-1.2)*0.1+1.2&gt;1.3,1.3,(O8/N8-1.2)*0.1+1.2),O8/N8))))</f>
        <v>0.72322085018074445</v>
      </c>
      <c r="Q8" s="11">
        <v>20</v>
      </c>
      <c r="R8" s="5" t="s">
        <v>370</v>
      </c>
      <c r="S8" s="5" t="s">
        <v>370</v>
      </c>
      <c r="T8" s="5" t="s">
        <v>370</v>
      </c>
      <c r="U8" s="5" t="s">
        <v>370</v>
      </c>
      <c r="V8" s="5" t="s">
        <v>370</v>
      </c>
      <c r="W8" s="5" t="s">
        <v>370</v>
      </c>
      <c r="X8" s="5" t="s">
        <v>370</v>
      </c>
      <c r="Y8" s="5" t="s">
        <v>370</v>
      </c>
      <c r="Z8" s="44">
        <f t="shared" ref="Z8:Z16" si="5">(D8*E8+H8*I8+L8*M8+P8*Q8)/(E8+I8+M8+Q8)</f>
        <v>0.88739905480245196</v>
      </c>
      <c r="AA8" s="45">
        <v>334467</v>
      </c>
      <c r="AB8" s="35">
        <f t="shared" ref="AB8:AB12" si="6">AA8/11</f>
        <v>30406.090909090908</v>
      </c>
      <c r="AC8" s="35">
        <f t="shared" ref="AC8:AC16" si="7">ROUND(Z8*AB8,1)</f>
        <v>26982.3</v>
      </c>
      <c r="AD8" s="35">
        <f t="shared" ref="AD8:AD15" si="8">AC8-AB8</f>
        <v>-3423.7909090909088</v>
      </c>
      <c r="AE8" s="35">
        <v>245.2</v>
      </c>
      <c r="AF8" s="35">
        <f t="shared" ref="AF8:AF16" si="9">IF((AC8+AE8)&gt;0,ROUND(AC8+AE8,1),0)</f>
        <v>27227.5</v>
      </c>
      <c r="AG8" s="35">
        <v>26836</v>
      </c>
      <c r="AH8" s="35">
        <f t="shared" ref="AH8:AH43" si="10">AF8-AG8</f>
        <v>391.5</v>
      </c>
      <c r="AI8" s="67"/>
    </row>
    <row r="9" spans="1:35" s="2" customFormat="1" ht="17" customHeight="1">
      <c r="A9" s="12" t="s">
        <v>7</v>
      </c>
      <c r="B9" s="35">
        <v>4069692</v>
      </c>
      <c r="C9" s="35">
        <v>4653043</v>
      </c>
      <c r="D9" s="4">
        <f t="shared" si="2"/>
        <v>1.1433403314059147</v>
      </c>
      <c r="E9" s="11">
        <v>20</v>
      </c>
      <c r="F9" s="60">
        <v>101.2</v>
      </c>
      <c r="G9" s="60">
        <v>101.6</v>
      </c>
      <c r="H9" s="4">
        <f t="shared" si="1"/>
        <v>1.0039525691699605</v>
      </c>
      <c r="I9" s="11">
        <v>10</v>
      </c>
      <c r="J9" s="45">
        <v>720</v>
      </c>
      <c r="K9" s="45">
        <v>575</v>
      </c>
      <c r="L9" s="4">
        <f t="shared" si="3"/>
        <v>1.2052173913043478</v>
      </c>
      <c r="M9" s="11">
        <v>5</v>
      </c>
      <c r="N9" s="35">
        <v>80437.5</v>
      </c>
      <c r="O9" s="35">
        <v>278909.8</v>
      </c>
      <c r="P9" s="4">
        <f t="shared" si="4"/>
        <v>1.3</v>
      </c>
      <c r="Q9" s="11">
        <v>20</v>
      </c>
      <c r="R9" s="5" t="s">
        <v>370</v>
      </c>
      <c r="S9" s="5" t="s">
        <v>370</v>
      </c>
      <c r="T9" s="5" t="s">
        <v>370</v>
      </c>
      <c r="U9" s="5" t="s">
        <v>370</v>
      </c>
      <c r="V9" s="5" t="s">
        <v>370</v>
      </c>
      <c r="W9" s="5" t="s">
        <v>370</v>
      </c>
      <c r="X9" s="5" t="s">
        <v>370</v>
      </c>
      <c r="Y9" s="5" t="s">
        <v>370</v>
      </c>
      <c r="Z9" s="44">
        <f t="shared" si="5"/>
        <v>1.1805894413879934</v>
      </c>
      <c r="AA9" s="45">
        <v>332817</v>
      </c>
      <c r="AB9" s="35">
        <f t="shared" si="6"/>
        <v>30256.090909090908</v>
      </c>
      <c r="AC9" s="35">
        <f t="shared" si="7"/>
        <v>35720</v>
      </c>
      <c r="AD9" s="35">
        <f t="shared" si="8"/>
        <v>5463.9090909090919</v>
      </c>
      <c r="AE9" s="35">
        <v>1106.2999999999993</v>
      </c>
      <c r="AF9" s="35">
        <f>IF((AC9+AE9)&gt;0,ROUND(AC9+AE9,1),0)</f>
        <v>36826.300000000003</v>
      </c>
      <c r="AG9" s="35">
        <v>38014</v>
      </c>
      <c r="AH9" s="35">
        <f t="shared" si="10"/>
        <v>-1187.6999999999971</v>
      </c>
      <c r="AI9" s="67"/>
    </row>
    <row r="10" spans="1:35" s="2" customFormat="1" ht="17" customHeight="1">
      <c r="A10" s="12" t="s">
        <v>8</v>
      </c>
      <c r="B10" s="35">
        <v>4825234</v>
      </c>
      <c r="C10" s="35">
        <v>5067915.5</v>
      </c>
      <c r="D10" s="4">
        <f t="shared" si="2"/>
        <v>1.0502942447972472</v>
      </c>
      <c r="E10" s="11">
        <v>20</v>
      </c>
      <c r="F10" s="60">
        <v>105</v>
      </c>
      <c r="G10" s="60">
        <v>102.7</v>
      </c>
      <c r="H10" s="4">
        <f t="shared" si="1"/>
        <v>0.97809523809523813</v>
      </c>
      <c r="I10" s="11">
        <v>10</v>
      </c>
      <c r="J10" s="45">
        <v>440</v>
      </c>
      <c r="K10" s="45">
        <v>434</v>
      </c>
      <c r="L10" s="4">
        <f t="shared" si="3"/>
        <v>1.0138248847926268</v>
      </c>
      <c r="M10" s="11">
        <v>10</v>
      </c>
      <c r="N10" s="35">
        <v>77329.100000000006</v>
      </c>
      <c r="O10" s="35">
        <v>98729.3</v>
      </c>
      <c r="P10" s="4">
        <f t="shared" si="4"/>
        <v>1.2076741873369792</v>
      </c>
      <c r="Q10" s="11">
        <v>20</v>
      </c>
      <c r="R10" s="5" t="s">
        <v>370</v>
      </c>
      <c r="S10" s="5" t="s">
        <v>370</v>
      </c>
      <c r="T10" s="5" t="s">
        <v>370</v>
      </c>
      <c r="U10" s="5" t="s">
        <v>370</v>
      </c>
      <c r="V10" s="5" t="s">
        <v>370</v>
      </c>
      <c r="W10" s="5" t="s">
        <v>370</v>
      </c>
      <c r="X10" s="5" t="s">
        <v>370</v>
      </c>
      <c r="Y10" s="5" t="s">
        <v>370</v>
      </c>
      <c r="Z10" s="44">
        <f t="shared" si="5"/>
        <v>1.0846428311927196</v>
      </c>
      <c r="AA10" s="45">
        <v>169631</v>
      </c>
      <c r="AB10" s="35">
        <f>AA10/11</f>
        <v>15421</v>
      </c>
      <c r="AC10" s="35">
        <f t="shared" si="7"/>
        <v>16726.3</v>
      </c>
      <c r="AD10" s="35">
        <f t="shared" si="8"/>
        <v>1305.2999999999993</v>
      </c>
      <c r="AE10" s="35">
        <v>82.1</v>
      </c>
      <c r="AF10" s="35">
        <f t="shared" si="9"/>
        <v>16808.400000000001</v>
      </c>
      <c r="AG10" s="35">
        <v>17137</v>
      </c>
      <c r="AH10" s="35">
        <f t="shared" si="10"/>
        <v>-328.59999999999854</v>
      </c>
      <c r="AI10" s="67"/>
    </row>
    <row r="11" spans="1:35" s="2" customFormat="1" ht="17" customHeight="1">
      <c r="A11" s="12" t="s">
        <v>9</v>
      </c>
      <c r="B11" s="35">
        <v>790101</v>
      </c>
      <c r="C11" s="35">
        <v>821088.8</v>
      </c>
      <c r="D11" s="4">
        <f t="shared" si="2"/>
        <v>1.0392200490823327</v>
      </c>
      <c r="E11" s="11">
        <v>20</v>
      </c>
      <c r="F11" s="60">
        <v>108</v>
      </c>
      <c r="G11" s="60">
        <v>101.8</v>
      </c>
      <c r="H11" s="4">
        <f t="shared" si="1"/>
        <v>0.94259259259259254</v>
      </c>
      <c r="I11" s="11">
        <v>10</v>
      </c>
      <c r="J11" s="45">
        <v>380</v>
      </c>
      <c r="K11" s="45">
        <v>378</v>
      </c>
      <c r="L11" s="4">
        <f t="shared" si="3"/>
        <v>1.0052910052910053</v>
      </c>
      <c r="M11" s="11">
        <v>10</v>
      </c>
      <c r="N11" s="35">
        <v>20782.7</v>
      </c>
      <c r="O11" s="35">
        <v>22187.3</v>
      </c>
      <c r="P11" s="4">
        <f t="shared" si="4"/>
        <v>1.0675850587267293</v>
      </c>
      <c r="Q11" s="11">
        <v>20</v>
      </c>
      <c r="R11" s="5" t="s">
        <v>370</v>
      </c>
      <c r="S11" s="5" t="s">
        <v>370</v>
      </c>
      <c r="T11" s="5" t="s">
        <v>370</v>
      </c>
      <c r="U11" s="5" t="s">
        <v>370</v>
      </c>
      <c r="V11" s="5" t="s">
        <v>370</v>
      </c>
      <c r="W11" s="5" t="s">
        <v>370</v>
      </c>
      <c r="X11" s="5" t="s">
        <v>370</v>
      </c>
      <c r="Y11" s="5" t="s">
        <v>370</v>
      </c>
      <c r="Z11" s="44">
        <f t="shared" si="5"/>
        <v>1.0269156355836202</v>
      </c>
      <c r="AA11" s="45">
        <v>186688</v>
      </c>
      <c r="AB11" s="35">
        <f t="shared" si="6"/>
        <v>16971.636363636364</v>
      </c>
      <c r="AC11" s="35">
        <f t="shared" si="7"/>
        <v>17428.400000000001</v>
      </c>
      <c r="AD11" s="35">
        <f t="shared" si="8"/>
        <v>456.76363636363749</v>
      </c>
      <c r="AE11" s="35">
        <v>-89.5</v>
      </c>
      <c r="AF11" s="35">
        <f t="shared" si="9"/>
        <v>17338.900000000001</v>
      </c>
      <c r="AG11" s="35">
        <v>17625.2</v>
      </c>
      <c r="AH11" s="35">
        <f t="shared" si="10"/>
        <v>-286.29999999999927</v>
      </c>
      <c r="AI11" s="67"/>
    </row>
    <row r="12" spans="1:35" s="2" customFormat="1" ht="17" customHeight="1">
      <c r="A12" s="12" t="s">
        <v>10</v>
      </c>
      <c r="B12" s="35">
        <v>1920156</v>
      </c>
      <c r="C12" s="35">
        <v>1904932.4</v>
      </c>
      <c r="D12" s="4">
        <f t="shared" si="2"/>
        <v>0.99207168584219196</v>
      </c>
      <c r="E12" s="11">
        <v>20</v>
      </c>
      <c r="F12" s="60">
        <v>107</v>
      </c>
      <c r="G12" s="60">
        <v>100.8</v>
      </c>
      <c r="H12" s="4">
        <f t="shared" si="1"/>
        <v>0.94205607476635511</v>
      </c>
      <c r="I12" s="11">
        <v>10</v>
      </c>
      <c r="J12" s="45">
        <v>330</v>
      </c>
      <c r="K12" s="45">
        <v>308</v>
      </c>
      <c r="L12" s="4">
        <f t="shared" si="3"/>
        <v>1.0714285714285714</v>
      </c>
      <c r="M12" s="11">
        <v>15</v>
      </c>
      <c r="N12" s="35">
        <v>23809.7</v>
      </c>
      <c r="O12" s="35">
        <v>23497.1</v>
      </c>
      <c r="P12" s="4">
        <f t="shared" si="4"/>
        <v>0.98687089715536092</v>
      </c>
      <c r="Q12" s="11">
        <v>20</v>
      </c>
      <c r="R12" s="5" t="s">
        <v>370</v>
      </c>
      <c r="S12" s="5" t="s">
        <v>370</v>
      </c>
      <c r="T12" s="5" t="s">
        <v>370</v>
      </c>
      <c r="U12" s="5" t="s">
        <v>370</v>
      </c>
      <c r="V12" s="5" t="s">
        <v>370</v>
      </c>
      <c r="W12" s="5" t="s">
        <v>370</v>
      </c>
      <c r="X12" s="5" t="s">
        <v>370</v>
      </c>
      <c r="Y12" s="5" t="s">
        <v>370</v>
      </c>
      <c r="Z12" s="44">
        <f t="shared" si="5"/>
        <v>1.0010898612160488</v>
      </c>
      <c r="AA12" s="45">
        <v>109979</v>
      </c>
      <c r="AB12" s="35">
        <f t="shared" si="6"/>
        <v>9998.0909090909099</v>
      </c>
      <c r="AC12" s="35">
        <f t="shared" si="7"/>
        <v>10009</v>
      </c>
      <c r="AD12" s="35">
        <f t="shared" si="8"/>
        <v>10.909090909090082</v>
      </c>
      <c r="AE12" s="35">
        <v>29.1</v>
      </c>
      <c r="AF12" s="35">
        <f t="shared" si="9"/>
        <v>10038.1</v>
      </c>
      <c r="AG12" s="35">
        <v>10145.4</v>
      </c>
      <c r="AH12" s="35">
        <f t="shared" si="10"/>
        <v>-107.29999999999927</v>
      </c>
      <c r="AI12" s="67"/>
    </row>
    <row r="13" spans="1:35" s="2" customFormat="1" ht="17" customHeight="1">
      <c r="A13" s="12" t="s">
        <v>11</v>
      </c>
      <c r="B13" s="35">
        <v>2198210</v>
      </c>
      <c r="C13" s="35">
        <v>2681818.4</v>
      </c>
      <c r="D13" s="4">
        <f t="shared" si="2"/>
        <v>1.2020001000814298</v>
      </c>
      <c r="E13" s="11">
        <v>20</v>
      </c>
      <c r="F13" s="60">
        <v>106.8</v>
      </c>
      <c r="G13" s="60">
        <v>99.6</v>
      </c>
      <c r="H13" s="4">
        <f t="shared" si="1"/>
        <v>0.93258426966292129</v>
      </c>
      <c r="I13" s="11">
        <v>10</v>
      </c>
      <c r="J13" s="45">
        <v>700</v>
      </c>
      <c r="K13" s="45">
        <v>701</v>
      </c>
      <c r="L13" s="4">
        <f t="shared" si="3"/>
        <v>0.99857346647646217</v>
      </c>
      <c r="M13" s="11">
        <v>10</v>
      </c>
      <c r="N13" s="35">
        <v>26327.9</v>
      </c>
      <c r="O13" s="35">
        <v>31050.2</v>
      </c>
      <c r="P13" s="4">
        <f t="shared" si="4"/>
        <v>1.1793648562931338</v>
      </c>
      <c r="Q13" s="11">
        <v>20</v>
      </c>
      <c r="R13" s="5" t="s">
        <v>370</v>
      </c>
      <c r="S13" s="5" t="s">
        <v>370</v>
      </c>
      <c r="T13" s="5" t="s">
        <v>370</v>
      </c>
      <c r="U13" s="5" t="s">
        <v>370</v>
      </c>
      <c r="V13" s="5" t="s">
        <v>370</v>
      </c>
      <c r="W13" s="5" t="s">
        <v>370</v>
      </c>
      <c r="X13" s="5" t="s">
        <v>370</v>
      </c>
      <c r="Y13" s="5" t="s">
        <v>370</v>
      </c>
      <c r="Z13" s="44">
        <f t="shared" si="5"/>
        <v>1.1156479414814184</v>
      </c>
      <c r="AA13" s="45">
        <v>172246</v>
      </c>
      <c r="AB13" s="35">
        <f t="shared" ref="AB13" si="11">AA13/11</f>
        <v>15658.727272727272</v>
      </c>
      <c r="AC13" s="35">
        <f t="shared" si="7"/>
        <v>17469.599999999999</v>
      </c>
      <c r="AD13" s="35">
        <f t="shared" si="8"/>
        <v>1810.8727272727265</v>
      </c>
      <c r="AE13" s="35">
        <v>3.7</v>
      </c>
      <c r="AF13" s="35">
        <f t="shared" si="9"/>
        <v>17473.3</v>
      </c>
      <c r="AG13" s="35">
        <v>18046.599999999999</v>
      </c>
      <c r="AH13" s="35">
        <f t="shared" si="10"/>
        <v>-573.29999999999927</v>
      </c>
      <c r="AI13" s="67"/>
    </row>
    <row r="14" spans="1:35" s="2" customFormat="1" ht="17" customHeight="1">
      <c r="A14" s="12" t="s">
        <v>12</v>
      </c>
      <c r="B14" s="35">
        <v>68441</v>
      </c>
      <c r="C14" s="35">
        <v>52065.5</v>
      </c>
      <c r="D14" s="4">
        <f t="shared" si="2"/>
        <v>0.76073552402799494</v>
      </c>
      <c r="E14" s="11">
        <v>20</v>
      </c>
      <c r="F14" s="60">
        <v>106.1</v>
      </c>
      <c r="G14" s="60">
        <v>97.3</v>
      </c>
      <c r="H14" s="4">
        <f t="shared" si="1"/>
        <v>0.91705937794533465</v>
      </c>
      <c r="I14" s="11">
        <v>10</v>
      </c>
      <c r="J14" s="45">
        <v>270</v>
      </c>
      <c r="K14" s="45">
        <v>298</v>
      </c>
      <c r="L14" s="4">
        <f t="shared" si="3"/>
        <v>0.90604026845637586</v>
      </c>
      <c r="M14" s="11">
        <v>15</v>
      </c>
      <c r="N14" s="35">
        <v>12350.5</v>
      </c>
      <c r="O14" s="35">
        <v>8184</v>
      </c>
      <c r="P14" s="4">
        <f t="shared" si="4"/>
        <v>0.66264523703493783</v>
      </c>
      <c r="Q14" s="11">
        <v>20</v>
      </c>
      <c r="R14" s="5" t="s">
        <v>370</v>
      </c>
      <c r="S14" s="5" t="s">
        <v>370</v>
      </c>
      <c r="T14" s="5" t="s">
        <v>370</v>
      </c>
      <c r="U14" s="5" t="s">
        <v>370</v>
      </c>
      <c r="V14" s="5" t="s">
        <v>370</v>
      </c>
      <c r="W14" s="5" t="s">
        <v>370</v>
      </c>
      <c r="X14" s="5" t="s">
        <v>370</v>
      </c>
      <c r="Y14" s="5" t="s">
        <v>370</v>
      </c>
      <c r="Z14" s="44">
        <f t="shared" si="5"/>
        <v>0.78813558503934822</v>
      </c>
      <c r="AA14" s="45">
        <v>124014</v>
      </c>
      <c r="AB14" s="35">
        <f>AA14/11</f>
        <v>11274</v>
      </c>
      <c r="AC14" s="35">
        <f t="shared" si="7"/>
        <v>8885.4</v>
      </c>
      <c r="AD14" s="35">
        <f t="shared" si="8"/>
        <v>-2388.6000000000004</v>
      </c>
      <c r="AE14" s="35">
        <v>336.39999999999964</v>
      </c>
      <c r="AF14" s="35">
        <f t="shared" si="9"/>
        <v>9221.7999999999993</v>
      </c>
      <c r="AG14" s="35">
        <v>8957.6</v>
      </c>
      <c r="AH14" s="35">
        <f t="shared" si="10"/>
        <v>264.19999999999891</v>
      </c>
      <c r="AI14" s="67"/>
    </row>
    <row r="15" spans="1:35" s="2" customFormat="1" ht="17" customHeight="1">
      <c r="A15" s="12" t="s">
        <v>13</v>
      </c>
      <c r="B15" s="35">
        <v>332048</v>
      </c>
      <c r="C15" s="35">
        <v>328536.5</v>
      </c>
      <c r="D15" s="4">
        <f t="shared" si="2"/>
        <v>0.98942472172697926</v>
      </c>
      <c r="E15" s="11">
        <v>20</v>
      </c>
      <c r="F15" s="60">
        <v>101.9</v>
      </c>
      <c r="G15" s="60">
        <v>101</v>
      </c>
      <c r="H15" s="4">
        <f t="shared" si="1"/>
        <v>0.99116781157998035</v>
      </c>
      <c r="I15" s="11">
        <v>10</v>
      </c>
      <c r="J15" s="45">
        <v>455</v>
      </c>
      <c r="K15" s="45">
        <v>452</v>
      </c>
      <c r="L15" s="4">
        <f t="shared" si="3"/>
        <v>1.0066371681415929</v>
      </c>
      <c r="M15" s="11">
        <v>10</v>
      </c>
      <c r="N15" s="35">
        <v>30705.9</v>
      </c>
      <c r="O15" s="35">
        <v>23154.5</v>
      </c>
      <c r="P15" s="4">
        <f t="shared" si="4"/>
        <v>0.7540733214137999</v>
      </c>
      <c r="Q15" s="11">
        <v>20</v>
      </c>
      <c r="R15" s="5" t="s">
        <v>370</v>
      </c>
      <c r="S15" s="5" t="s">
        <v>370</v>
      </c>
      <c r="T15" s="5" t="s">
        <v>370</v>
      </c>
      <c r="U15" s="5" t="s">
        <v>370</v>
      </c>
      <c r="V15" s="5" t="s">
        <v>370</v>
      </c>
      <c r="W15" s="5" t="s">
        <v>370</v>
      </c>
      <c r="X15" s="5" t="s">
        <v>370</v>
      </c>
      <c r="Y15" s="5" t="s">
        <v>370</v>
      </c>
      <c r="Z15" s="44">
        <f t="shared" si="5"/>
        <v>0.91413351100052198</v>
      </c>
      <c r="AA15" s="45">
        <v>184383</v>
      </c>
      <c r="AB15" s="35">
        <f>AA15/11</f>
        <v>16762.090909090908</v>
      </c>
      <c r="AC15" s="35">
        <f t="shared" si="7"/>
        <v>15322.8</v>
      </c>
      <c r="AD15" s="35">
        <f t="shared" si="8"/>
        <v>-1439.2909090909088</v>
      </c>
      <c r="AE15" s="35">
        <v>402.9</v>
      </c>
      <c r="AF15" s="35">
        <f t="shared" si="9"/>
        <v>15725.7</v>
      </c>
      <c r="AG15" s="35">
        <v>15467.4</v>
      </c>
      <c r="AH15" s="35">
        <f t="shared" si="10"/>
        <v>258.30000000000109</v>
      </c>
      <c r="AI15" s="67"/>
    </row>
    <row r="16" spans="1:35" s="2" customFormat="1" ht="17" customHeight="1">
      <c r="A16" s="12" t="s">
        <v>14</v>
      </c>
      <c r="B16" s="35">
        <v>51911</v>
      </c>
      <c r="C16" s="35">
        <v>62425.8</v>
      </c>
      <c r="D16" s="4">
        <f>IF(E16=0,0,IF(B16=0,1,IF(C16&lt;0,0,IF(C16/B16&gt;1.2,IF((C16/B16-1.2)*0.1+1.2&gt;1.3,1.3,(C16/B16-1.2)*0.1+1.2),C16/B16))))</f>
        <v>1.200255437190576</v>
      </c>
      <c r="E16" s="11">
        <v>20</v>
      </c>
      <c r="F16" s="60">
        <v>105.6</v>
      </c>
      <c r="G16" s="60">
        <v>95.8</v>
      </c>
      <c r="H16" s="4">
        <f t="shared" si="1"/>
        <v>0.90719696969696972</v>
      </c>
      <c r="I16" s="11">
        <v>10</v>
      </c>
      <c r="J16" s="45">
        <v>170</v>
      </c>
      <c r="K16" s="45">
        <v>176</v>
      </c>
      <c r="L16" s="4">
        <f t="shared" si="3"/>
        <v>0.96590909090909094</v>
      </c>
      <c r="M16" s="11">
        <v>10</v>
      </c>
      <c r="N16" s="35">
        <v>12137.1</v>
      </c>
      <c r="O16" s="35">
        <v>12371.7</v>
      </c>
      <c r="P16" s="4">
        <f>IF(Q16=0,0,IF(N16=0,1,IF(O16&lt;0,0,IF(O16/N16&gt;1.2,IF((O16/N16-1.2)*0.1+1.2&gt;1.3,1.3,(O16/N16-1.2)*0.1+1.2),O16/N16))))</f>
        <v>1.0193291642978966</v>
      </c>
      <c r="Q16" s="11">
        <v>20</v>
      </c>
      <c r="R16" s="5" t="s">
        <v>370</v>
      </c>
      <c r="S16" s="5" t="s">
        <v>370</v>
      </c>
      <c r="T16" s="5" t="s">
        <v>370</v>
      </c>
      <c r="U16" s="5" t="s">
        <v>370</v>
      </c>
      <c r="V16" s="5" t="s">
        <v>370</v>
      </c>
      <c r="W16" s="5" t="s">
        <v>370</v>
      </c>
      <c r="X16" s="5" t="s">
        <v>370</v>
      </c>
      <c r="Y16" s="5" t="s">
        <v>370</v>
      </c>
      <c r="Z16" s="44">
        <f t="shared" si="5"/>
        <v>1.0520458772638344</v>
      </c>
      <c r="AA16" s="45">
        <v>104195</v>
      </c>
      <c r="AB16" s="35">
        <f>AA16/11</f>
        <v>9472.2727272727279</v>
      </c>
      <c r="AC16" s="35">
        <f t="shared" si="7"/>
        <v>9965.2999999999993</v>
      </c>
      <c r="AD16" s="35">
        <f>AC16-AB16</f>
        <v>493.02727272727134</v>
      </c>
      <c r="AE16" s="35">
        <v>23.3</v>
      </c>
      <c r="AF16" s="35">
        <f t="shared" si="9"/>
        <v>9988.6</v>
      </c>
      <c r="AG16" s="35">
        <v>10263</v>
      </c>
      <c r="AH16" s="35">
        <f t="shared" si="10"/>
        <v>-274.39999999999964</v>
      </c>
      <c r="AI16" s="67"/>
    </row>
    <row r="17" spans="1:35" s="2" customFormat="1" ht="17" customHeight="1">
      <c r="A17" s="15" t="s">
        <v>20</v>
      </c>
      <c r="B17" s="34">
        <f>SUM(B18:B44)</f>
        <v>6960681</v>
      </c>
      <c r="C17" s="34">
        <f>SUM(C18:C44)</f>
        <v>7831447.5000000009</v>
      </c>
      <c r="D17" s="6">
        <f>IF(C17/B17&gt;1.2,IF((C17/B17-1.2)*0.1+1.2&gt;1.3,1.3,(C17/B17-1.2)*0.1+1.2),C17/B17)</f>
        <v>1.1250978891289518</v>
      </c>
      <c r="E17" s="21"/>
      <c r="F17" s="20"/>
      <c r="G17" s="20"/>
      <c r="H17" s="6"/>
      <c r="I17" s="21"/>
      <c r="J17" s="20">
        <f>SUM(J18:J44)</f>
        <v>5965</v>
      </c>
      <c r="K17" s="20">
        <f>SUM(K18:K44)</f>
        <v>5620</v>
      </c>
      <c r="L17" s="6">
        <f>IF(J17/K17&gt;1.2,IF((J17/K17-1.2)*0.1+1.2&gt;1.3,1.3,(J17/K17-1.2)*0.1+1.2),J17/K17)</f>
        <v>1.0613879003558719</v>
      </c>
      <c r="M17" s="21"/>
      <c r="N17" s="34">
        <f>SUM(N18:N44)</f>
        <v>437630.8</v>
      </c>
      <c r="O17" s="34">
        <f>SUM(O18:O44)</f>
        <v>370275.69999999995</v>
      </c>
      <c r="P17" s="6">
        <f>IF(O17/N17&gt;1.2,IF((O17/N17-1.2)*0.1+1.2&gt;1.3,1.3,(O17/N17-1.2)*0.1+1.2),O17/N17)</f>
        <v>0.84609149995841237</v>
      </c>
      <c r="Q17" s="21"/>
      <c r="R17" s="34">
        <f>SUM(R18:R44)</f>
        <v>11491.7</v>
      </c>
      <c r="S17" s="34">
        <f>SUM(S18:S44)</f>
        <v>12295.2</v>
      </c>
      <c r="T17" s="6">
        <f>IF(S17/R17&gt;1.2,IF((S17/R17-1.2)*0.1+1.2&gt;1.3,1.3,(S17/R17-1.2)*0.1+1.2),S17/R17)</f>
        <v>1.0699200292384938</v>
      </c>
      <c r="U17" s="21"/>
      <c r="V17" s="34">
        <f>SUM(V18:V44)</f>
        <v>5605.0000000000009</v>
      </c>
      <c r="W17" s="34">
        <f>SUM(W18:W44)</f>
        <v>6387.6</v>
      </c>
      <c r="X17" s="6">
        <f>IF(W17/V17&gt;1.2,IF((W17/V17-1.2)*0.1+1.2&gt;1.3,1.3,(W17/V17-1.2)*0.1+1.2),W17/V17)</f>
        <v>1.1396253345227474</v>
      </c>
      <c r="Y17" s="21"/>
      <c r="Z17" s="22"/>
      <c r="AA17" s="20">
        <f>SUM(AA18:AA44)</f>
        <v>1012809</v>
      </c>
      <c r="AB17" s="34">
        <f>SUM(AB18:AB44)</f>
        <v>92073.545454545456</v>
      </c>
      <c r="AC17" s="34">
        <f>SUM(AC18:AC44)</f>
        <v>92484.299999999988</v>
      </c>
      <c r="AD17" s="34">
        <f>SUM(AD18:AD44)</f>
        <v>410.75454545454545</v>
      </c>
      <c r="AE17" s="34">
        <f>SUM(AE18:AE44)</f>
        <v>-494.9</v>
      </c>
      <c r="AF17" s="34">
        <f t="shared" ref="AF17:AH17" si="12">SUM(AF18:AF44)</f>
        <v>91989.400000000009</v>
      </c>
      <c r="AG17" s="34">
        <f t="shared" si="12"/>
        <v>92192.7</v>
      </c>
      <c r="AH17" s="34">
        <f t="shared" si="12"/>
        <v>-203.29999999999995</v>
      </c>
      <c r="AI17" s="67"/>
    </row>
    <row r="18" spans="1:35" s="2" customFormat="1" ht="17" customHeight="1">
      <c r="A18" s="13" t="s">
        <v>0</v>
      </c>
      <c r="B18" s="35">
        <v>6265</v>
      </c>
      <c r="C18" s="35">
        <v>7292.8</v>
      </c>
      <c r="D18" s="4">
        <f>IF(E18=0,0,IF(B18=0,1,IF(C18&lt;0,0,IF(C18/B18&gt;1.2,IF((C18/B18-1.2)*0.1+1.2&gt;1.3,1.3,(C18/B18-1.2)*0.1+1.2),C18/B18))))</f>
        <v>1.1640542697525937</v>
      </c>
      <c r="E18" s="11">
        <v>10</v>
      </c>
      <c r="F18" s="60">
        <v>104.2</v>
      </c>
      <c r="G18" s="60">
        <v>97.8</v>
      </c>
      <c r="H18" s="4">
        <f>IF(I18=0,0,IF(F18=0,1,IF(G18&lt;0,0,IF(G18/F18&gt;1.2,IF((G18/F18-1.2)*0.1+1.2&gt;1.3,1.3,(G18/F18-1.2)*0.1+1.2),G18/F18))))</f>
        <v>0.93857965451055658</v>
      </c>
      <c r="I18" s="11">
        <v>5</v>
      </c>
      <c r="J18" s="45">
        <v>130</v>
      </c>
      <c r="K18" s="45">
        <v>140</v>
      </c>
      <c r="L18" s="4">
        <f>IF(M18=0,0,IF(J18=0,1,IF(K18&lt;0,0,IF(J18/K18&gt;1.2,IF((J18/K18-1.2)*0.1+1.2&gt;1.3,1.3,(J18/K18-1.2)*0.1+1.2),J18/K18))))</f>
        <v>0.9285714285714286</v>
      </c>
      <c r="M18" s="11">
        <v>15</v>
      </c>
      <c r="N18" s="35">
        <v>3454.3</v>
      </c>
      <c r="O18" s="35">
        <v>4316.3999999999996</v>
      </c>
      <c r="P18" s="4">
        <f>IF(Q18=0,0,IF(N18=0,1,IF(O18&lt;0,0,IF(O18/N18&gt;1.2,IF((O18/N18-1.2)*0.1+1.2&gt;1.3,1.3,(O18/N18-1.2)*0.1+1.2),O18/N18))))</f>
        <v>1.204957299597603</v>
      </c>
      <c r="Q18" s="11">
        <v>20</v>
      </c>
      <c r="R18" s="35">
        <v>40</v>
      </c>
      <c r="S18" s="35">
        <v>44.9</v>
      </c>
      <c r="T18" s="4">
        <f>IF(U18=0,0,IF(R18=0,1,IF(S18&lt;0,0,IF(S18/R18&gt;1.2,IF((S18/R18-1.2)*0.1+1.2&gt;1.3,1.3,(S18/R18-1.2)*0.1+1.2),S18/R18))))</f>
        <v>1.1225000000000001</v>
      </c>
      <c r="U18" s="11">
        <v>10</v>
      </c>
      <c r="V18" s="35">
        <v>27</v>
      </c>
      <c r="W18" s="35">
        <v>29.4</v>
      </c>
      <c r="X18" s="4">
        <f>IF(Y18=0,0,IF(V18=0,1,IF(W18&lt;0,0,IF(W18/V18&gt;1.2,IF((W18/V18-1.2)*0.1+1.2&gt;1.3,1.3,(W18/V18-1.2)*0.1+1.2),W18/V18))))</f>
        <v>1.0888888888888888</v>
      </c>
      <c r="Y18" s="11">
        <v>10</v>
      </c>
      <c r="Z18" s="44">
        <f>(D18*E18+H18*I18+L18*M18+P18*Q18+T18*U18+X18*Y18)/(E18+I18+M18+Q18+U18+Y18)</f>
        <v>1.0925006754213014</v>
      </c>
      <c r="AA18" s="45">
        <v>21927</v>
      </c>
      <c r="AB18" s="35">
        <f>AA18/11</f>
        <v>1993.3636363636363</v>
      </c>
      <c r="AC18" s="35">
        <f>ROUND(Z18*AB18,1)</f>
        <v>2177.8000000000002</v>
      </c>
      <c r="AD18" s="35">
        <f>AC18-AB18</f>
        <v>184.43636363636392</v>
      </c>
      <c r="AE18" s="35">
        <v>-13.3</v>
      </c>
      <c r="AF18" s="35">
        <f>IF((AC18+AE18)&gt;0,ROUND(AC18+AE18,1),0)</f>
        <v>2164.5</v>
      </c>
      <c r="AG18" s="35">
        <v>2188.1</v>
      </c>
      <c r="AH18" s="35">
        <f t="shared" si="10"/>
        <v>-23.599999999999909</v>
      </c>
      <c r="AI18" s="67"/>
    </row>
    <row r="19" spans="1:35" s="2" customFormat="1" ht="17" customHeight="1">
      <c r="A19" s="13" t="s">
        <v>21</v>
      </c>
      <c r="B19" s="35">
        <v>627126</v>
      </c>
      <c r="C19" s="35">
        <v>1047391.2</v>
      </c>
      <c r="D19" s="4">
        <f t="shared" ref="D19:D43" si="13">IF(E19=0,0,IF(B19=0,1,IF(C19&lt;0,0,IF(C19/B19&gt;1.2,IF((C19/B19-1.2)*0.1+1.2&gt;1.3,1.3,(C19/B19-1.2)*0.1+1.2),C19/B19))))</f>
        <v>1.2470144755599353</v>
      </c>
      <c r="E19" s="11">
        <v>10</v>
      </c>
      <c r="F19" s="60">
        <v>103.7</v>
      </c>
      <c r="G19" s="60">
        <v>99.7</v>
      </c>
      <c r="H19" s="4">
        <f t="shared" ref="H19:H43" si="14">IF(I19=0,0,IF(F19=0,1,IF(G19&lt;0,0,IF(G19/F19&gt;1.2,IF((G19/F19-1.2)*0.1+1.2&gt;1.3,1.3,(G19/F19-1.2)*0.1+1.2),G19/F19))))</f>
        <v>0.96142719382835107</v>
      </c>
      <c r="I19" s="11">
        <v>5</v>
      </c>
      <c r="J19" s="45">
        <v>250</v>
      </c>
      <c r="K19" s="45">
        <v>215</v>
      </c>
      <c r="L19" s="4">
        <f t="shared" ref="L19:L43" si="15">IF(M19=0,0,IF(J19=0,1,IF(K19&lt;0,0,IF(J19/K19&gt;1.2,IF((J19/K19-1.2)*0.1+1.2&gt;1.3,1.3,(J19/K19-1.2)*0.1+1.2),J19/K19))))</f>
        <v>1.1627906976744187</v>
      </c>
      <c r="M19" s="11">
        <v>5</v>
      </c>
      <c r="N19" s="35">
        <v>28845.200000000001</v>
      </c>
      <c r="O19" s="35">
        <v>14056.2</v>
      </c>
      <c r="P19" s="4">
        <f t="shared" ref="P19:P44" si="16">IF(Q19=0,0,IF(N19=0,1,IF(O19&lt;0,0,IF(O19/N19&gt;1.2,IF((O19/N19-1.2)*0.1+1.2&gt;1.3,1.3,(O19/N19-1.2)*0.1+1.2),O19/N19))))</f>
        <v>0.48729771331105348</v>
      </c>
      <c r="Q19" s="11">
        <v>20</v>
      </c>
      <c r="R19" s="35">
        <v>505.2</v>
      </c>
      <c r="S19" s="35">
        <v>568.29999999999995</v>
      </c>
      <c r="T19" s="4">
        <f t="shared" ref="T19:T44" si="17">IF(U19=0,0,IF(R19=0,1,IF(S19&lt;0,0,IF(S19/R19&gt;1.2,IF((S19/R19-1.2)*0.1+1.2&gt;1.3,1.3,(S19/R19-1.2)*0.1+1.2),S19/R19))))</f>
        <v>1.1249010292953285</v>
      </c>
      <c r="U19" s="11">
        <v>5</v>
      </c>
      <c r="V19" s="35">
        <v>58.3</v>
      </c>
      <c r="W19" s="35">
        <v>63</v>
      </c>
      <c r="X19" s="4">
        <f t="shared" ref="X19:X44" si="18">IF(Y19=0,0,IF(V19=0,1,IF(W19&lt;0,0,IF(W19/V19&gt;1.2,IF((W19/V19-1.2)*0.1+1.2&gt;1.3,1.3,(W19/V19-1.2)*0.1+1.2),W19/V19))))</f>
        <v>1.0806174957118353</v>
      </c>
      <c r="Y19" s="11">
        <v>5</v>
      </c>
      <c r="Z19" s="44">
        <f t="shared" ref="Z19:Z44" si="19">(D19*E19+H19*I19+L19*M19+P19*Q19+T19*U19+X19*Y19)/(E19+I19+M19+Q19+U19+Y19)</f>
        <v>0.87729562208740186</v>
      </c>
      <c r="AA19" s="45">
        <v>33179</v>
      </c>
      <c r="AB19" s="35">
        <f t="shared" ref="AB19:AB43" si="20">AA19/11</f>
        <v>3016.2727272727275</v>
      </c>
      <c r="AC19" s="35">
        <f t="shared" ref="AC19:AC44" si="21">ROUND(Z19*AB19,1)</f>
        <v>2646.2</v>
      </c>
      <c r="AD19" s="35">
        <f t="shared" ref="AD19:AD43" si="22">AC19-AB19</f>
        <v>-370.07272727272766</v>
      </c>
      <c r="AE19" s="35">
        <v>-30.5</v>
      </c>
      <c r="AF19" s="35">
        <f t="shared" ref="AF19:AF44" si="23">IF((AC19+AE19)&gt;0,ROUND(AC19+AE19,1),0)</f>
        <v>2615.6999999999998</v>
      </c>
      <c r="AG19" s="35">
        <v>2587.5</v>
      </c>
      <c r="AH19" s="35">
        <f t="shared" si="10"/>
        <v>28.199999999999818</v>
      </c>
      <c r="AI19" s="67"/>
    </row>
    <row r="20" spans="1:35" s="2" customFormat="1" ht="17" customHeight="1">
      <c r="A20" s="13" t="s">
        <v>22</v>
      </c>
      <c r="B20" s="35">
        <v>179441</v>
      </c>
      <c r="C20" s="35">
        <v>183941.9</v>
      </c>
      <c r="D20" s="4">
        <f t="shared" si="13"/>
        <v>1.0250828963280409</v>
      </c>
      <c r="E20" s="11">
        <v>10</v>
      </c>
      <c r="F20" s="60">
        <v>107.2</v>
      </c>
      <c r="G20" s="60">
        <v>96.8</v>
      </c>
      <c r="H20" s="4">
        <f t="shared" si="14"/>
        <v>0.90298507462686561</v>
      </c>
      <c r="I20" s="11">
        <v>5</v>
      </c>
      <c r="J20" s="45">
        <v>115</v>
      </c>
      <c r="K20" s="45">
        <v>112</v>
      </c>
      <c r="L20" s="4">
        <f t="shared" si="15"/>
        <v>1.0267857142857142</v>
      </c>
      <c r="M20" s="11">
        <v>10</v>
      </c>
      <c r="N20" s="35">
        <v>7753.5</v>
      </c>
      <c r="O20" s="35">
        <v>7163.6</v>
      </c>
      <c r="P20" s="4">
        <f t="shared" si="16"/>
        <v>0.92391823047655897</v>
      </c>
      <c r="Q20" s="11">
        <v>20</v>
      </c>
      <c r="R20" s="35">
        <v>808.5</v>
      </c>
      <c r="S20" s="35">
        <v>948.8</v>
      </c>
      <c r="T20" s="4">
        <f t="shared" si="17"/>
        <v>1.1735312306740877</v>
      </c>
      <c r="U20" s="11">
        <v>10</v>
      </c>
      <c r="V20" s="35">
        <v>111</v>
      </c>
      <c r="W20" s="35">
        <v>164.9</v>
      </c>
      <c r="X20" s="4">
        <f t="shared" si="18"/>
        <v>1.2285585585585586</v>
      </c>
      <c r="Y20" s="11">
        <v>5</v>
      </c>
      <c r="Z20" s="44">
        <f t="shared" si="19"/>
        <v>1.0231680198056121</v>
      </c>
      <c r="AA20" s="45">
        <v>25272</v>
      </c>
      <c r="AB20" s="35">
        <f t="shared" si="20"/>
        <v>2297.4545454545455</v>
      </c>
      <c r="AC20" s="35">
        <f t="shared" si="21"/>
        <v>2350.6999999999998</v>
      </c>
      <c r="AD20" s="35">
        <f t="shared" si="22"/>
        <v>53.245454545454322</v>
      </c>
      <c r="AE20" s="35">
        <v>-7.2</v>
      </c>
      <c r="AF20" s="35">
        <f t="shared" si="23"/>
        <v>2343.5</v>
      </c>
      <c r="AG20" s="35">
        <v>2368.6</v>
      </c>
      <c r="AH20" s="35">
        <f t="shared" si="10"/>
        <v>-25.099999999999909</v>
      </c>
      <c r="AI20" s="67"/>
    </row>
    <row r="21" spans="1:35" s="2" customFormat="1" ht="17" customHeight="1">
      <c r="A21" s="13" t="s">
        <v>23</v>
      </c>
      <c r="B21" s="35">
        <v>17741</v>
      </c>
      <c r="C21" s="35">
        <v>19669.5</v>
      </c>
      <c r="D21" s="4">
        <f t="shared" si="13"/>
        <v>1.1087030043402288</v>
      </c>
      <c r="E21" s="11">
        <v>10</v>
      </c>
      <c r="F21" s="60">
        <v>103.2</v>
      </c>
      <c r="G21" s="60">
        <v>102.4</v>
      </c>
      <c r="H21" s="4">
        <f t="shared" si="14"/>
        <v>0.99224806201550386</v>
      </c>
      <c r="I21" s="11">
        <v>5</v>
      </c>
      <c r="J21" s="45">
        <v>300</v>
      </c>
      <c r="K21" s="45">
        <v>335</v>
      </c>
      <c r="L21" s="4">
        <f t="shared" si="15"/>
        <v>0.89552238805970152</v>
      </c>
      <c r="M21" s="11">
        <v>10</v>
      </c>
      <c r="N21" s="35">
        <v>13008.4</v>
      </c>
      <c r="O21" s="35">
        <v>9078.9</v>
      </c>
      <c r="P21" s="4">
        <f t="shared" si="16"/>
        <v>0.69792595553642256</v>
      </c>
      <c r="Q21" s="11">
        <v>20</v>
      </c>
      <c r="R21" s="35">
        <v>271</v>
      </c>
      <c r="S21" s="35">
        <v>274.89999999999998</v>
      </c>
      <c r="T21" s="4">
        <f t="shared" si="17"/>
        <v>1.014391143911439</v>
      </c>
      <c r="U21" s="11">
        <v>5</v>
      </c>
      <c r="V21" s="35">
        <v>90</v>
      </c>
      <c r="W21" s="35">
        <v>92.9</v>
      </c>
      <c r="X21" s="4">
        <f t="shared" si="18"/>
        <v>1.0322222222222224</v>
      </c>
      <c r="Y21" s="11">
        <v>5</v>
      </c>
      <c r="Z21" s="44">
        <f t="shared" si="19"/>
        <v>0.89445600319042884</v>
      </c>
      <c r="AA21" s="45">
        <v>32099</v>
      </c>
      <c r="AB21" s="35">
        <f t="shared" si="20"/>
        <v>2918.090909090909</v>
      </c>
      <c r="AC21" s="35">
        <f t="shared" si="21"/>
        <v>2610.1</v>
      </c>
      <c r="AD21" s="35">
        <f t="shared" si="22"/>
        <v>-307.9909090909091</v>
      </c>
      <c r="AE21" s="35">
        <v>-5.3</v>
      </c>
      <c r="AF21" s="35">
        <f t="shared" si="23"/>
        <v>2604.8000000000002</v>
      </c>
      <c r="AG21" s="35">
        <v>2576.3000000000002</v>
      </c>
      <c r="AH21" s="35">
        <f t="shared" si="10"/>
        <v>28.5</v>
      </c>
      <c r="AI21" s="67"/>
    </row>
    <row r="22" spans="1:35" s="2" customFormat="1" ht="17" customHeight="1">
      <c r="A22" s="13" t="s">
        <v>24</v>
      </c>
      <c r="B22" s="35">
        <v>19512</v>
      </c>
      <c r="C22" s="35">
        <v>20363.3</v>
      </c>
      <c r="D22" s="4">
        <f t="shared" si="13"/>
        <v>1.043629561295613</v>
      </c>
      <c r="E22" s="11">
        <v>10</v>
      </c>
      <c r="F22" s="60">
        <v>102.6</v>
      </c>
      <c r="G22" s="60">
        <v>101.8</v>
      </c>
      <c r="H22" s="4">
        <f t="shared" si="14"/>
        <v>0.99220272904483431</v>
      </c>
      <c r="I22" s="11">
        <v>5</v>
      </c>
      <c r="J22" s="45">
        <v>300</v>
      </c>
      <c r="K22" s="45">
        <v>255</v>
      </c>
      <c r="L22" s="4">
        <f t="shared" si="15"/>
        <v>1.1764705882352942</v>
      </c>
      <c r="M22" s="11">
        <v>10</v>
      </c>
      <c r="N22" s="35">
        <v>11002.5</v>
      </c>
      <c r="O22" s="35">
        <v>12940</v>
      </c>
      <c r="P22" s="4">
        <f t="shared" si="16"/>
        <v>1.1760963417405135</v>
      </c>
      <c r="Q22" s="11">
        <v>20</v>
      </c>
      <c r="R22" s="35">
        <v>302.3</v>
      </c>
      <c r="S22" s="35">
        <v>335.3</v>
      </c>
      <c r="T22" s="4">
        <f t="shared" si="17"/>
        <v>1.1091630830301025</v>
      </c>
      <c r="U22" s="11">
        <v>5</v>
      </c>
      <c r="V22" s="35">
        <v>109.1</v>
      </c>
      <c r="W22" s="35">
        <v>109.3</v>
      </c>
      <c r="X22" s="4">
        <f t="shared" si="18"/>
        <v>1.0018331805682861</v>
      </c>
      <c r="Y22" s="11">
        <v>5</v>
      </c>
      <c r="Z22" s="44">
        <f t="shared" si="19"/>
        <v>1.1134349689697356</v>
      </c>
      <c r="AA22" s="45">
        <v>48599</v>
      </c>
      <c r="AB22" s="35">
        <f t="shared" si="20"/>
        <v>4418.090909090909</v>
      </c>
      <c r="AC22" s="35">
        <f t="shared" si="21"/>
        <v>4919.3</v>
      </c>
      <c r="AD22" s="35">
        <f t="shared" si="22"/>
        <v>501.20909090909117</v>
      </c>
      <c r="AE22" s="35">
        <v>-19.399999999999999</v>
      </c>
      <c r="AF22" s="35">
        <f t="shared" si="23"/>
        <v>4899.8999999999996</v>
      </c>
      <c r="AG22" s="35">
        <v>4953.3999999999996</v>
      </c>
      <c r="AH22" s="35">
        <f t="shared" si="10"/>
        <v>-53.5</v>
      </c>
      <c r="AI22" s="67"/>
    </row>
    <row r="23" spans="1:35" s="2" customFormat="1" ht="17" customHeight="1">
      <c r="A23" s="13" t="s">
        <v>25</v>
      </c>
      <c r="B23" s="35">
        <v>18143</v>
      </c>
      <c r="C23" s="35">
        <v>28058</v>
      </c>
      <c r="D23" s="4">
        <f t="shared" si="13"/>
        <v>1.2346491759907403</v>
      </c>
      <c r="E23" s="11">
        <v>10</v>
      </c>
      <c r="F23" s="60">
        <v>106.8</v>
      </c>
      <c r="G23" s="60">
        <v>102.1</v>
      </c>
      <c r="H23" s="4">
        <f t="shared" si="14"/>
        <v>0.95599250936329583</v>
      </c>
      <c r="I23" s="11">
        <v>5</v>
      </c>
      <c r="J23" s="45">
        <v>280</v>
      </c>
      <c r="K23" s="45">
        <v>250</v>
      </c>
      <c r="L23" s="4">
        <f t="shared" si="15"/>
        <v>1.1200000000000001</v>
      </c>
      <c r="M23" s="11">
        <v>15</v>
      </c>
      <c r="N23" s="35">
        <v>6968.2</v>
      </c>
      <c r="O23" s="35">
        <v>5630.3</v>
      </c>
      <c r="P23" s="4">
        <f t="shared" si="16"/>
        <v>0.80799919634912898</v>
      </c>
      <c r="Q23" s="11">
        <v>20</v>
      </c>
      <c r="R23" s="35">
        <v>337.7</v>
      </c>
      <c r="S23" s="35">
        <v>394</v>
      </c>
      <c r="T23" s="4">
        <f t="shared" si="17"/>
        <v>1.1667160201362157</v>
      </c>
      <c r="U23" s="11">
        <v>5</v>
      </c>
      <c r="V23" s="35">
        <v>33.5</v>
      </c>
      <c r="W23" s="35">
        <v>37.700000000000003</v>
      </c>
      <c r="X23" s="4">
        <f t="shared" si="18"/>
        <v>1.1253731343283584</v>
      </c>
      <c r="Y23" s="11">
        <v>5</v>
      </c>
      <c r="Z23" s="44">
        <f t="shared" si="19"/>
        <v>1.0257814001004888</v>
      </c>
      <c r="AA23" s="45">
        <v>38363</v>
      </c>
      <c r="AB23" s="35">
        <f t="shared" si="20"/>
        <v>3487.5454545454545</v>
      </c>
      <c r="AC23" s="35">
        <f t="shared" si="21"/>
        <v>3577.5</v>
      </c>
      <c r="AD23" s="35">
        <f t="shared" si="22"/>
        <v>89.954545454545496</v>
      </c>
      <c r="AE23" s="35">
        <v>-1.9</v>
      </c>
      <c r="AF23" s="35">
        <f t="shared" si="23"/>
        <v>3575.6</v>
      </c>
      <c r="AG23" s="35">
        <v>3597.7</v>
      </c>
      <c r="AH23" s="35">
        <f t="shared" si="10"/>
        <v>-22.099999999999909</v>
      </c>
      <c r="AI23" s="67"/>
    </row>
    <row r="24" spans="1:35" s="2" customFormat="1" ht="17" customHeight="1">
      <c r="A24" s="13" t="s">
        <v>26</v>
      </c>
      <c r="B24" s="35">
        <v>1214800</v>
      </c>
      <c r="C24" s="35">
        <v>1162408.5</v>
      </c>
      <c r="D24" s="4">
        <f t="shared" si="13"/>
        <v>0.95687232466249583</v>
      </c>
      <c r="E24" s="11">
        <v>10</v>
      </c>
      <c r="F24" s="60">
        <v>105.1</v>
      </c>
      <c r="G24" s="60">
        <v>101.3</v>
      </c>
      <c r="H24" s="4">
        <f t="shared" si="14"/>
        <v>0.96384395813510948</v>
      </c>
      <c r="I24" s="11">
        <v>5</v>
      </c>
      <c r="J24" s="45">
        <v>180</v>
      </c>
      <c r="K24" s="45">
        <v>153</v>
      </c>
      <c r="L24" s="4">
        <f t="shared" si="15"/>
        <v>1.1764705882352942</v>
      </c>
      <c r="M24" s="11">
        <v>5</v>
      </c>
      <c r="N24" s="35">
        <v>87776</v>
      </c>
      <c r="O24" s="35">
        <v>70867.8</v>
      </c>
      <c r="P24" s="4">
        <f t="shared" si="16"/>
        <v>0.80737103536274157</v>
      </c>
      <c r="Q24" s="11">
        <v>20</v>
      </c>
      <c r="R24" s="35">
        <v>348.1</v>
      </c>
      <c r="S24" s="35">
        <v>427.8</v>
      </c>
      <c r="T24" s="4">
        <f t="shared" si="17"/>
        <v>1.2028957196207986</v>
      </c>
      <c r="U24" s="11">
        <v>5</v>
      </c>
      <c r="V24" s="35">
        <v>138.69999999999999</v>
      </c>
      <c r="W24" s="35">
        <v>203.7</v>
      </c>
      <c r="X24" s="4">
        <f t="shared" si="18"/>
        <v>1.2268637346791635</v>
      </c>
      <c r="Y24" s="11">
        <v>5</v>
      </c>
      <c r="Z24" s="44">
        <f t="shared" si="19"/>
        <v>0.97133027914463232</v>
      </c>
      <c r="AA24" s="45">
        <v>38012</v>
      </c>
      <c r="AB24" s="35">
        <f t="shared" si="20"/>
        <v>3455.6363636363635</v>
      </c>
      <c r="AC24" s="35">
        <f t="shared" si="21"/>
        <v>3356.6</v>
      </c>
      <c r="AD24" s="35">
        <f t="shared" si="22"/>
        <v>-99.036363636363603</v>
      </c>
      <c r="AE24" s="35">
        <v>-41.7</v>
      </c>
      <c r="AF24" s="35">
        <f t="shared" si="23"/>
        <v>3314.9</v>
      </c>
      <c r="AG24" s="35">
        <v>3317.7</v>
      </c>
      <c r="AH24" s="35">
        <f t="shared" si="10"/>
        <v>-2.7999999999997272</v>
      </c>
      <c r="AI24" s="67"/>
    </row>
    <row r="25" spans="1:35" s="2" customFormat="1" ht="17" customHeight="1">
      <c r="A25" s="13" t="s">
        <v>27</v>
      </c>
      <c r="B25" s="35">
        <v>12912</v>
      </c>
      <c r="C25" s="35">
        <v>12098.9</v>
      </c>
      <c r="D25" s="4">
        <f t="shared" si="13"/>
        <v>0.9370275712515489</v>
      </c>
      <c r="E25" s="11">
        <v>10</v>
      </c>
      <c r="F25" s="60">
        <v>103.8</v>
      </c>
      <c r="G25" s="60">
        <v>109</v>
      </c>
      <c r="H25" s="4">
        <f t="shared" si="14"/>
        <v>1.0500963391136802</v>
      </c>
      <c r="I25" s="11">
        <v>5</v>
      </c>
      <c r="J25" s="45">
        <v>80</v>
      </c>
      <c r="K25" s="45">
        <v>71</v>
      </c>
      <c r="L25" s="4">
        <f t="shared" si="15"/>
        <v>1.1267605633802817</v>
      </c>
      <c r="M25" s="11">
        <v>10</v>
      </c>
      <c r="N25" s="35">
        <v>3919.9</v>
      </c>
      <c r="O25" s="35">
        <v>2844.6</v>
      </c>
      <c r="P25" s="4">
        <f t="shared" si="16"/>
        <v>0.72568177759636721</v>
      </c>
      <c r="Q25" s="11">
        <v>20</v>
      </c>
      <c r="R25" s="35">
        <v>105</v>
      </c>
      <c r="S25" s="35">
        <v>117.8</v>
      </c>
      <c r="T25" s="4">
        <f t="shared" si="17"/>
        <v>1.121904761904762</v>
      </c>
      <c r="U25" s="11">
        <v>5</v>
      </c>
      <c r="V25" s="35">
        <v>13</v>
      </c>
      <c r="W25" s="35">
        <v>14.3</v>
      </c>
      <c r="X25" s="4">
        <f t="shared" si="18"/>
        <v>1.1000000000000001</v>
      </c>
      <c r="Y25" s="11">
        <v>5</v>
      </c>
      <c r="Z25" s="44">
        <f t="shared" si="19"/>
        <v>0.93657313460614289</v>
      </c>
      <c r="AA25" s="45">
        <v>11241</v>
      </c>
      <c r="AB25" s="35">
        <f t="shared" si="20"/>
        <v>1021.9090909090909</v>
      </c>
      <c r="AC25" s="35">
        <f t="shared" si="21"/>
        <v>957.1</v>
      </c>
      <c r="AD25" s="35">
        <f t="shared" si="22"/>
        <v>-64.809090909090855</v>
      </c>
      <c r="AE25" s="35">
        <v>-19.100000000000001</v>
      </c>
      <c r="AF25" s="35">
        <f t="shared" si="23"/>
        <v>938</v>
      </c>
      <c r="AG25" s="35">
        <v>926.4</v>
      </c>
      <c r="AH25" s="35">
        <f t="shared" si="10"/>
        <v>11.600000000000023</v>
      </c>
      <c r="AI25" s="67"/>
    </row>
    <row r="26" spans="1:35" s="2" customFormat="1" ht="17" customHeight="1">
      <c r="A26" s="13" t="s">
        <v>28</v>
      </c>
      <c r="B26" s="35">
        <v>6265</v>
      </c>
      <c r="C26" s="35">
        <v>8873</v>
      </c>
      <c r="D26" s="4">
        <f t="shared" si="13"/>
        <v>1.2216280925778131</v>
      </c>
      <c r="E26" s="11">
        <v>10</v>
      </c>
      <c r="F26" s="60">
        <v>105.8</v>
      </c>
      <c r="G26" s="60">
        <v>97.4</v>
      </c>
      <c r="H26" s="4">
        <f t="shared" si="14"/>
        <v>0.92060491493383756</v>
      </c>
      <c r="I26" s="11">
        <v>5</v>
      </c>
      <c r="J26" s="45">
        <v>210</v>
      </c>
      <c r="K26" s="45">
        <v>194</v>
      </c>
      <c r="L26" s="4">
        <f t="shared" si="15"/>
        <v>1.0824742268041236</v>
      </c>
      <c r="M26" s="11">
        <v>15</v>
      </c>
      <c r="N26" s="35">
        <v>5537.8</v>
      </c>
      <c r="O26" s="35">
        <v>5481.9</v>
      </c>
      <c r="P26" s="4">
        <f t="shared" si="16"/>
        <v>0.98990573874101617</v>
      </c>
      <c r="Q26" s="11">
        <v>20</v>
      </c>
      <c r="R26" s="35">
        <v>907</v>
      </c>
      <c r="S26" s="35">
        <v>1047.9000000000001</v>
      </c>
      <c r="T26" s="4">
        <f t="shared" si="17"/>
        <v>1.1553472987872107</v>
      </c>
      <c r="U26" s="11">
        <v>5</v>
      </c>
      <c r="V26" s="35">
        <v>59</v>
      </c>
      <c r="W26" s="35">
        <v>76.900000000000006</v>
      </c>
      <c r="X26" s="4">
        <f t="shared" si="18"/>
        <v>1.2103389830508475</v>
      </c>
      <c r="Y26" s="11">
        <v>5</v>
      </c>
      <c r="Z26" s="44">
        <f t="shared" si="19"/>
        <v>1.0780494181086633</v>
      </c>
      <c r="AA26" s="45">
        <v>42883</v>
      </c>
      <c r="AB26" s="35">
        <f t="shared" si="20"/>
        <v>3898.4545454545455</v>
      </c>
      <c r="AC26" s="35">
        <f t="shared" si="21"/>
        <v>4202.7</v>
      </c>
      <c r="AD26" s="35">
        <f t="shared" si="22"/>
        <v>304.24545454545432</v>
      </c>
      <c r="AE26" s="35">
        <v>-71.099999999999994</v>
      </c>
      <c r="AF26" s="35">
        <f t="shared" si="23"/>
        <v>4131.6000000000004</v>
      </c>
      <c r="AG26" s="35">
        <v>4187.3999999999996</v>
      </c>
      <c r="AH26" s="35">
        <f t="shared" si="10"/>
        <v>-55.799999999999272</v>
      </c>
      <c r="AI26" s="67"/>
    </row>
    <row r="27" spans="1:35" s="2" customFormat="1" ht="17" customHeight="1">
      <c r="A27" s="13" t="s">
        <v>29</v>
      </c>
      <c r="B27" s="35">
        <v>3861</v>
      </c>
      <c r="C27" s="35">
        <v>4674.5</v>
      </c>
      <c r="D27" s="4">
        <f t="shared" si="13"/>
        <v>1.2010696710696711</v>
      </c>
      <c r="E27" s="11">
        <v>10</v>
      </c>
      <c r="F27" s="60">
        <v>106</v>
      </c>
      <c r="G27" s="60">
        <v>104.9</v>
      </c>
      <c r="H27" s="4">
        <f t="shared" si="14"/>
        <v>0.98962264150943402</v>
      </c>
      <c r="I27" s="11">
        <v>5</v>
      </c>
      <c r="J27" s="45">
        <v>130</v>
      </c>
      <c r="K27" s="45">
        <v>109</v>
      </c>
      <c r="L27" s="4">
        <f t="shared" si="15"/>
        <v>1.1926605504587156</v>
      </c>
      <c r="M27" s="11">
        <v>15</v>
      </c>
      <c r="N27" s="35">
        <v>3193</v>
      </c>
      <c r="O27" s="35">
        <v>2996.8</v>
      </c>
      <c r="P27" s="4">
        <f t="shared" si="16"/>
        <v>0.93855308487316014</v>
      </c>
      <c r="Q27" s="11">
        <v>20</v>
      </c>
      <c r="R27" s="35">
        <v>65</v>
      </c>
      <c r="S27" s="35">
        <v>67.099999999999994</v>
      </c>
      <c r="T27" s="4">
        <f t="shared" si="17"/>
        <v>1.0323076923076921</v>
      </c>
      <c r="U27" s="11">
        <v>5</v>
      </c>
      <c r="V27" s="35">
        <v>13.4</v>
      </c>
      <c r="W27" s="35">
        <v>14.4</v>
      </c>
      <c r="X27" s="4">
        <f t="shared" si="18"/>
        <v>1.0746268656716418</v>
      </c>
      <c r="Y27" s="11">
        <v>10</v>
      </c>
      <c r="Z27" s="44">
        <f t="shared" si="19"/>
        <v>1.0696551844745033</v>
      </c>
      <c r="AA27" s="45">
        <v>9919</v>
      </c>
      <c r="AB27" s="35">
        <f t="shared" si="20"/>
        <v>901.72727272727275</v>
      </c>
      <c r="AC27" s="35">
        <f t="shared" si="21"/>
        <v>964.5</v>
      </c>
      <c r="AD27" s="35">
        <f t="shared" si="22"/>
        <v>62.772727272727252</v>
      </c>
      <c r="AE27" s="35">
        <v>2.8</v>
      </c>
      <c r="AF27" s="35">
        <f t="shared" si="23"/>
        <v>967.3</v>
      </c>
      <c r="AG27" s="35">
        <v>973.4</v>
      </c>
      <c r="AH27" s="35">
        <f t="shared" si="10"/>
        <v>-6.1000000000000227</v>
      </c>
      <c r="AI27" s="67"/>
    </row>
    <row r="28" spans="1:35" s="2" customFormat="1" ht="17" customHeight="1">
      <c r="A28" s="13" t="s">
        <v>30</v>
      </c>
      <c r="B28" s="35">
        <v>1415891</v>
      </c>
      <c r="C28" s="35">
        <v>1681642.8</v>
      </c>
      <c r="D28" s="4">
        <f t="shared" si="13"/>
        <v>1.1876922729221389</v>
      </c>
      <c r="E28" s="11">
        <v>10</v>
      </c>
      <c r="F28" s="60">
        <v>103.9</v>
      </c>
      <c r="G28" s="60">
        <v>103.8</v>
      </c>
      <c r="H28" s="4">
        <f t="shared" si="14"/>
        <v>0.99903753609239643</v>
      </c>
      <c r="I28" s="11">
        <v>5</v>
      </c>
      <c r="J28" s="45">
        <v>200</v>
      </c>
      <c r="K28" s="45">
        <v>200</v>
      </c>
      <c r="L28" s="4">
        <f t="shared" si="15"/>
        <v>1</v>
      </c>
      <c r="M28" s="11">
        <v>10</v>
      </c>
      <c r="N28" s="35">
        <v>18591.5</v>
      </c>
      <c r="O28" s="35">
        <v>17403</v>
      </c>
      <c r="P28" s="4">
        <f t="shared" si="16"/>
        <v>0.93607293655702872</v>
      </c>
      <c r="Q28" s="11">
        <v>20</v>
      </c>
      <c r="R28" s="35">
        <v>1058.0999999999999</v>
      </c>
      <c r="S28" s="35">
        <v>1060</v>
      </c>
      <c r="T28" s="4">
        <f t="shared" si="17"/>
        <v>1.001795671486627</v>
      </c>
      <c r="U28" s="11">
        <v>10</v>
      </c>
      <c r="V28" s="35">
        <v>334.2</v>
      </c>
      <c r="W28" s="35">
        <v>388.6</v>
      </c>
      <c r="X28" s="4">
        <f t="shared" si="18"/>
        <v>1.1627767803710354</v>
      </c>
      <c r="Y28" s="11">
        <v>10</v>
      </c>
      <c r="Z28" s="44">
        <f t="shared" si="19"/>
        <v>1.0344506716830857</v>
      </c>
      <c r="AA28" s="45">
        <v>58499</v>
      </c>
      <c r="AB28" s="35">
        <f t="shared" si="20"/>
        <v>5318.090909090909</v>
      </c>
      <c r="AC28" s="35">
        <f t="shared" si="21"/>
        <v>5501.3</v>
      </c>
      <c r="AD28" s="35">
        <f t="shared" si="22"/>
        <v>183.20909090909117</v>
      </c>
      <c r="AE28" s="35">
        <v>-19.3</v>
      </c>
      <c r="AF28" s="35">
        <f t="shared" si="23"/>
        <v>5482</v>
      </c>
      <c r="AG28" s="35">
        <v>5497.7</v>
      </c>
      <c r="AH28" s="35">
        <f t="shared" si="10"/>
        <v>-15.699999999999818</v>
      </c>
      <c r="AI28" s="67"/>
    </row>
    <row r="29" spans="1:35" s="2" customFormat="1" ht="17" customHeight="1">
      <c r="A29" s="13" t="s">
        <v>31</v>
      </c>
      <c r="B29" s="35">
        <v>274755</v>
      </c>
      <c r="C29" s="35">
        <v>403722.6</v>
      </c>
      <c r="D29" s="4">
        <f t="shared" si="13"/>
        <v>1.226939127586395</v>
      </c>
      <c r="E29" s="11">
        <v>10</v>
      </c>
      <c r="F29" s="60">
        <v>105.7</v>
      </c>
      <c r="G29" s="60">
        <v>118</v>
      </c>
      <c r="H29" s="4">
        <f t="shared" si="14"/>
        <v>1.1163670766319773</v>
      </c>
      <c r="I29" s="11">
        <v>5</v>
      </c>
      <c r="J29" s="45">
        <v>220</v>
      </c>
      <c r="K29" s="45">
        <v>189</v>
      </c>
      <c r="L29" s="4">
        <f t="shared" si="15"/>
        <v>1.164021164021164</v>
      </c>
      <c r="M29" s="11">
        <v>5</v>
      </c>
      <c r="N29" s="35">
        <v>19618.5</v>
      </c>
      <c r="O29" s="35">
        <v>23969.5</v>
      </c>
      <c r="P29" s="4">
        <f t="shared" si="16"/>
        <v>1.202178046231873</v>
      </c>
      <c r="Q29" s="11">
        <v>20</v>
      </c>
      <c r="R29" s="35">
        <v>384</v>
      </c>
      <c r="S29" s="35">
        <v>403.9</v>
      </c>
      <c r="T29" s="4">
        <f t="shared" si="17"/>
        <v>1.0518229166666666</v>
      </c>
      <c r="U29" s="11">
        <v>5</v>
      </c>
      <c r="V29" s="35">
        <v>2508</v>
      </c>
      <c r="W29" s="35">
        <v>2952.9</v>
      </c>
      <c r="X29" s="4">
        <f t="shared" si="18"/>
        <v>1.1773923444976078</v>
      </c>
      <c r="Y29" s="11">
        <v>15</v>
      </c>
      <c r="Z29" s="44">
        <f t="shared" si="19"/>
        <v>1.1772482192427427</v>
      </c>
      <c r="AA29" s="45">
        <v>102884</v>
      </c>
      <c r="AB29" s="35">
        <f t="shared" si="20"/>
        <v>9353.0909090909099</v>
      </c>
      <c r="AC29" s="35">
        <f t="shared" si="21"/>
        <v>11010.9</v>
      </c>
      <c r="AD29" s="35">
        <f t="shared" si="22"/>
        <v>1657.8090909090897</v>
      </c>
      <c r="AE29" s="35">
        <v>-49.5</v>
      </c>
      <c r="AF29" s="35">
        <f t="shared" si="23"/>
        <v>10961.4</v>
      </c>
      <c r="AG29" s="35">
        <v>11013.2</v>
      </c>
      <c r="AH29" s="35">
        <f t="shared" si="10"/>
        <v>-51.800000000001091</v>
      </c>
      <c r="AI29" s="67"/>
    </row>
    <row r="30" spans="1:35" s="2" customFormat="1" ht="17" customHeight="1">
      <c r="A30" s="13" t="s">
        <v>32</v>
      </c>
      <c r="B30" s="35">
        <v>21610</v>
      </c>
      <c r="C30" s="35">
        <v>21607.4</v>
      </c>
      <c r="D30" s="4">
        <f t="shared" si="13"/>
        <v>0.99987968533086535</v>
      </c>
      <c r="E30" s="11">
        <v>10</v>
      </c>
      <c r="F30" s="60">
        <v>107.3</v>
      </c>
      <c r="G30" s="60">
        <v>106.9</v>
      </c>
      <c r="H30" s="4">
        <f t="shared" si="14"/>
        <v>0.99627213420316874</v>
      </c>
      <c r="I30" s="11">
        <v>5</v>
      </c>
      <c r="J30" s="45">
        <v>160</v>
      </c>
      <c r="K30" s="45">
        <v>150</v>
      </c>
      <c r="L30" s="4">
        <f t="shared" si="15"/>
        <v>1.0666666666666667</v>
      </c>
      <c r="M30" s="11">
        <v>10</v>
      </c>
      <c r="N30" s="35">
        <v>7123.3</v>
      </c>
      <c r="O30" s="35">
        <v>5102.8</v>
      </c>
      <c r="P30" s="4">
        <f t="shared" si="16"/>
        <v>0.71635337554223466</v>
      </c>
      <c r="Q30" s="11">
        <v>20</v>
      </c>
      <c r="R30" s="35">
        <v>237</v>
      </c>
      <c r="S30" s="35">
        <v>236.9</v>
      </c>
      <c r="T30" s="4">
        <f t="shared" si="17"/>
        <v>0.99957805907173003</v>
      </c>
      <c r="U30" s="11">
        <v>10</v>
      </c>
      <c r="V30" s="35">
        <v>17.399999999999999</v>
      </c>
      <c r="W30" s="35">
        <v>13.7</v>
      </c>
      <c r="X30" s="4">
        <f t="shared" si="18"/>
        <v>0.78735632183908044</v>
      </c>
      <c r="Y30" s="11">
        <v>10</v>
      </c>
      <c r="Z30" s="44">
        <f t="shared" si="19"/>
        <v>0.88989593093759944</v>
      </c>
      <c r="AA30" s="45">
        <v>18862</v>
      </c>
      <c r="AB30" s="35">
        <f t="shared" si="20"/>
        <v>1714.7272727272727</v>
      </c>
      <c r="AC30" s="35">
        <f t="shared" si="21"/>
        <v>1525.9</v>
      </c>
      <c r="AD30" s="35">
        <f t="shared" si="22"/>
        <v>-188.82727272727266</v>
      </c>
      <c r="AE30" s="35">
        <v>-14.4</v>
      </c>
      <c r="AF30" s="35">
        <f t="shared" si="23"/>
        <v>1511.5</v>
      </c>
      <c r="AG30" s="35">
        <v>1496.3</v>
      </c>
      <c r="AH30" s="35">
        <f t="shared" si="10"/>
        <v>15.200000000000045</v>
      </c>
      <c r="AI30" s="67"/>
    </row>
    <row r="31" spans="1:35" s="2" customFormat="1" ht="17" customHeight="1">
      <c r="A31" s="13" t="s">
        <v>33</v>
      </c>
      <c r="B31" s="35">
        <v>158452</v>
      </c>
      <c r="C31" s="35">
        <v>214186</v>
      </c>
      <c r="D31" s="4">
        <f t="shared" si="13"/>
        <v>1.2151740590210285</v>
      </c>
      <c r="E31" s="11">
        <v>10</v>
      </c>
      <c r="F31" s="60">
        <v>106.4</v>
      </c>
      <c r="G31" s="60">
        <v>100.9</v>
      </c>
      <c r="H31" s="4">
        <f t="shared" si="14"/>
        <v>0.94830827067669177</v>
      </c>
      <c r="I31" s="11">
        <v>5</v>
      </c>
      <c r="J31" s="45">
        <v>200</v>
      </c>
      <c r="K31" s="45">
        <v>200</v>
      </c>
      <c r="L31" s="4">
        <f t="shared" si="15"/>
        <v>1</v>
      </c>
      <c r="M31" s="11">
        <v>10</v>
      </c>
      <c r="N31" s="35">
        <v>12242.6</v>
      </c>
      <c r="O31" s="35">
        <v>7536.6</v>
      </c>
      <c r="P31" s="4">
        <f t="shared" si="16"/>
        <v>0.61560452844983915</v>
      </c>
      <c r="Q31" s="11">
        <v>20</v>
      </c>
      <c r="R31" s="35">
        <v>1121</v>
      </c>
      <c r="S31" s="35">
        <v>1156.2</v>
      </c>
      <c r="T31" s="4">
        <f t="shared" si="17"/>
        <v>1.0314005352363962</v>
      </c>
      <c r="U31" s="11">
        <v>10</v>
      </c>
      <c r="V31" s="35">
        <v>84.9</v>
      </c>
      <c r="W31" s="35">
        <v>96.3</v>
      </c>
      <c r="X31" s="4">
        <f t="shared" si="18"/>
        <v>1.1342756183745581</v>
      </c>
      <c r="Y31" s="11">
        <v>5</v>
      </c>
      <c r="Z31" s="44">
        <f t="shared" si="19"/>
        <v>0.919845932613788</v>
      </c>
      <c r="AA31" s="45">
        <v>32606</v>
      </c>
      <c r="AB31" s="35">
        <f t="shared" si="20"/>
        <v>2964.181818181818</v>
      </c>
      <c r="AC31" s="35">
        <f t="shared" si="21"/>
        <v>2726.6</v>
      </c>
      <c r="AD31" s="35">
        <f t="shared" si="22"/>
        <v>-237.58181818181811</v>
      </c>
      <c r="AE31" s="35">
        <v>-15.5</v>
      </c>
      <c r="AF31" s="35">
        <f t="shared" si="23"/>
        <v>2711.1</v>
      </c>
      <c r="AG31" s="35">
        <v>2703.4</v>
      </c>
      <c r="AH31" s="35">
        <f t="shared" si="10"/>
        <v>7.6999999999998181</v>
      </c>
      <c r="AI31" s="67"/>
    </row>
    <row r="32" spans="1:35" s="2" customFormat="1" ht="17" customHeight="1">
      <c r="A32" s="13" t="s">
        <v>34</v>
      </c>
      <c r="B32" s="35">
        <v>13221</v>
      </c>
      <c r="C32" s="35">
        <v>13771.6</v>
      </c>
      <c r="D32" s="4">
        <f t="shared" si="13"/>
        <v>1.0416458664246275</v>
      </c>
      <c r="E32" s="11">
        <v>10</v>
      </c>
      <c r="F32" s="60">
        <v>105.4</v>
      </c>
      <c r="G32" s="60">
        <v>101.6</v>
      </c>
      <c r="H32" s="4">
        <f t="shared" si="14"/>
        <v>0.96394686907020866</v>
      </c>
      <c r="I32" s="11">
        <v>5</v>
      </c>
      <c r="J32" s="45">
        <v>180</v>
      </c>
      <c r="K32" s="45">
        <v>164</v>
      </c>
      <c r="L32" s="4">
        <f t="shared" si="15"/>
        <v>1.0975609756097562</v>
      </c>
      <c r="M32" s="11">
        <v>15</v>
      </c>
      <c r="N32" s="35">
        <v>9281.7999999999993</v>
      </c>
      <c r="O32" s="35">
        <v>5766</v>
      </c>
      <c r="P32" s="4">
        <f t="shared" si="16"/>
        <v>0.6212157124695642</v>
      </c>
      <c r="Q32" s="11">
        <v>20</v>
      </c>
      <c r="R32" s="35">
        <v>248.5</v>
      </c>
      <c r="S32" s="35">
        <v>223.7</v>
      </c>
      <c r="T32" s="4">
        <f t="shared" si="17"/>
        <v>0.90020120724346075</v>
      </c>
      <c r="U32" s="11">
        <v>10</v>
      </c>
      <c r="V32" s="35">
        <v>26.8</v>
      </c>
      <c r="W32" s="35">
        <v>35.6</v>
      </c>
      <c r="X32" s="4">
        <f t="shared" si="18"/>
        <v>1.2128358208955223</v>
      </c>
      <c r="Y32" s="11">
        <v>10</v>
      </c>
      <c r="Z32" s="44">
        <f t="shared" si="19"/>
        <v>0.93220417392178256</v>
      </c>
      <c r="AA32" s="45">
        <v>32166</v>
      </c>
      <c r="AB32" s="35">
        <f t="shared" si="20"/>
        <v>2924.181818181818</v>
      </c>
      <c r="AC32" s="35">
        <f t="shared" si="21"/>
        <v>2725.9</v>
      </c>
      <c r="AD32" s="35">
        <f t="shared" si="22"/>
        <v>-198.28181818181793</v>
      </c>
      <c r="AE32" s="35">
        <v>-14.4</v>
      </c>
      <c r="AF32" s="35">
        <f t="shared" si="23"/>
        <v>2711.5</v>
      </c>
      <c r="AG32" s="35">
        <v>2704.4</v>
      </c>
      <c r="AH32" s="35">
        <f t="shared" si="10"/>
        <v>7.0999999999999091</v>
      </c>
      <c r="AI32" s="67"/>
    </row>
    <row r="33" spans="1:181" s="2" customFormat="1" ht="17" customHeight="1">
      <c r="A33" s="13" t="s">
        <v>1</v>
      </c>
      <c r="B33" s="35">
        <v>453830</v>
      </c>
      <c r="C33" s="35">
        <v>379838.5</v>
      </c>
      <c r="D33" s="4">
        <f t="shared" si="13"/>
        <v>0.8369620783112619</v>
      </c>
      <c r="E33" s="11">
        <v>10</v>
      </c>
      <c r="F33" s="60">
        <v>104.2</v>
      </c>
      <c r="G33" s="60">
        <v>101.6</v>
      </c>
      <c r="H33" s="4">
        <f t="shared" si="14"/>
        <v>0.9750479846449136</v>
      </c>
      <c r="I33" s="11">
        <v>5</v>
      </c>
      <c r="J33" s="45">
        <v>290</v>
      </c>
      <c r="K33" s="45">
        <v>267</v>
      </c>
      <c r="L33" s="4">
        <f t="shared" si="15"/>
        <v>1.0861423220973783</v>
      </c>
      <c r="M33" s="11">
        <v>10</v>
      </c>
      <c r="N33" s="35">
        <v>34134.199999999997</v>
      </c>
      <c r="O33" s="35">
        <v>29791.8</v>
      </c>
      <c r="P33" s="4">
        <f t="shared" si="16"/>
        <v>0.87278448008156051</v>
      </c>
      <c r="Q33" s="11">
        <v>20</v>
      </c>
      <c r="R33" s="35">
        <v>539.1</v>
      </c>
      <c r="S33" s="35">
        <v>584.70000000000005</v>
      </c>
      <c r="T33" s="4">
        <f t="shared" si="17"/>
        <v>1.0845854201446856</v>
      </c>
      <c r="U33" s="11">
        <v>5</v>
      </c>
      <c r="V33" s="35">
        <v>335</v>
      </c>
      <c r="W33" s="35">
        <v>358.3</v>
      </c>
      <c r="X33" s="4">
        <f t="shared" si="18"/>
        <v>1.0695522388059702</v>
      </c>
      <c r="Y33" s="11">
        <v>10</v>
      </c>
      <c r="Z33" s="44">
        <f t="shared" si="19"/>
        <v>0.96134038362875507</v>
      </c>
      <c r="AA33" s="45">
        <v>57733</v>
      </c>
      <c r="AB33" s="35">
        <f t="shared" si="20"/>
        <v>5248.454545454545</v>
      </c>
      <c r="AC33" s="35">
        <f t="shared" si="21"/>
        <v>5045.6000000000004</v>
      </c>
      <c r="AD33" s="35">
        <f t="shared" si="22"/>
        <v>-202.85454545454468</v>
      </c>
      <c r="AE33" s="35">
        <v>5.4</v>
      </c>
      <c r="AF33" s="35">
        <f t="shared" si="23"/>
        <v>5051</v>
      </c>
      <c r="AG33" s="35">
        <v>5044.3999999999996</v>
      </c>
      <c r="AH33" s="35">
        <f t="shared" si="10"/>
        <v>6.6000000000003638</v>
      </c>
      <c r="AI33" s="67"/>
    </row>
    <row r="34" spans="1:181" s="2" customFormat="1" ht="17" customHeight="1">
      <c r="A34" s="13" t="s">
        <v>35</v>
      </c>
      <c r="B34" s="35">
        <v>747680</v>
      </c>
      <c r="C34" s="35">
        <v>737770.9</v>
      </c>
      <c r="D34" s="4">
        <f t="shared" si="13"/>
        <v>0.986746870318853</v>
      </c>
      <c r="E34" s="11">
        <v>10</v>
      </c>
      <c r="F34" s="60">
        <v>108.6</v>
      </c>
      <c r="G34" s="60">
        <v>101.1</v>
      </c>
      <c r="H34" s="4">
        <f t="shared" si="14"/>
        <v>0.93093922651933703</v>
      </c>
      <c r="I34" s="11">
        <v>5</v>
      </c>
      <c r="J34" s="45">
        <v>250</v>
      </c>
      <c r="K34" s="45">
        <v>211</v>
      </c>
      <c r="L34" s="4">
        <f t="shared" si="15"/>
        <v>1.1848341232227488</v>
      </c>
      <c r="M34" s="11">
        <v>10</v>
      </c>
      <c r="N34" s="35">
        <v>22111.200000000001</v>
      </c>
      <c r="O34" s="35">
        <v>19388.599999999999</v>
      </c>
      <c r="P34" s="4">
        <f t="shared" si="16"/>
        <v>0.87686783168710869</v>
      </c>
      <c r="Q34" s="11">
        <v>20</v>
      </c>
      <c r="R34" s="35">
        <v>145</v>
      </c>
      <c r="S34" s="35">
        <v>144</v>
      </c>
      <c r="T34" s="4">
        <f t="shared" si="17"/>
        <v>0.99310344827586206</v>
      </c>
      <c r="U34" s="11">
        <v>5</v>
      </c>
      <c r="V34" s="35">
        <v>16</v>
      </c>
      <c r="W34" s="35">
        <v>14.4</v>
      </c>
      <c r="X34" s="4">
        <f t="shared" si="18"/>
        <v>0.9</v>
      </c>
      <c r="Y34" s="11">
        <v>5</v>
      </c>
      <c r="Z34" s="44">
        <f t="shared" si="19"/>
        <v>0.97042508987516707</v>
      </c>
      <c r="AA34" s="45">
        <v>28386</v>
      </c>
      <c r="AB34" s="35">
        <f t="shared" si="20"/>
        <v>2580.5454545454545</v>
      </c>
      <c r="AC34" s="35">
        <f t="shared" si="21"/>
        <v>2504.1999999999998</v>
      </c>
      <c r="AD34" s="35">
        <f t="shared" si="22"/>
        <v>-76.345454545454686</v>
      </c>
      <c r="AE34" s="35">
        <v>-26.3</v>
      </c>
      <c r="AF34" s="35">
        <f t="shared" si="23"/>
        <v>2477.9</v>
      </c>
      <c r="AG34" s="35">
        <v>2488.1</v>
      </c>
      <c r="AH34" s="35">
        <f t="shared" si="10"/>
        <v>-10.199999999999818</v>
      </c>
      <c r="AI34" s="67"/>
    </row>
    <row r="35" spans="1:181" s="2" customFormat="1" ht="17" customHeight="1">
      <c r="A35" s="13" t="s">
        <v>36</v>
      </c>
      <c r="B35" s="35">
        <v>114660</v>
      </c>
      <c r="C35" s="35">
        <v>115994.8</v>
      </c>
      <c r="D35" s="4">
        <f t="shared" si="13"/>
        <v>1.0116413744985173</v>
      </c>
      <c r="E35" s="11">
        <v>10</v>
      </c>
      <c r="F35" s="60">
        <v>102</v>
      </c>
      <c r="G35" s="60">
        <v>97.7</v>
      </c>
      <c r="H35" s="4">
        <f t="shared" si="14"/>
        <v>0.957843137254902</v>
      </c>
      <c r="I35" s="11">
        <v>5</v>
      </c>
      <c r="J35" s="45">
        <v>250</v>
      </c>
      <c r="K35" s="45">
        <v>287</v>
      </c>
      <c r="L35" s="4">
        <f t="shared" si="15"/>
        <v>0.87108013937282225</v>
      </c>
      <c r="M35" s="11">
        <v>15</v>
      </c>
      <c r="N35" s="35">
        <v>10225.4</v>
      </c>
      <c r="O35" s="35">
        <v>9010</v>
      </c>
      <c r="P35" s="4">
        <f t="shared" si="16"/>
        <v>0.88113912414184292</v>
      </c>
      <c r="Q35" s="11">
        <v>20</v>
      </c>
      <c r="R35" s="35">
        <v>96</v>
      </c>
      <c r="S35" s="35">
        <v>74.099999999999994</v>
      </c>
      <c r="T35" s="4">
        <f t="shared" si="17"/>
        <v>0.77187499999999998</v>
      </c>
      <c r="U35" s="11">
        <v>10</v>
      </c>
      <c r="V35" s="35">
        <v>42</v>
      </c>
      <c r="W35" s="35">
        <v>58.2</v>
      </c>
      <c r="X35" s="4">
        <f t="shared" si="18"/>
        <v>1.2185714285714284</v>
      </c>
      <c r="Y35" s="11">
        <v>5</v>
      </c>
      <c r="Z35" s="44">
        <f t="shared" si="19"/>
        <v>0.91394186380840026</v>
      </c>
      <c r="AA35" s="45">
        <v>21062</v>
      </c>
      <c r="AB35" s="35">
        <f t="shared" si="20"/>
        <v>1914.7272727272727</v>
      </c>
      <c r="AC35" s="35">
        <f t="shared" si="21"/>
        <v>1749.9</v>
      </c>
      <c r="AD35" s="35">
        <f t="shared" si="22"/>
        <v>-164.82727272727266</v>
      </c>
      <c r="AE35" s="35">
        <v>-21.6</v>
      </c>
      <c r="AF35" s="35">
        <f t="shared" si="23"/>
        <v>1728.3</v>
      </c>
      <c r="AG35" s="35">
        <v>1721.3</v>
      </c>
      <c r="AH35" s="35">
        <f t="shared" si="10"/>
        <v>7</v>
      </c>
      <c r="AI35" s="67"/>
    </row>
    <row r="36" spans="1:181" s="2" customFormat="1" ht="17" customHeight="1">
      <c r="A36" s="13" t="s">
        <v>37</v>
      </c>
      <c r="B36" s="35">
        <v>15718</v>
      </c>
      <c r="C36" s="35">
        <v>14428.4</v>
      </c>
      <c r="D36" s="4">
        <f t="shared" si="13"/>
        <v>0.9179539381600712</v>
      </c>
      <c r="E36" s="11">
        <v>10</v>
      </c>
      <c r="F36" s="60">
        <v>103.7</v>
      </c>
      <c r="G36" s="60">
        <v>94.4</v>
      </c>
      <c r="H36" s="4">
        <f t="shared" si="14"/>
        <v>0.91031822565091614</v>
      </c>
      <c r="I36" s="11">
        <v>5</v>
      </c>
      <c r="J36" s="45">
        <v>230</v>
      </c>
      <c r="K36" s="45">
        <v>215</v>
      </c>
      <c r="L36" s="4">
        <f t="shared" si="15"/>
        <v>1.069767441860465</v>
      </c>
      <c r="M36" s="11">
        <v>15</v>
      </c>
      <c r="N36" s="35">
        <v>6694.8</v>
      </c>
      <c r="O36" s="35">
        <v>7147.6</v>
      </c>
      <c r="P36" s="4">
        <f t="shared" si="16"/>
        <v>1.0676345820636912</v>
      </c>
      <c r="Q36" s="11">
        <v>20</v>
      </c>
      <c r="R36" s="35">
        <v>877.7</v>
      </c>
      <c r="S36" s="35">
        <v>885.7</v>
      </c>
      <c r="T36" s="4">
        <f t="shared" si="17"/>
        <v>1.0091147316850859</v>
      </c>
      <c r="U36" s="11">
        <v>10</v>
      </c>
      <c r="V36" s="35">
        <v>346.6</v>
      </c>
      <c r="W36" s="35">
        <v>347</v>
      </c>
      <c r="X36" s="4">
        <f t="shared" si="18"/>
        <v>1.0011540680900173</v>
      </c>
      <c r="Y36" s="11">
        <v>10</v>
      </c>
      <c r="Z36" s="44">
        <f t="shared" si="19"/>
        <v>1.0176145968112447</v>
      </c>
      <c r="AA36" s="45">
        <v>69675</v>
      </c>
      <c r="AB36" s="35">
        <f t="shared" si="20"/>
        <v>6334.090909090909</v>
      </c>
      <c r="AC36" s="35">
        <f t="shared" si="21"/>
        <v>6445.7</v>
      </c>
      <c r="AD36" s="35">
        <f t="shared" si="22"/>
        <v>111.60909090909081</v>
      </c>
      <c r="AE36" s="35">
        <v>-19.899999999999999</v>
      </c>
      <c r="AF36" s="35">
        <f t="shared" si="23"/>
        <v>6425.8</v>
      </c>
      <c r="AG36" s="35">
        <v>6478</v>
      </c>
      <c r="AH36" s="35">
        <f t="shared" si="10"/>
        <v>-52.199999999999818</v>
      </c>
      <c r="AI36" s="67"/>
    </row>
    <row r="37" spans="1:181" s="2" customFormat="1" ht="17" customHeight="1">
      <c r="A37" s="13" t="s">
        <v>38</v>
      </c>
      <c r="B37" s="35">
        <v>16735</v>
      </c>
      <c r="C37" s="35">
        <v>17126</v>
      </c>
      <c r="D37" s="4">
        <f t="shared" si="13"/>
        <v>1.0233642067523154</v>
      </c>
      <c r="E37" s="11">
        <v>10</v>
      </c>
      <c r="F37" s="60">
        <v>104.3</v>
      </c>
      <c r="G37" s="60">
        <v>95</v>
      </c>
      <c r="H37" s="4">
        <f t="shared" si="14"/>
        <v>0.91083413231064236</v>
      </c>
      <c r="I37" s="11">
        <v>5</v>
      </c>
      <c r="J37" s="45">
        <v>450</v>
      </c>
      <c r="K37" s="45">
        <v>435</v>
      </c>
      <c r="L37" s="4">
        <f t="shared" si="15"/>
        <v>1.0344827586206897</v>
      </c>
      <c r="M37" s="11">
        <v>15</v>
      </c>
      <c r="N37" s="35">
        <v>8222.4</v>
      </c>
      <c r="O37" s="35">
        <v>6371.3</v>
      </c>
      <c r="P37" s="4">
        <f t="shared" si="16"/>
        <v>0.77487108386845693</v>
      </c>
      <c r="Q37" s="11">
        <v>20</v>
      </c>
      <c r="R37" s="35">
        <v>248</v>
      </c>
      <c r="S37" s="35">
        <v>251.3</v>
      </c>
      <c r="T37" s="4">
        <f t="shared" si="17"/>
        <v>1.0133064516129033</v>
      </c>
      <c r="U37" s="11">
        <v>10</v>
      </c>
      <c r="V37" s="35">
        <v>44</v>
      </c>
      <c r="W37" s="35">
        <v>48.3</v>
      </c>
      <c r="X37" s="4">
        <f t="shared" si="18"/>
        <v>1.0977272727272727</v>
      </c>
      <c r="Y37" s="11">
        <v>10</v>
      </c>
      <c r="Z37" s="44">
        <f t="shared" si="19"/>
        <v>0.95589732898796576</v>
      </c>
      <c r="AA37" s="45">
        <v>31093</v>
      </c>
      <c r="AB37" s="35">
        <f t="shared" si="20"/>
        <v>2826.6363636363635</v>
      </c>
      <c r="AC37" s="35">
        <f t="shared" si="21"/>
        <v>2702</v>
      </c>
      <c r="AD37" s="35">
        <f t="shared" si="22"/>
        <v>-124.63636363636351</v>
      </c>
      <c r="AE37" s="35">
        <v>-30.8</v>
      </c>
      <c r="AF37" s="35">
        <f t="shared" si="23"/>
        <v>2671.2</v>
      </c>
      <c r="AG37" s="35">
        <v>2681</v>
      </c>
      <c r="AH37" s="35">
        <f t="shared" si="10"/>
        <v>-9.8000000000001819</v>
      </c>
      <c r="AI37" s="67"/>
    </row>
    <row r="38" spans="1:181" s="2" customFormat="1" ht="17" customHeight="1">
      <c r="A38" s="13" t="s">
        <v>39</v>
      </c>
      <c r="B38" s="35">
        <v>104895</v>
      </c>
      <c r="C38" s="35">
        <v>103194.9</v>
      </c>
      <c r="D38" s="4">
        <f t="shared" si="13"/>
        <v>0.98379236379236379</v>
      </c>
      <c r="E38" s="11">
        <v>10</v>
      </c>
      <c r="F38" s="60">
        <v>106</v>
      </c>
      <c r="G38" s="60">
        <v>106.2</v>
      </c>
      <c r="H38" s="4">
        <f t="shared" si="14"/>
        <v>1.0018867924528303</v>
      </c>
      <c r="I38" s="11">
        <v>5</v>
      </c>
      <c r="J38" s="45">
        <v>340</v>
      </c>
      <c r="K38" s="45">
        <v>306</v>
      </c>
      <c r="L38" s="4">
        <f t="shared" si="15"/>
        <v>1.1111111111111112</v>
      </c>
      <c r="M38" s="11">
        <v>10</v>
      </c>
      <c r="N38" s="35">
        <v>23459.1</v>
      </c>
      <c r="O38" s="35">
        <v>28714.1</v>
      </c>
      <c r="P38" s="4">
        <f t="shared" si="16"/>
        <v>1.2024006888584813</v>
      </c>
      <c r="Q38" s="11">
        <v>20</v>
      </c>
      <c r="R38" s="35">
        <v>98</v>
      </c>
      <c r="S38" s="35">
        <v>99</v>
      </c>
      <c r="T38" s="4">
        <f t="shared" si="17"/>
        <v>1.010204081632653</v>
      </c>
      <c r="U38" s="11">
        <v>5</v>
      </c>
      <c r="V38" s="35">
        <v>20</v>
      </c>
      <c r="W38" s="35">
        <v>20</v>
      </c>
      <c r="X38" s="4">
        <f t="shared" si="18"/>
        <v>1</v>
      </c>
      <c r="Y38" s="11">
        <v>5</v>
      </c>
      <c r="Z38" s="44">
        <f t="shared" si="19"/>
        <v>1.091954598120578</v>
      </c>
      <c r="AA38" s="45">
        <v>22612</v>
      </c>
      <c r="AB38" s="35">
        <f t="shared" si="20"/>
        <v>2055.6363636363635</v>
      </c>
      <c r="AC38" s="35">
        <f t="shared" si="21"/>
        <v>2244.6999999999998</v>
      </c>
      <c r="AD38" s="35">
        <f t="shared" si="22"/>
        <v>189.06363636363631</v>
      </c>
      <c r="AE38" s="35">
        <v>-11.4</v>
      </c>
      <c r="AF38" s="35">
        <f t="shared" si="23"/>
        <v>2233.3000000000002</v>
      </c>
      <c r="AG38" s="35">
        <v>2251.8000000000002</v>
      </c>
      <c r="AH38" s="35">
        <f t="shared" si="10"/>
        <v>-18.5</v>
      </c>
      <c r="AI38" s="67"/>
    </row>
    <row r="39" spans="1:181" s="2" customFormat="1" ht="17" customHeight="1">
      <c r="A39" s="13" t="s">
        <v>40</v>
      </c>
      <c r="B39" s="35">
        <v>1364983</v>
      </c>
      <c r="C39" s="35">
        <v>1500780.8</v>
      </c>
      <c r="D39" s="4">
        <f t="shared" si="13"/>
        <v>1.099486806795396</v>
      </c>
      <c r="E39" s="11">
        <v>10</v>
      </c>
      <c r="F39" s="60">
        <v>102.8</v>
      </c>
      <c r="G39" s="60">
        <v>104.9</v>
      </c>
      <c r="H39" s="4">
        <f t="shared" si="14"/>
        <v>1.0204280155642025</v>
      </c>
      <c r="I39" s="11">
        <v>5</v>
      </c>
      <c r="J39" s="45">
        <v>375</v>
      </c>
      <c r="K39" s="45">
        <v>376</v>
      </c>
      <c r="L39" s="4">
        <f t="shared" si="15"/>
        <v>0.99734042553191493</v>
      </c>
      <c r="M39" s="11">
        <v>5</v>
      </c>
      <c r="N39" s="35">
        <v>47676.1</v>
      </c>
      <c r="O39" s="35">
        <v>40072.6</v>
      </c>
      <c r="P39" s="4">
        <f t="shared" si="16"/>
        <v>0.84051757589232345</v>
      </c>
      <c r="Q39" s="11">
        <v>20</v>
      </c>
      <c r="R39" s="35">
        <v>1289</v>
      </c>
      <c r="S39" s="35">
        <v>1350.1</v>
      </c>
      <c r="T39" s="4">
        <f t="shared" si="17"/>
        <v>1.0474010861132661</v>
      </c>
      <c r="U39" s="11">
        <v>10</v>
      </c>
      <c r="V39" s="35">
        <v>1050</v>
      </c>
      <c r="W39" s="35">
        <v>1094.5</v>
      </c>
      <c r="X39" s="4">
        <f t="shared" si="18"/>
        <v>1.0423809523809524</v>
      </c>
      <c r="Y39" s="11">
        <v>10</v>
      </c>
      <c r="Z39" s="44">
        <f t="shared" si="19"/>
        <v>0.97986470293705341</v>
      </c>
      <c r="AA39" s="45">
        <v>81789</v>
      </c>
      <c r="AB39" s="35">
        <f t="shared" si="20"/>
        <v>7435.363636363636</v>
      </c>
      <c r="AC39" s="35">
        <f t="shared" si="21"/>
        <v>7285.7</v>
      </c>
      <c r="AD39" s="35">
        <f t="shared" si="22"/>
        <v>-149.66363636363621</v>
      </c>
      <c r="AE39" s="35">
        <v>-48.2</v>
      </c>
      <c r="AF39" s="35">
        <f t="shared" si="23"/>
        <v>7237.5</v>
      </c>
      <c r="AG39" s="35">
        <v>7210</v>
      </c>
      <c r="AH39" s="35">
        <f t="shared" si="10"/>
        <v>27.5</v>
      </c>
      <c r="AI39" s="67"/>
    </row>
    <row r="40" spans="1:181" s="2" customFormat="1" ht="17" customHeight="1">
      <c r="A40" s="13" t="s">
        <v>41</v>
      </c>
      <c r="B40" s="35">
        <v>42835</v>
      </c>
      <c r="C40" s="35">
        <v>38742</v>
      </c>
      <c r="D40" s="4">
        <f t="shared" si="13"/>
        <v>0.9044472977705148</v>
      </c>
      <c r="E40" s="11">
        <v>10</v>
      </c>
      <c r="F40" s="60">
        <v>101.5</v>
      </c>
      <c r="G40" s="60">
        <v>102.7</v>
      </c>
      <c r="H40" s="4">
        <f t="shared" si="14"/>
        <v>1.0118226600985223</v>
      </c>
      <c r="I40" s="11">
        <v>5</v>
      </c>
      <c r="J40" s="45">
        <v>110</v>
      </c>
      <c r="K40" s="45">
        <v>106</v>
      </c>
      <c r="L40" s="4">
        <f t="shared" si="15"/>
        <v>1.0377358490566038</v>
      </c>
      <c r="M40" s="11">
        <v>5</v>
      </c>
      <c r="N40" s="35">
        <v>18654.3</v>
      </c>
      <c r="O40" s="35">
        <v>10587</v>
      </c>
      <c r="P40" s="4">
        <f t="shared" si="16"/>
        <v>0.56753670735433659</v>
      </c>
      <c r="Q40" s="11">
        <v>20</v>
      </c>
      <c r="R40" s="35">
        <v>525</v>
      </c>
      <c r="S40" s="35">
        <v>636.20000000000005</v>
      </c>
      <c r="T40" s="4">
        <f t="shared" si="17"/>
        <v>1.2011809523809522</v>
      </c>
      <c r="U40" s="11">
        <v>5</v>
      </c>
      <c r="V40" s="35">
        <v>16.600000000000001</v>
      </c>
      <c r="W40" s="35">
        <v>26</v>
      </c>
      <c r="X40" s="4">
        <f t="shared" si="18"/>
        <v>1.2366265060240964</v>
      </c>
      <c r="Y40" s="11">
        <v>5</v>
      </c>
      <c r="Z40" s="44">
        <f t="shared" si="19"/>
        <v>0.85664073925185502</v>
      </c>
      <c r="AA40" s="45">
        <v>32620</v>
      </c>
      <c r="AB40" s="35">
        <f t="shared" si="20"/>
        <v>2965.4545454545455</v>
      </c>
      <c r="AC40" s="35">
        <f t="shared" si="21"/>
        <v>2540.3000000000002</v>
      </c>
      <c r="AD40" s="35">
        <f t="shared" si="22"/>
        <v>-425.15454545454531</v>
      </c>
      <c r="AE40" s="35">
        <v>4.7</v>
      </c>
      <c r="AF40" s="35">
        <f t="shared" si="23"/>
        <v>2545</v>
      </c>
      <c r="AG40" s="35">
        <v>2493.9</v>
      </c>
      <c r="AH40" s="35">
        <f t="shared" si="10"/>
        <v>51.099999999999909</v>
      </c>
      <c r="AI40" s="67"/>
    </row>
    <row r="41" spans="1:181" s="2" customFormat="1" ht="17" customHeight="1">
      <c r="A41" s="13" t="s">
        <v>2</v>
      </c>
      <c r="B41" s="35">
        <v>9169</v>
      </c>
      <c r="C41" s="35">
        <v>9180.7000000000007</v>
      </c>
      <c r="D41" s="4">
        <f t="shared" si="13"/>
        <v>1.0012760388264805</v>
      </c>
      <c r="E41" s="11">
        <v>10</v>
      </c>
      <c r="F41" s="60">
        <v>107.1</v>
      </c>
      <c r="G41" s="60">
        <v>99.8</v>
      </c>
      <c r="H41" s="4">
        <f t="shared" si="14"/>
        <v>0.93183940242763774</v>
      </c>
      <c r="I41" s="11">
        <v>5</v>
      </c>
      <c r="J41" s="45">
        <v>230</v>
      </c>
      <c r="K41" s="45">
        <v>214</v>
      </c>
      <c r="L41" s="4">
        <f t="shared" si="15"/>
        <v>1.0747663551401869</v>
      </c>
      <c r="M41" s="11">
        <v>15</v>
      </c>
      <c r="N41" s="35">
        <v>6750.3</v>
      </c>
      <c r="O41" s="35">
        <v>5796.2</v>
      </c>
      <c r="P41" s="4">
        <f t="shared" si="16"/>
        <v>0.85865813371257571</v>
      </c>
      <c r="Q41" s="11">
        <v>20</v>
      </c>
      <c r="R41" s="35">
        <v>340</v>
      </c>
      <c r="S41" s="35">
        <v>362.8</v>
      </c>
      <c r="T41" s="4">
        <f t="shared" si="17"/>
        <v>1.0670588235294118</v>
      </c>
      <c r="U41" s="11">
        <v>5</v>
      </c>
      <c r="V41" s="35">
        <v>54</v>
      </c>
      <c r="W41" s="35">
        <v>56.5</v>
      </c>
      <c r="X41" s="4">
        <f t="shared" si="18"/>
        <v>1.0462962962962963</v>
      </c>
      <c r="Y41" s="11">
        <v>5</v>
      </c>
      <c r="Z41" s="44">
        <f t="shared" si="19"/>
        <v>0.97555651668143084</v>
      </c>
      <c r="AA41" s="45">
        <v>41942</v>
      </c>
      <c r="AB41" s="35">
        <f t="shared" si="20"/>
        <v>3812.909090909091</v>
      </c>
      <c r="AC41" s="35">
        <f t="shared" si="21"/>
        <v>3719.7</v>
      </c>
      <c r="AD41" s="35">
        <f t="shared" si="22"/>
        <v>-93.209090909091174</v>
      </c>
      <c r="AE41" s="35">
        <v>-10.1</v>
      </c>
      <c r="AF41" s="35">
        <f t="shared" si="23"/>
        <v>3709.6</v>
      </c>
      <c r="AG41" s="35">
        <v>3724.8</v>
      </c>
      <c r="AH41" s="35">
        <f t="shared" si="10"/>
        <v>-15.200000000000273</v>
      </c>
      <c r="AI41" s="67"/>
    </row>
    <row r="42" spans="1:181" s="2" customFormat="1" ht="17" customHeight="1">
      <c r="A42" s="13" t="s">
        <v>42</v>
      </c>
      <c r="B42" s="35">
        <v>25606</v>
      </c>
      <c r="C42" s="35">
        <v>20056.900000000001</v>
      </c>
      <c r="D42" s="4">
        <f t="shared" si="13"/>
        <v>0.78328907287354532</v>
      </c>
      <c r="E42" s="11">
        <v>10</v>
      </c>
      <c r="F42" s="60">
        <v>110.2</v>
      </c>
      <c r="G42" s="60">
        <v>101.2</v>
      </c>
      <c r="H42" s="4">
        <f t="shared" si="14"/>
        <v>0.91833030852994557</v>
      </c>
      <c r="I42" s="11">
        <v>5</v>
      </c>
      <c r="J42" s="45">
        <v>160</v>
      </c>
      <c r="K42" s="45">
        <v>160</v>
      </c>
      <c r="L42" s="4">
        <f t="shared" si="15"/>
        <v>1</v>
      </c>
      <c r="M42" s="11">
        <v>10</v>
      </c>
      <c r="N42" s="35">
        <v>4772.3999999999996</v>
      </c>
      <c r="O42" s="35">
        <v>5196.6000000000004</v>
      </c>
      <c r="P42" s="4">
        <f t="shared" si="16"/>
        <v>1.0888860950465176</v>
      </c>
      <c r="Q42" s="11">
        <v>20</v>
      </c>
      <c r="R42" s="35">
        <v>145</v>
      </c>
      <c r="S42" s="35">
        <v>147</v>
      </c>
      <c r="T42" s="4">
        <f t="shared" si="17"/>
        <v>1.0137931034482759</v>
      </c>
      <c r="U42" s="11">
        <v>5</v>
      </c>
      <c r="V42" s="35">
        <v>26.5</v>
      </c>
      <c r="W42" s="35">
        <v>27.3</v>
      </c>
      <c r="X42" s="4">
        <f t="shared" si="18"/>
        <v>1.030188679245283</v>
      </c>
      <c r="Y42" s="11">
        <v>5</v>
      </c>
      <c r="Z42" s="44">
        <f t="shared" si="19"/>
        <v>0.98949405610515151</v>
      </c>
      <c r="AA42" s="45">
        <v>22266</v>
      </c>
      <c r="AB42" s="35">
        <f t="shared" si="20"/>
        <v>2024.1818181818182</v>
      </c>
      <c r="AC42" s="35">
        <f t="shared" si="21"/>
        <v>2002.9</v>
      </c>
      <c r="AD42" s="35">
        <f t="shared" si="22"/>
        <v>-21.281818181818153</v>
      </c>
      <c r="AE42" s="35">
        <v>-9.1</v>
      </c>
      <c r="AF42" s="35">
        <f t="shared" si="23"/>
        <v>1993.8</v>
      </c>
      <c r="AG42" s="35">
        <v>2008.2</v>
      </c>
      <c r="AH42" s="35">
        <f t="shared" si="10"/>
        <v>-14.400000000000091</v>
      </c>
      <c r="AI42" s="67"/>
    </row>
    <row r="43" spans="1:181" s="2" customFormat="1" ht="17" customHeight="1">
      <c r="A43" s="13" t="s">
        <v>3</v>
      </c>
      <c r="B43" s="35">
        <v>59550</v>
      </c>
      <c r="C43" s="35">
        <v>47270.1</v>
      </c>
      <c r="D43" s="4">
        <f t="shared" si="13"/>
        <v>0.79378841309823678</v>
      </c>
      <c r="E43" s="11">
        <v>10</v>
      </c>
      <c r="F43" s="60">
        <v>106.1</v>
      </c>
      <c r="G43" s="60">
        <v>94.4</v>
      </c>
      <c r="H43" s="4">
        <f t="shared" si="14"/>
        <v>0.88972667295004726</v>
      </c>
      <c r="I43" s="11">
        <v>5</v>
      </c>
      <c r="J43" s="45">
        <v>170</v>
      </c>
      <c r="K43" s="45">
        <v>148</v>
      </c>
      <c r="L43" s="4">
        <f t="shared" si="15"/>
        <v>1.1486486486486487</v>
      </c>
      <c r="M43" s="11">
        <v>10</v>
      </c>
      <c r="N43" s="35">
        <v>7841.2</v>
      </c>
      <c r="O43" s="35">
        <v>5443.4</v>
      </c>
      <c r="P43" s="4">
        <f t="shared" si="16"/>
        <v>0.6942049686272509</v>
      </c>
      <c r="Q43" s="11">
        <v>20</v>
      </c>
      <c r="R43" s="35">
        <v>413.5</v>
      </c>
      <c r="S43" s="35">
        <v>413.7</v>
      </c>
      <c r="T43" s="4">
        <f t="shared" si="17"/>
        <v>1.0004836759371221</v>
      </c>
      <c r="U43" s="11">
        <v>5</v>
      </c>
      <c r="V43" s="35">
        <v>25</v>
      </c>
      <c r="W43" s="35">
        <v>25.1</v>
      </c>
      <c r="X43" s="4">
        <f t="shared" si="18"/>
        <v>1.004</v>
      </c>
      <c r="Y43" s="11">
        <v>5</v>
      </c>
      <c r="Z43" s="44">
        <f t="shared" si="19"/>
        <v>0.86871857698999488</v>
      </c>
      <c r="AA43" s="45">
        <v>23959</v>
      </c>
      <c r="AB43" s="35">
        <f t="shared" si="20"/>
        <v>2178.090909090909</v>
      </c>
      <c r="AC43" s="35">
        <f t="shared" si="21"/>
        <v>1892.1</v>
      </c>
      <c r="AD43" s="35">
        <f t="shared" si="22"/>
        <v>-285.9909090909091</v>
      </c>
      <c r="AE43" s="35">
        <v>-11.4</v>
      </c>
      <c r="AF43" s="35">
        <f t="shared" si="23"/>
        <v>1880.7</v>
      </c>
      <c r="AG43" s="35">
        <v>1876.2</v>
      </c>
      <c r="AH43" s="35">
        <f t="shared" si="10"/>
        <v>4.5</v>
      </c>
      <c r="AI43" s="67"/>
    </row>
    <row r="44" spans="1:181" s="2" customFormat="1" ht="17" customHeight="1">
      <c r="A44" s="13" t="s">
        <v>43</v>
      </c>
      <c r="B44" s="35">
        <v>15025</v>
      </c>
      <c r="C44" s="35">
        <v>17361.5</v>
      </c>
      <c r="D44" s="4">
        <f>IF(E44=0,0,IF(B44=0,1,IF(C44&lt;0,0,IF(C44/B44&gt;1.2,IF((C44/B44-1.2)*0.1+1.2&gt;1.3,1.3,(C44/B44-1.2)*0.1+1.2),C44/B44))))</f>
        <v>1.1555074875207987</v>
      </c>
      <c r="E44" s="11">
        <v>10</v>
      </c>
      <c r="F44" s="60">
        <v>103.8</v>
      </c>
      <c r="G44" s="60">
        <v>99.3</v>
      </c>
      <c r="H44" s="4">
        <f>IF(I44=0,0,IF(F44=0,1,IF(G44&lt;0,0,IF(G44/F44&gt;1.2,IF((G44/F44-1.2)*0.1+1.2&gt;1.3,1.3,(G44/F44-1.2)*0.1+1.2),G44/F44))))</f>
        <v>0.95664739884393069</v>
      </c>
      <c r="I44" s="11">
        <v>5</v>
      </c>
      <c r="J44" s="45">
        <v>175</v>
      </c>
      <c r="K44" s="45">
        <v>158</v>
      </c>
      <c r="L44" s="4">
        <f>IF(M44=0,0,IF(J44=0,1,IF(K44&lt;0,0,IF(J44/K44&gt;1.2,IF((J44/K44-1.2)*0.1+1.2&gt;1.3,1.3,(J44/K44-1.2)*0.1+1.2),J44/K44))))</f>
        <v>1.1075949367088607</v>
      </c>
      <c r="M44" s="11">
        <v>10</v>
      </c>
      <c r="N44" s="35">
        <v>8772.9</v>
      </c>
      <c r="O44" s="35">
        <v>7602.1</v>
      </c>
      <c r="P44" s="4">
        <f t="shared" si="16"/>
        <v>0.86654356028223289</v>
      </c>
      <c r="Q44" s="11">
        <v>20</v>
      </c>
      <c r="R44" s="35">
        <v>37</v>
      </c>
      <c r="S44" s="35">
        <v>39.1</v>
      </c>
      <c r="T44" s="4">
        <f t="shared" si="17"/>
        <v>1.0567567567567568</v>
      </c>
      <c r="U44" s="11">
        <v>5</v>
      </c>
      <c r="V44" s="35">
        <v>5</v>
      </c>
      <c r="W44" s="35">
        <v>18.399999999999999</v>
      </c>
      <c r="X44" s="4">
        <f t="shared" si="18"/>
        <v>1.3</v>
      </c>
      <c r="Y44" s="11">
        <v>5</v>
      </c>
      <c r="Z44" s="44">
        <f t="shared" si="19"/>
        <v>1.0277984768353581</v>
      </c>
      <c r="AA44" s="45">
        <v>33161</v>
      </c>
      <c r="AB44" s="35">
        <f>AA44/11</f>
        <v>3014.6363636363635</v>
      </c>
      <c r="AC44" s="35">
        <f t="shared" si="21"/>
        <v>3098.4</v>
      </c>
      <c r="AD44" s="35">
        <f>AC44-AB44</f>
        <v>83.763636363636579</v>
      </c>
      <c r="AE44" s="35">
        <v>3.6</v>
      </c>
      <c r="AF44" s="35">
        <f t="shared" si="23"/>
        <v>3102</v>
      </c>
      <c r="AG44" s="35">
        <v>3123.5</v>
      </c>
      <c r="AH44" s="35">
        <f>AF44-AG44</f>
        <v>-21.5</v>
      </c>
      <c r="AI44" s="67"/>
    </row>
    <row r="45" spans="1:181" s="2" customFormat="1" ht="17" customHeight="1">
      <c r="A45" s="17" t="s">
        <v>44</v>
      </c>
      <c r="B45" s="34">
        <f>SUM(B46:B376)</f>
        <v>6960681</v>
      </c>
      <c r="C45" s="34">
        <f>SUM(C46:C376)</f>
        <v>7831447.5000000019</v>
      </c>
      <c r="D45" s="6">
        <f>IF(C45/B45&gt;1.2,IF((C45/B45-1.2)*0.1+1.2&gt;1.3,1.3,(C45/B45-1.2)*0.1+1.2),C45/B45)</f>
        <v>1.1250978891289518</v>
      </c>
      <c r="E45" s="16"/>
      <c r="F45" s="7"/>
      <c r="G45" s="6"/>
      <c r="H45" s="6"/>
      <c r="I45" s="16"/>
      <c r="J45" s="7"/>
      <c r="K45" s="7"/>
      <c r="L45" s="7"/>
      <c r="M45" s="16"/>
      <c r="N45" s="34">
        <f>SUM(N46:N376)</f>
        <v>176475.69999999992</v>
      </c>
      <c r="O45" s="34">
        <f>SUM(O46:O376)</f>
        <v>131864.09999999998</v>
      </c>
      <c r="P45" s="6">
        <f>IF(O45/N45&gt;1.2,IF((O45/N45-1.2)*0.1+1.2&gt;1.3,1.3,(O45/N45-1.2)*0.1+1.2),O45/N45)</f>
        <v>0.74720825586752193</v>
      </c>
      <c r="Q45" s="16"/>
      <c r="R45" s="34">
        <f>SUM(R46:R376)</f>
        <v>11491.799999999997</v>
      </c>
      <c r="S45" s="34">
        <f>SUM(S46:S376)</f>
        <v>12295.700000000003</v>
      </c>
      <c r="T45" s="6">
        <f>IF(S45/R45&gt;1.2,IF((S45/R45-1.2)*0.1+1.2&gt;1.3,1.3,(S45/R45-1.2)*0.1+1.2),S45/R45)</f>
        <v>1.0699542282323051</v>
      </c>
      <c r="U45" s="16"/>
      <c r="V45" s="34">
        <f>SUM(V46:V376)</f>
        <v>5605</v>
      </c>
      <c r="W45" s="34">
        <f>SUM(W46:W376)</f>
        <v>6387.9000000000069</v>
      </c>
      <c r="X45" s="6">
        <f>IF(W45/V45&gt;1.2,IF((W45/V45-1.2)*0.1+1.2&gt;1.3,1.3,(W45/V45-1.2)*0.1+1.2),W45/V45)</f>
        <v>1.1396788581623563</v>
      </c>
      <c r="Y45" s="16"/>
      <c r="Z45" s="8"/>
      <c r="AA45" s="20">
        <f>SUM(AA46:AA376)</f>
        <v>616086</v>
      </c>
      <c r="AB45" s="34">
        <f>SUM(AB46:AB376)</f>
        <v>56007.818181818155</v>
      </c>
      <c r="AC45" s="34">
        <f t="shared" ref="AC45:AH45" si="24">SUM(AC46:AC376)</f>
        <v>54258.399999999987</v>
      </c>
      <c r="AD45" s="34">
        <f t="shared" si="24"/>
        <v>-1749.4181818181819</v>
      </c>
      <c r="AE45" s="34">
        <f t="shared" si="24"/>
        <v>0</v>
      </c>
      <c r="AF45" s="34">
        <f t="shared" si="24"/>
        <v>54258.399999999987</v>
      </c>
      <c r="AG45" s="34">
        <f t="shared" si="24"/>
        <v>54258.399999999987</v>
      </c>
      <c r="AH45" s="34">
        <f t="shared" si="24"/>
        <v>0</v>
      </c>
      <c r="AI45" s="67"/>
    </row>
    <row r="46" spans="1:181" s="2" customFormat="1" ht="17" customHeight="1">
      <c r="A46" s="18" t="s">
        <v>45</v>
      </c>
      <c r="B46" s="35"/>
      <c r="C46" s="35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35"/>
      <c r="O46" s="35"/>
      <c r="P46" s="11"/>
      <c r="Q46" s="11"/>
      <c r="R46" s="35"/>
      <c r="S46" s="35"/>
      <c r="T46" s="11"/>
      <c r="U46" s="11"/>
      <c r="V46" s="11"/>
      <c r="W46" s="11"/>
      <c r="X46" s="11"/>
      <c r="Y46" s="11"/>
      <c r="Z46" s="44"/>
      <c r="AA46" s="11"/>
      <c r="AB46" s="11"/>
      <c r="AC46" s="11"/>
      <c r="AD46" s="11"/>
      <c r="AE46" s="11"/>
      <c r="AF46" s="11"/>
      <c r="AG46" s="35"/>
      <c r="AH46" s="35"/>
      <c r="AI46" s="67"/>
    </row>
    <row r="47" spans="1:181" s="2" customFormat="1" ht="17" customHeight="1">
      <c r="A47" s="14" t="s">
        <v>46</v>
      </c>
      <c r="B47" s="35">
        <v>40</v>
      </c>
      <c r="C47" s="35">
        <v>45</v>
      </c>
      <c r="D47" s="4">
        <f>IF(E47=0,0,IF(B47=0,1,IF(C47&lt;0,0,IF(C47/B47&gt;1.2,IF((C47/B47-1.2)*0.1+1.2&gt;1.3,1.3,(C47/B47-1.2)*0.1+1.2),C47/B47))))</f>
        <v>1.125</v>
      </c>
      <c r="E47" s="11">
        <v>10</v>
      </c>
      <c r="F47" s="5" t="s">
        <v>370</v>
      </c>
      <c r="G47" s="5" t="s">
        <v>370</v>
      </c>
      <c r="H47" s="5" t="s">
        <v>370</v>
      </c>
      <c r="I47" s="5" t="s">
        <v>370</v>
      </c>
      <c r="J47" s="5" t="s">
        <v>370</v>
      </c>
      <c r="K47" s="5" t="s">
        <v>370</v>
      </c>
      <c r="L47" s="5" t="s">
        <v>370</v>
      </c>
      <c r="M47" s="5" t="s">
        <v>370</v>
      </c>
      <c r="N47" s="35">
        <v>205.8</v>
      </c>
      <c r="O47" s="35">
        <v>285.5</v>
      </c>
      <c r="P47" s="4">
        <f>IF(Q47=0,0,IF(N47=0,1,IF(O47&lt;0,0,IF(O47/N47&gt;1.2,IF((O47/N47-1.2)*0.1+1.2&gt;1.3,1.3,(O47/N47-1.2)*0.1+1.2),O47/N47))))</f>
        <v>1.2187269193391641</v>
      </c>
      <c r="Q47" s="11">
        <v>20</v>
      </c>
      <c r="R47" s="35">
        <v>7</v>
      </c>
      <c r="S47" s="35">
        <v>7.8</v>
      </c>
      <c r="T47" s="4">
        <f>IF(U47=0,0,IF(R47=0,1,IF(S47&lt;0,0,IF(S47/R47&gt;1.2,IF((S47/R47-1.2)*0.1+1.2&gt;1.3,1.3,(S47/R47-1.2)*0.1+1.2),S47/R47))))</f>
        <v>1.1142857142857143</v>
      </c>
      <c r="U47" s="11">
        <v>30</v>
      </c>
      <c r="V47" s="35">
        <v>4</v>
      </c>
      <c r="W47" s="35">
        <v>4</v>
      </c>
      <c r="X47" s="4">
        <f>IF(Y47=0,0,IF(V47=0,1,IF(W47&lt;0,0,IF(W47/V47&gt;1.2,IF((W47/V47-1.2)*0.1+1.2&gt;1.3,1.3,(W47/V47-1.2)*0.1+1.2),W47/V47))))</f>
        <v>1</v>
      </c>
      <c r="Y47" s="11">
        <v>20</v>
      </c>
      <c r="Z47" s="44">
        <f>(D47*E47+P47*Q47+T47*U47+X47*Y47)/(E47+Q47+U47+Y47)</f>
        <v>1.113163872691934</v>
      </c>
      <c r="AA47" s="45">
        <v>2669</v>
      </c>
      <c r="AB47" s="35">
        <f>AA47/11</f>
        <v>242.63636363636363</v>
      </c>
      <c r="AC47" s="35">
        <f>ROUND(Z47*AB47,1)</f>
        <v>270.10000000000002</v>
      </c>
      <c r="AD47" s="35">
        <f>AC47-AB47</f>
        <v>27.463636363636397</v>
      </c>
      <c r="AE47" s="35">
        <v>0</v>
      </c>
      <c r="AF47" s="35">
        <f>IF((AC47+AE47)&gt;0,ROUND(AC47+AE47,1),0)</f>
        <v>270.10000000000002</v>
      </c>
      <c r="AG47" s="35">
        <v>270.10000000000002</v>
      </c>
      <c r="AH47" s="35">
        <f>AF47-AG47</f>
        <v>0</v>
      </c>
      <c r="AI47" s="67"/>
      <c r="AJ47" s="9"/>
      <c r="AK47" s="9"/>
      <c r="AL47" s="9"/>
      <c r="AM47" s="10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10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10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10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10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10"/>
      <c r="FX47" s="9"/>
      <c r="FY47" s="9"/>
    </row>
    <row r="48" spans="1:181" s="2" customFormat="1" ht="17" customHeight="1">
      <c r="A48" s="14" t="s">
        <v>47</v>
      </c>
      <c r="B48" s="35">
        <v>5550</v>
      </c>
      <c r="C48" s="35">
        <v>6151.8</v>
      </c>
      <c r="D48" s="4">
        <f t="shared" ref="D48:D111" si="25">IF(E48=0,0,IF(B48=0,1,IF(C48&lt;0,0,IF(C48/B48&gt;1.2,IF((C48/B48-1.2)*0.1+1.2&gt;1.3,1.3,(C48/B48-1.2)*0.1+1.2),C48/B48))))</f>
        <v>1.1084324324324324</v>
      </c>
      <c r="E48" s="11">
        <v>10</v>
      </c>
      <c r="F48" s="5" t="s">
        <v>370</v>
      </c>
      <c r="G48" s="5" t="s">
        <v>370</v>
      </c>
      <c r="H48" s="5" t="s">
        <v>370</v>
      </c>
      <c r="I48" s="5" t="s">
        <v>370</v>
      </c>
      <c r="J48" s="5" t="s">
        <v>370</v>
      </c>
      <c r="K48" s="5" t="s">
        <v>370</v>
      </c>
      <c r="L48" s="5" t="s">
        <v>370</v>
      </c>
      <c r="M48" s="5" t="s">
        <v>370</v>
      </c>
      <c r="N48" s="35">
        <v>546.29999999999995</v>
      </c>
      <c r="O48" s="35">
        <v>923.5</v>
      </c>
      <c r="P48" s="4">
        <f t="shared" ref="P48:P111" si="26">IF(Q48=0,0,IF(N48=0,1,IF(O48&lt;0,0,IF(O48/N48&gt;1.2,IF((O48/N48-1.2)*0.1+1.2&gt;1.3,1.3,(O48/N48-1.2)*0.1+1.2),O48/N48))))</f>
        <v>1.2490463115504302</v>
      </c>
      <c r="Q48" s="11">
        <v>20</v>
      </c>
      <c r="R48" s="35">
        <v>12</v>
      </c>
      <c r="S48" s="35">
        <v>13</v>
      </c>
      <c r="T48" s="4">
        <f t="shared" ref="T48:T111" si="27">IF(U48=0,0,IF(R48=0,1,IF(S48&lt;0,0,IF(S48/R48&gt;1.2,IF((S48/R48-1.2)*0.1+1.2&gt;1.3,1.3,(S48/R48-1.2)*0.1+1.2),S48/R48))))</f>
        <v>1.0833333333333333</v>
      </c>
      <c r="U48" s="11">
        <v>25</v>
      </c>
      <c r="V48" s="35">
        <v>9</v>
      </c>
      <c r="W48" s="35">
        <v>10.199999999999999</v>
      </c>
      <c r="X48" s="4">
        <f t="shared" ref="X48:X111" si="28">IF(Y48=0,0,IF(V48=0,1,IF(W48&lt;0,0,IF(W48/V48&gt;1.2,IF((W48/V48-1.2)*0.1+1.2&gt;1.3,1.3,(W48/V48-1.2)*0.1+1.2),W48/V48))))</f>
        <v>1.1333333333333333</v>
      </c>
      <c r="Y48" s="11">
        <v>25</v>
      </c>
      <c r="Z48" s="44">
        <f t="shared" ref="Z48:Z111" si="29">(D48*E48+P48*Q48+T48*U48+X48*Y48)/(E48+Q48+U48+Y48)</f>
        <v>1.1435239652749947</v>
      </c>
      <c r="AA48" s="45">
        <v>4599</v>
      </c>
      <c r="AB48" s="35">
        <f t="shared" ref="AB48:AB111" si="30">AA48/11</f>
        <v>418.09090909090907</v>
      </c>
      <c r="AC48" s="35">
        <f t="shared" ref="AC48:AC111" si="31">ROUND(Z48*AB48,1)</f>
        <v>478.1</v>
      </c>
      <c r="AD48" s="35">
        <f t="shared" ref="AD48:AD111" si="32">AC48-AB48</f>
        <v>60.009090909090958</v>
      </c>
      <c r="AE48" s="35">
        <v>0</v>
      </c>
      <c r="AF48" s="35">
        <f t="shared" ref="AF48:AF111" si="33">IF((AC48+AE48)&gt;0,ROUND(AC48+AE48,1),0)</f>
        <v>478.1</v>
      </c>
      <c r="AG48" s="35">
        <v>478.1</v>
      </c>
      <c r="AH48" s="35">
        <f t="shared" ref="AH48:AH111" si="34">AF48-AG48</f>
        <v>0</v>
      </c>
      <c r="AI48" s="67"/>
      <c r="AJ48" s="9"/>
      <c r="AK48" s="9"/>
      <c r="AL48" s="9"/>
      <c r="AM48" s="10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10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10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10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10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10"/>
      <c r="FX48" s="9"/>
      <c r="FY48" s="9"/>
    </row>
    <row r="49" spans="1:181" s="2" customFormat="1" ht="17" customHeight="1">
      <c r="A49" s="14" t="s">
        <v>48</v>
      </c>
      <c r="B49" s="35">
        <v>540</v>
      </c>
      <c r="C49" s="35">
        <v>940.6</v>
      </c>
      <c r="D49" s="4">
        <f t="shared" si="25"/>
        <v>1.2541851851851851</v>
      </c>
      <c r="E49" s="11">
        <v>10</v>
      </c>
      <c r="F49" s="5" t="s">
        <v>370</v>
      </c>
      <c r="G49" s="5" t="s">
        <v>370</v>
      </c>
      <c r="H49" s="5" t="s">
        <v>370</v>
      </c>
      <c r="I49" s="5" t="s">
        <v>370</v>
      </c>
      <c r="J49" s="5" t="s">
        <v>370</v>
      </c>
      <c r="K49" s="5" t="s">
        <v>370</v>
      </c>
      <c r="L49" s="5" t="s">
        <v>370</v>
      </c>
      <c r="M49" s="5" t="s">
        <v>370</v>
      </c>
      <c r="N49" s="35">
        <v>113.6</v>
      </c>
      <c r="O49" s="35">
        <v>168.9</v>
      </c>
      <c r="P49" s="4">
        <f t="shared" si="26"/>
        <v>1.2286795774647887</v>
      </c>
      <c r="Q49" s="11">
        <v>20</v>
      </c>
      <c r="R49" s="35">
        <v>6</v>
      </c>
      <c r="S49" s="35">
        <v>6.8</v>
      </c>
      <c r="T49" s="4">
        <f t="shared" si="27"/>
        <v>1.1333333333333333</v>
      </c>
      <c r="U49" s="11">
        <v>30</v>
      </c>
      <c r="V49" s="35">
        <v>5</v>
      </c>
      <c r="W49" s="35">
        <v>5.0999999999999996</v>
      </c>
      <c r="X49" s="4">
        <f t="shared" si="28"/>
        <v>1.02</v>
      </c>
      <c r="Y49" s="11">
        <v>20</v>
      </c>
      <c r="Z49" s="44">
        <f t="shared" si="29"/>
        <v>1.1439430425143453</v>
      </c>
      <c r="AA49" s="45">
        <v>2452</v>
      </c>
      <c r="AB49" s="35">
        <f t="shared" si="30"/>
        <v>222.90909090909091</v>
      </c>
      <c r="AC49" s="35">
        <f t="shared" si="31"/>
        <v>255</v>
      </c>
      <c r="AD49" s="35">
        <f t="shared" si="32"/>
        <v>32.090909090909093</v>
      </c>
      <c r="AE49" s="35">
        <v>0</v>
      </c>
      <c r="AF49" s="35">
        <f t="shared" si="33"/>
        <v>255</v>
      </c>
      <c r="AG49" s="35">
        <v>255</v>
      </c>
      <c r="AH49" s="35">
        <f t="shared" si="34"/>
        <v>0</v>
      </c>
      <c r="AI49" s="67"/>
      <c r="AJ49" s="9"/>
      <c r="AK49" s="9"/>
      <c r="AL49" s="9"/>
      <c r="AM49" s="10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10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10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10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10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10"/>
      <c r="FX49" s="9"/>
      <c r="FY49" s="9"/>
    </row>
    <row r="50" spans="1:181" s="2" customFormat="1" ht="17" customHeight="1">
      <c r="A50" s="14" t="s">
        <v>49</v>
      </c>
      <c r="B50" s="35">
        <v>0</v>
      </c>
      <c r="C50" s="35">
        <v>0</v>
      </c>
      <c r="D50" s="4">
        <f t="shared" si="25"/>
        <v>0</v>
      </c>
      <c r="E50" s="11">
        <v>0</v>
      </c>
      <c r="F50" s="5" t="s">
        <v>370</v>
      </c>
      <c r="G50" s="5" t="s">
        <v>370</v>
      </c>
      <c r="H50" s="5" t="s">
        <v>370</v>
      </c>
      <c r="I50" s="5" t="s">
        <v>370</v>
      </c>
      <c r="J50" s="5" t="s">
        <v>370</v>
      </c>
      <c r="K50" s="5" t="s">
        <v>370</v>
      </c>
      <c r="L50" s="5" t="s">
        <v>370</v>
      </c>
      <c r="M50" s="5" t="s">
        <v>370</v>
      </c>
      <c r="N50" s="35">
        <v>84.8</v>
      </c>
      <c r="O50" s="35">
        <v>165.3</v>
      </c>
      <c r="P50" s="4">
        <f t="shared" si="26"/>
        <v>1.2749292452830188</v>
      </c>
      <c r="Q50" s="11">
        <v>20</v>
      </c>
      <c r="R50" s="35">
        <v>6</v>
      </c>
      <c r="S50" s="35">
        <v>6.9</v>
      </c>
      <c r="T50" s="4">
        <f t="shared" si="27"/>
        <v>1.1500000000000001</v>
      </c>
      <c r="U50" s="11">
        <v>25</v>
      </c>
      <c r="V50" s="35">
        <v>5</v>
      </c>
      <c r="W50" s="35">
        <v>5.5</v>
      </c>
      <c r="X50" s="4">
        <f t="shared" si="28"/>
        <v>1.1000000000000001</v>
      </c>
      <c r="Y50" s="11">
        <v>25</v>
      </c>
      <c r="Z50" s="44">
        <f t="shared" si="29"/>
        <v>1.1678369272237197</v>
      </c>
      <c r="AA50" s="45">
        <v>1488</v>
      </c>
      <c r="AB50" s="35">
        <f t="shared" si="30"/>
        <v>135.27272727272728</v>
      </c>
      <c r="AC50" s="35">
        <f t="shared" si="31"/>
        <v>158</v>
      </c>
      <c r="AD50" s="35">
        <f t="shared" si="32"/>
        <v>22.72727272727272</v>
      </c>
      <c r="AE50" s="35">
        <v>0</v>
      </c>
      <c r="AF50" s="35">
        <f t="shared" si="33"/>
        <v>158</v>
      </c>
      <c r="AG50" s="35">
        <v>158</v>
      </c>
      <c r="AH50" s="35">
        <f t="shared" si="34"/>
        <v>0</v>
      </c>
      <c r="AI50" s="67"/>
      <c r="AJ50" s="9"/>
      <c r="AK50" s="9"/>
      <c r="AL50" s="9"/>
      <c r="AM50" s="10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10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10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10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10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10"/>
      <c r="FX50" s="9"/>
      <c r="FY50" s="9"/>
    </row>
    <row r="51" spans="1:181" s="2" customFormat="1" ht="17" customHeight="1">
      <c r="A51" s="14" t="s">
        <v>50</v>
      </c>
      <c r="B51" s="35">
        <v>135</v>
      </c>
      <c r="C51" s="35">
        <v>155.4</v>
      </c>
      <c r="D51" s="4">
        <f t="shared" si="25"/>
        <v>1.1511111111111112</v>
      </c>
      <c r="E51" s="11">
        <v>10</v>
      </c>
      <c r="F51" s="5" t="s">
        <v>370</v>
      </c>
      <c r="G51" s="5" t="s">
        <v>370</v>
      </c>
      <c r="H51" s="5" t="s">
        <v>370</v>
      </c>
      <c r="I51" s="5" t="s">
        <v>370</v>
      </c>
      <c r="J51" s="5" t="s">
        <v>370</v>
      </c>
      <c r="K51" s="5" t="s">
        <v>370</v>
      </c>
      <c r="L51" s="5" t="s">
        <v>370</v>
      </c>
      <c r="M51" s="5" t="s">
        <v>370</v>
      </c>
      <c r="N51" s="35">
        <v>93.6</v>
      </c>
      <c r="O51" s="35">
        <v>66.400000000000006</v>
      </c>
      <c r="P51" s="4">
        <f t="shared" si="26"/>
        <v>0.70940170940170955</v>
      </c>
      <c r="Q51" s="11">
        <v>20</v>
      </c>
      <c r="R51" s="35">
        <v>9</v>
      </c>
      <c r="S51" s="35">
        <v>10.4</v>
      </c>
      <c r="T51" s="4">
        <f t="shared" si="27"/>
        <v>1.1555555555555557</v>
      </c>
      <c r="U51" s="11">
        <v>30</v>
      </c>
      <c r="V51" s="35">
        <v>4</v>
      </c>
      <c r="W51" s="35">
        <v>4.5999999999999996</v>
      </c>
      <c r="X51" s="4">
        <f t="shared" si="28"/>
        <v>1.1499999999999999</v>
      </c>
      <c r="Y51" s="11">
        <v>20</v>
      </c>
      <c r="Z51" s="44">
        <f t="shared" si="29"/>
        <v>1.0420726495726496</v>
      </c>
      <c r="AA51" s="45">
        <v>3235</v>
      </c>
      <c r="AB51" s="35">
        <f t="shared" si="30"/>
        <v>294.09090909090907</v>
      </c>
      <c r="AC51" s="35">
        <f t="shared" si="31"/>
        <v>306.5</v>
      </c>
      <c r="AD51" s="35">
        <f t="shared" si="32"/>
        <v>12.409090909090935</v>
      </c>
      <c r="AE51" s="35">
        <v>0</v>
      </c>
      <c r="AF51" s="35">
        <f t="shared" si="33"/>
        <v>306.5</v>
      </c>
      <c r="AG51" s="35">
        <v>306.5</v>
      </c>
      <c r="AH51" s="35">
        <f t="shared" si="34"/>
        <v>0</v>
      </c>
      <c r="AI51" s="67"/>
      <c r="AJ51" s="9"/>
      <c r="AK51" s="9"/>
      <c r="AL51" s="9"/>
      <c r="AM51" s="10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10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10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10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10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10"/>
      <c r="FX51" s="9"/>
      <c r="FY51" s="9"/>
    </row>
    <row r="52" spans="1:181" s="2" customFormat="1" ht="17" customHeight="1">
      <c r="A52" s="18" t="s">
        <v>51</v>
      </c>
      <c r="B52" s="35"/>
      <c r="C52" s="35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35"/>
      <c r="O52" s="35"/>
      <c r="P52" s="11"/>
      <c r="Q52" s="11"/>
      <c r="R52" s="35"/>
      <c r="S52" s="35"/>
      <c r="T52" s="11"/>
      <c r="U52" s="11"/>
      <c r="V52" s="11"/>
      <c r="W52" s="11"/>
      <c r="X52" s="11"/>
      <c r="Y52" s="11"/>
      <c r="Z52" s="44"/>
      <c r="AA52" s="11"/>
      <c r="AB52" s="11"/>
      <c r="AC52" s="11"/>
      <c r="AD52" s="11"/>
      <c r="AE52" s="11"/>
      <c r="AF52" s="11"/>
      <c r="AG52" s="35"/>
      <c r="AH52" s="35"/>
      <c r="AI52" s="67"/>
      <c r="AJ52" s="9"/>
      <c r="AK52" s="9"/>
      <c r="AL52" s="9"/>
      <c r="AM52" s="10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10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10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10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10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10"/>
      <c r="FX52" s="9"/>
      <c r="FY52" s="9"/>
    </row>
    <row r="53" spans="1:181" s="2" customFormat="1" ht="17" customHeight="1">
      <c r="A53" s="14" t="s">
        <v>52</v>
      </c>
      <c r="B53" s="35">
        <v>619389</v>
      </c>
      <c r="C53" s="35">
        <v>1036731.5</v>
      </c>
      <c r="D53" s="4">
        <f t="shared" si="25"/>
        <v>1.2473797080671436</v>
      </c>
      <c r="E53" s="11">
        <v>10</v>
      </c>
      <c r="F53" s="5" t="s">
        <v>370</v>
      </c>
      <c r="G53" s="5" t="s">
        <v>370</v>
      </c>
      <c r="H53" s="5" t="s">
        <v>370</v>
      </c>
      <c r="I53" s="5" t="s">
        <v>370</v>
      </c>
      <c r="J53" s="5" t="s">
        <v>370</v>
      </c>
      <c r="K53" s="5" t="s">
        <v>370</v>
      </c>
      <c r="L53" s="5" t="s">
        <v>370</v>
      </c>
      <c r="M53" s="5" t="s">
        <v>370</v>
      </c>
      <c r="N53" s="35">
        <v>7578.3</v>
      </c>
      <c r="O53" s="35">
        <v>3792.9</v>
      </c>
      <c r="P53" s="4">
        <f t="shared" si="26"/>
        <v>0.50049483393373184</v>
      </c>
      <c r="Q53" s="11">
        <v>20</v>
      </c>
      <c r="R53" s="35">
        <v>0.7</v>
      </c>
      <c r="S53" s="35">
        <v>1.1000000000000001</v>
      </c>
      <c r="T53" s="4">
        <f t="shared" si="27"/>
        <v>1.2371428571428571</v>
      </c>
      <c r="U53" s="11">
        <v>25</v>
      </c>
      <c r="V53" s="35">
        <v>5.2</v>
      </c>
      <c r="W53" s="35">
        <v>5.5</v>
      </c>
      <c r="X53" s="4">
        <f t="shared" si="28"/>
        <v>1.0576923076923077</v>
      </c>
      <c r="Y53" s="11">
        <v>25</v>
      </c>
      <c r="Z53" s="44">
        <f t="shared" si="29"/>
        <v>0.99818216100281487</v>
      </c>
      <c r="AA53" s="45">
        <v>2813</v>
      </c>
      <c r="AB53" s="35">
        <f t="shared" si="30"/>
        <v>255.72727272727272</v>
      </c>
      <c r="AC53" s="35">
        <f t="shared" si="31"/>
        <v>255.3</v>
      </c>
      <c r="AD53" s="35">
        <f t="shared" si="32"/>
        <v>-0.42727272727270815</v>
      </c>
      <c r="AE53" s="35">
        <v>0</v>
      </c>
      <c r="AF53" s="35">
        <f t="shared" si="33"/>
        <v>255.3</v>
      </c>
      <c r="AG53" s="35">
        <v>255.3</v>
      </c>
      <c r="AH53" s="35">
        <f t="shared" si="34"/>
        <v>0</v>
      </c>
      <c r="AI53" s="67"/>
      <c r="AJ53" s="9"/>
      <c r="AK53" s="9"/>
      <c r="AL53" s="9"/>
      <c r="AM53" s="10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10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10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10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10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10"/>
      <c r="FX53" s="9"/>
      <c r="FY53" s="9"/>
    </row>
    <row r="54" spans="1:181" s="2" customFormat="1" ht="17" customHeight="1">
      <c r="A54" s="14" t="s">
        <v>53</v>
      </c>
      <c r="B54" s="35">
        <v>20</v>
      </c>
      <c r="C54" s="35">
        <v>20</v>
      </c>
      <c r="D54" s="4">
        <f t="shared" si="25"/>
        <v>1</v>
      </c>
      <c r="E54" s="11">
        <v>10</v>
      </c>
      <c r="F54" s="5" t="s">
        <v>370</v>
      </c>
      <c r="G54" s="5" t="s">
        <v>370</v>
      </c>
      <c r="H54" s="5" t="s">
        <v>370</v>
      </c>
      <c r="I54" s="5" t="s">
        <v>370</v>
      </c>
      <c r="J54" s="5" t="s">
        <v>370</v>
      </c>
      <c r="K54" s="5" t="s">
        <v>370</v>
      </c>
      <c r="L54" s="5" t="s">
        <v>370</v>
      </c>
      <c r="M54" s="5" t="s">
        <v>370</v>
      </c>
      <c r="N54" s="35">
        <v>176.8</v>
      </c>
      <c r="O54" s="35">
        <v>50.8</v>
      </c>
      <c r="P54" s="4">
        <f t="shared" si="26"/>
        <v>0.28733031674208143</v>
      </c>
      <c r="Q54" s="11">
        <v>20</v>
      </c>
      <c r="R54" s="35">
        <v>0</v>
      </c>
      <c r="S54" s="35">
        <v>0</v>
      </c>
      <c r="T54" s="4">
        <f t="shared" si="27"/>
        <v>1</v>
      </c>
      <c r="U54" s="11">
        <v>20</v>
      </c>
      <c r="V54" s="35">
        <v>5.5</v>
      </c>
      <c r="W54" s="35">
        <v>5.7</v>
      </c>
      <c r="X54" s="4">
        <f t="shared" si="28"/>
        <v>1.0363636363636364</v>
      </c>
      <c r="Y54" s="11">
        <v>30</v>
      </c>
      <c r="Z54" s="44">
        <f t="shared" si="29"/>
        <v>0.835468942821884</v>
      </c>
      <c r="AA54" s="45">
        <v>1234</v>
      </c>
      <c r="AB54" s="35">
        <f t="shared" si="30"/>
        <v>112.18181818181819</v>
      </c>
      <c r="AC54" s="35">
        <f t="shared" si="31"/>
        <v>93.7</v>
      </c>
      <c r="AD54" s="35">
        <f t="shared" si="32"/>
        <v>-18.481818181818184</v>
      </c>
      <c r="AE54" s="35">
        <v>0</v>
      </c>
      <c r="AF54" s="35">
        <f t="shared" si="33"/>
        <v>93.7</v>
      </c>
      <c r="AG54" s="35">
        <v>93.7</v>
      </c>
      <c r="AH54" s="35">
        <f t="shared" si="34"/>
        <v>0</v>
      </c>
      <c r="AI54" s="67"/>
      <c r="AJ54" s="9"/>
      <c r="AK54" s="9"/>
      <c r="AL54" s="9"/>
      <c r="AM54" s="10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10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10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10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10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10"/>
      <c r="FX54" s="9"/>
      <c r="FY54" s="9"/>
    </row>
    <row r="55" spans="1:181" s="2" customFormat="1" ht="17" customHeight="1">
      <c r="A55" s="14" t="s">
        <v>54</v>
      </c>
      <c r="B55" s="35">
        <v>0</v>
      </c>
      <c r="C55" s="35">
        <v>0</v>
      </c>
      <c r="D55" s="4">
        <f t="shared" si="25"/>
        <v>0</v>
      </c>
      <c r="E55" s="11">
        <v>0</v>
      </c>
      <c r="F55" s="5" t="s">
        <v>370</v>
      </c>
      <c r="G55" s="5" t="s">
        <v>370</v>
      </c>
      <c r="H55" s="5" t="s">
        <v>370</v>
      </c>
      <c r="I55" s="5" t="s">
        <v>370</v>
      </c>
      <c r="J55" s="5" t="s">
        <v>370</v>
      </c>
      <c r="K55" s="5" t="s">
        <v>370</v>
      </c>
      <c r="L55" s="5" t="s">
        <v>370</v>
      </c>
      <c r="M55" s="5" t="s">
        <v>370</v>
      </c>
      <c r="N55" s="35">
        <v>919.3</v>
      </c>
      <c r="O55" s="35">
        <v>583.20000000000005</v>
      </c>
      <c r="P55" s="4">
        <f t="shared" si="26"/>
        <v>0.63439573588600029</v>
      </c>
      <c r="Q55" s="11">
        <v>20</v>
      </c>
      <c r="R55" s="35">
        <v>0</v>
      </c>
      <c r="S55" s="35">
        <v>0</v>
      </c>
      <c r="T55" s="4">
        <f t="shared" si="27"/>
        <v>1</v>
      </c>
      <c r="U55" s="11">
        <v>30</v>
      </c>
      <c r="V55" s="35">
        <v>2.6</v>
      </c>
      <c r="W55" s="35">
        <v>5.0999999999999996</v>
      </c>
      <c r="X55" s="4">
        <f t="shared" si="28"/>
        <v>1.276153846153846</v>
      </c>
      <c r="Y55" s="11">
        <v>20</v>
      </c>
      <c r="Z55" s="44">
        <f t="shared" si="29"/>
        <v>0.97444273772567025</v>
      </c>
      <c r="AA55" s="45">
        <v>2579</v>
      </c>
      <c r="AB55" s="35">
        <f t="shared" si="30"/>
        <v>234.45454545454547</v>
      </c>
      <c r="AC55" s="35">
        <f t="shared" si="31"/>
        <v>228.5</v>
      </c>
      <c r="AD55" s="35">
        <f t="shared" si="32"/>
        <v>-5.9545454545454675</v>
      </c>
      <c r="AE55" s="35">
        <v>0</v>
      </c>
      <c r="AF55" s="35">
        <f t="shared" si="33"/>
        <v>228.5</v>
      </c>
      <c r="AG55" s="35">
        <v>228.5</v>
      </c>
      <c r="AH55" s="35">
        <f t="shared" si="34"/>
        <v>0</v>
      </c>
      <c r="AI55" s="67"/>
      <c r="AJ55" s="9"/>
      <c r="AK55" s="9"/>
      <c r="AL55" s="9"/>
      <c r="AM55" s="10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10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10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10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10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10"/>
      <c r="FX55" s="9"/>
      <c r="FY55" s="9"/>
    </row>
    <row r="56" spans="1:181" s="2" customFormat="1" ht="17" customHeight="1">
      <c r="A56" s="14" t="s">
        <v>55</v>
      </c>
      <c r="B56" s="35">
        <v>0</v>
      </c>
      <c r="C56" s="35">
        <v>0</v>
      </c>
      <c r="D56" s="4">
        <f t="shared" si="25"/>
        <v>0</v>
      </c>
      <c r="E56" s="11">
        <v>0</v>
      </c>
      <c r="F56" s="5" t="s">
        <v>370</v>
      </c>
      <c r="G56" s="5" t="s">
        <v>370</v>
      </c>
      <c r="H56" s="5" t="s">
        <v>370</v>
      </c>
      <c r="I56" s="5" t="s">
        <v>370</v>
      </c>
      <c r="J56" s="5" t="s">
        <v>370</v>
      </c>
      <c r="K56" s="5" t="s">
        <v>370</v>
      </c>
      <c r="L56" s="5" t="s">
        <v>370</v>
      </c>
      <c r="M56" s="5" t="s">
        <v>370</v>
      </c>
      <c r="N56" s="35">
        <v>301.60000000000002</v>
      </c>
      <c r="O56" s="35">
        <v>113.8</v>
      </c>
      <c r="P56" s="4">
        <f t="shared" si="26"/>
        <v>0.37732095490716178</v>
      </c>
      <c r="Q56" s="11">
        <v>20</v>
      </c>
      <c r="R56" s="35">
        <v>56</v>
      </c>
      <c r="S56" s="35">
        <v>84.4</v>
      </c>
      <c r="T56" s="4">
        <f t="shared" si="27"/>
        <v>1.2307142857142856</v>
      </c>
      <c r="U56" s="11">
        <v>25</v>
      </c>
      <c r="V56" s="35">
        <v>7.1</v>
      </c>
      <c r="W56" s="35">
        <v>7.2</v>
      </c>
      <c r="X56" s="4">
        <f t="shared" si="28"/>
        <v>1.0140845070422535</v>
      </c>
      <c r="Y56" s="11">
        <v>25</v>
      </c>
      <c r="Z56" s="44">
        <f t="shared" si="29"/>
        <v>0.90951984167223876</v>
      </c>
      <c r="AA56" s="45">
        <v>2265</v>
      </c>
      <c r="AB56" s="35">
        <f t="shared" si="30"/>
        <v>205.90909090909091</v>
      </c>
      <c r="AC56" s="35">
        <f t="shared" si="31"/>
        <v>187.3</v>
      </c>
      <c r="AD56" s="35">
        <f t="shared" si="32"/>
        <v>-18.609090909090895</v>
      </c>
      <c r="AE56" s="35">
        <v>0</v>
      </c>
      <c r="AF56" s="35">
        <f t="shared" si="33"/>
        <v>187.3</v>
      </c>
      <c r="AG56" s="35">
        <v>187.3</v>
      </c>
      <c r="AH56" s="35">
        <f t="shared" si="34"/>
        <v>0</v>
      </c>
      <c r="AI56" s="67"/>
      <c r="AJ56" s="9"/>
      <c r="AK56" s="9"/>
      <c r="AL56" s="9"/>
      <c r="AM56" s="10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10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10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10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10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10"/>
      <c r="FX56" s="9"/>
      <c r="FY56" s="9"/>
    </row>
    <row r="57" spans="1:181" s="2" customFormat="1" ht="17" customHeight="1">
      <c r="A57" s="14" t="s">
        <v>56</v>
      </c>
      <c r="B57" s="35">
        <v>0</v>
      </c>
      <c r="C57" s="35">
        <v>0</v>
      </c>
      <c r="D57" s="4">
        <f t="shared" si="25"/>
        <v>0</v>
      </c>
      <c r="E57" s="11">
        <v>0</v>
      </c>
      <c r="F57" s="5" t="s">
        <v>370</v>
      </c>
      <c r="G57" s="5" t="s">
        <v>370</v>
      </c>
      <c r="H57" s="5" t="s">
        <v>370</v>
      </c>
      <c r="I57" s="5" t="s">
        <v>370</v>
      </c>
      <c r="J57" s="5" t="s">
        <v>370</v>
      </c>
      <c r="K57" s="5" t="s">
        <v>370</v>
      </c>
      <c r="L57" s="5" t="s">
        <v>370</v>
      </c>
      <c r="M57" s="5" t="s">
        <v>370</v>
      </c>
      <c r="N57" s="35">
        <v>180.6</v>
      </c>
      <c r="O57" s="35">
        <v>45.3</v>
      </c>
      <c r="P57" s="4">
        <f t="shared" si="26"/>
        <v>0.25083056478405313</v>
      </c>
      <c r="Q57" s="11">
        <v>20</v>
      </c>
      <c r="R57" s="35">
        <v>340</v>
      </c>
      <c r="S57" s="35">
        <v>342.4</v>
      </c>
      <c r="T57" s="4">
        <f t="shared" si="27"/>
        <v>1.0070588235294118</v>
      </c>
      <c r="U57" s="11">
        <v>30</v>
      </c>
      <c r="V57" s="35">
        <v>9</v>
      </c>
      <c r="W57" s="35">
        <v>9.1999999999999993</v>
      </c>
      <c r="X57" s="4">
        <f t="shared" si="28"/>
        <v>1.0222222222222221</v>
      </c>
      <c r="Y57" s="11">
        <v>20</v>
      </c>
      <c r="Z57" s="44">
        <f t="shared" si="29"/>
        <v>0.79532600637154083</v>
      </c>
      <c r="AA57" s="45">
        <v>1890</v>
      </c>
      <c r="AB57" s="35">
        <f t="shared" si="30"/>
        <v>171.81818181818181</v>
      </c>
      <c r="AC57" s="35">
        <f t="shared" si="31"/>
        <v>136.69999999999999</v>
      </c>
      <c r="AD57" s="35">
        <f t="shared" si="32"/>
        <v>-35.118181818181824</v>
      </c>
      <c r="AE57" s="35">
        <v>0</v>
      </c>
      <c r="AF57" s="35">
        <f t="shared" si="33"/>
        <v>136.69999999999999</v>
      </c>
      <c r="AG57" s="35">
        <v>136.69999999999999</v>
      </c>
      <c r="AH57" s="35">
        <f t="shared" si="34"/>
        <v>0</v>
      </c>
      <c r="AI57" s="67"/>
      <c r="AJ57" s="9"/>
      <c r="AK57" s="9"/>
      <c r="AL57" s="9"/>
      <c r="AM57" s="10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10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10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10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10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10"/>
      <c r="FX57" s="9"/>
      <c r="FY57" s="9"/>
    </row>
    <row r="58" spans="1:181" s="2" customFormat="1" ht="17" customHeight="1">
      <c r="A58" s="14" t="s">
        <v>57</v>
      </c>
      <c r="B58" s="35">
        <v>0</v>
      </c>
      <c r="C58" s="35">
        <v>0</v>
      </c>
      <c r="D58" s="4">
        <f t="shared" si="25"/>
        <v>0</v>
      </c>
      <c r="E58" s="11">
        <v>0</v>
      </c>
      <c r="F58" s="5" t="s">
        <v>370</v>
      </c>
      <c r="G58" s="5" t="s">
        <v>370</v>
      </c>
      <c r="H58" s="5" t="s">
        <v>370</v>
      </c>
      <c r="I58" s="5" t="s">
        <v>370</v>
      </c>
      <c r="J58" s="5" t="s">
        <v>370</v>
      </c>
      <c r="K58" s="5" t="s">
        <v>370</v>
      </c>
      <c r="L58" s="5" t="s">
        <v>370</v>
      </c>
      <c r="M58" s="5" t="s">
        <v>370</v>
      </c>
      <c r="N58" s="35">
        <v>93.9</v>
      </c>
      <c r="O58" s="35">
        <v>18.600000000000001</v>
      </c>
      <c r="P58" s="4">
        <f t="shared" si="26"/>
        <v>0.19808306709265175</v>
      </c>
      <c r="Q58" s="11">
        <v>20</v>
      </c>
      <c r="R58" s="35">
        <v>0</v>
      </c>
      <c r="S58" s="35">
        <v>0</v>
      </c>
      <c r="T58" s="4">
        <f t="shared" si="27"/>
        <v>1</v>
      </c>
      <c r="U58" s="11">
        <v>30</v>
      </c>
      <c r="V58" s="35">
        <v>0.6</v>
      </c>
      <c r="W58" s="35">
        <v>0.6</v>
      </c>
      <c r="X58" s="4">
        <f t="shared" si="28"/>
        <v>1</v>
      </c>
      <c r="Y58" s="11">
        <v>20</v>
      </c>
      <c r="Z58" s="44">
        <f t="shared" si="29"/>
        <v>0.77088087631218627</v>
      </c>
      <c r="AA58" s="45">
        <v>404</v>
      </c>
      <c r="AB58" s="35">
        <f t="shared" si="30"/>
        <v>36.727272727272727</v>
      </c>
      <c r="AC58" s="35">
        <f t="shared" si="31"/>
        <v>28.3</v>
      </c>
      <c r="AD58" s="35">
        <f t="shared" si="32"/>
        <v>-8.4272727272727259</v>
      </c>
      <c r="AE58" s="35">
        <v>0</v>
      </c>
      <c r="AF58" s="35">
        <f t="shared" si="33"/>
        <v>28.3</v>
      </c>
      <c r="AG58" s="35">
        <v>28.3</v>
      </c>
      <c r="AH58" s="35">
        <f t="shared" si="34"/>
        <v>0</v>
      </c>
      <c r="AI58" s="67"/>
      <c r="AJ58" s="9"/>
      <c r="AK58" s="9"/>
      <c r="AL58" s="9"/>
      <c r="AM58" s="10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10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10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10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10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10"/>
      <c r="FX58" s="9"/>
      <c r="FY58" s="9"/>
    </row>
    <row r="59" spans="1:181" s="2" customFormat="1" ht="17" customHeight="1">
      <c r="A59" s="14" t="s">
        <v>58</v>
      </c>
      <c r="B59" s="35">
        <v>0</v>
      </c>
      <c r="C59" s="35">
        <v>0</v>
      </c>
      <c r="D59" s="4">
        <f t="shared" si="25"/>
        <v>0</v>
      </c>
      <c r="E59" s="11">
        <v>0</v>
      </c>
      <c r="F59" s="5" t="s">
        <v>370</v>
      </c>
      <c r="G59" s="5" t="s">
        <v>370</v>
      </c>
      <c r="H59" s="5" t="s">
        <v>370</v>
      </c>
      <c r="I59" s="5" t="s">
        <v>370</v>
      </c>
      <c r="J59" s="5" t="s">
        <v>370</v>
      </c>
      <c r="K59" s="5" t="s">
        <v>370</v>
      </c>
      <c r="L59" s="5" t="s">
        <v>370</v>
      </c>
      <c r="M59" s="5" t="s">
        <v>370</v>
      </c>
      <c r="N59" s="35">
        <v>340.6</v>
      </c>
      <c r="O59" s="35">
        <v>234.4</v>
      </c>
      <c r="P59" s="4">
        <f t="shared" si="26"/>
        <v>0.6881972988843218</v>
      </c>
      <c r="Q59" s="11">
        <v>20</v>
      </c>
      <c r="R59" s="35">
        <v>5</v>
      </c>
      <c r="S59" s="35">
        <v>5.2</v>
      </c>
      <c r="T59" s="4">
        <f t="shared" si="27"/>
        <v>1.04</v>
      </c>
      <c r="U59" s="11">
        <v>30</v>
      </c>
      <c r="V59" s="35">
        <v>1.8</v>
      </c>
      <c r="W59" s="35">
        <v>2</v>
      </c>
      <c r="X59" s="4">
        <f t="shared" si="28"/>
        <v>1.1111111111111112</v>
      </c>
      <c r="Y59" s="11">
        <v>20</v>
      </c>
      <c r="Z59" s="44">
        <f t="shared" si="29"/>
        <v>0.95980240285583784</v>
      </c>
      <c r="AA59" s="45">
        <v>1340</v>
      </c>
      <c r="AB59" s="35">
        <f t="shared" si="30"/>
        <v>121.81818181818181</v>
      </c>
      <c r="AC59" s="35">
        <f t="shared" si="31"/>
        <v>116.9</v>
      </c>
      <c r="AD59" s="35">
        <f t="shared" si="32"/>
        <v>-4.9181818181818073</v>
      </c>
      <c r="AE59" s="35">
        <v>0</v>
      </c>
      <c r="AF59" s="35">
        <f t="shared" si="33"/>
        <v>116.9</v>
      </c>
      <c r="AG59" s="35">
        <v>116.9</v>
      </c>
      <c r="AH59" s="35">
        <f t="shared" si="34"/>
        <v>0</v>
      </c>
      <c r="AI59" s="67"/>
      <c r="AJ59" s="9"/>
      <c r="AK59" s="9"/>
      <c r="AL59" s="9"/>
      <c r="AM59" s="10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10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10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10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10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10"/>
      <c r="FX59" s="9"/>
      <c r="FY59" s="9"/>
    </row>
    <row r="60" spans="1:181" s="2" customFormat="1" ht="17" customHeight="1">
      <c r="A60" s="14" t="s">
        <v>59</v>
      </c>
      <c r="B60" s="35">
        <v>0</v>
      </c>
      <c r="C60" s="35">
        <v>0</v>
      </c>
      <c r="D60" s="4">
        <f t="shared" si="25"/>
        <v>0</v>
      </c>
      <c r="E60" s="11">
        <v>0</v>
      </c>
      <c r="F60" s="5" t="s">
        <v>370</v>
      </c>
      <c r="G60" s="5" t="s">
        <v>370</v>
      </c>
      <c r="H60" s="5" t="s">
        <v>370</v>
      </c>
      <c r="I60" s="5" t="s">
        <v>370</v>
      </c>
      <c r="J60" s="5" t="s">
        <v>370</v>
      </c>
      <c r="K60" s="5" t="s">
        <v>370</v>
      </c>
      <c r="L60" s="5" t="s">
        <v>370</v>
      </c>
      <c r="M60" s="5" t="s">
        <v>370</v>
      </c>
      <c r="N60" s="35">
        <v>342.2</v>
      </c>
      <c r="O60" s="35">
        <v>141</v>
      </c>
      <c r="P60" s="4">
        <f t="shared" si="26"/>
        <v>0.4120397428404442</v>
      </c>
      <c r="Q60" s="11">
        <v>20</v>
      </c>
      <c r="R60" s="35">
        <v>3.5</v>
      </c>
      <c r="S60" s="35">
        <v>8.6</v>
      </c>
      <c r="T60" s="4">
        <f t="shared" si="27"/>
        <v>1.3</v>
      </c>
      <c r="U60" s="11">
        <v>30</v>
      </c>
      <c r="V60" s="35">
        <v>2.1</v>
      </c>
      <c r="W60" s="35">
        <v>2.2999999999999998</v>
      </c>
      <c r="X60" s="4">
        <f t="shared" si="28"/>
        <v>1.0952380952380951</v>
      </c>
      <c r="Y60" s="11">
        <v>20</v>
      </c>
      <c r="Z60" s="44">
        <f t="shared" si="29"/>
        <v>0.98779366802243984</v>
      </c>
      <c r="AA60" s="45">
        <v>2056</v>
      </c>
      <c r="AB60" s="35">
        <f t="shared" si="30"/>
        <v>186.90909090909091</v>
      </c>
      <c r="AC60" s="35">
        <f t="shared" si="31"/>
        <v>184.6</v>
      </c>
      <c r="AD60" s="35">
        <f t="shared" si="32"/>
        <v>-2.3090909090909122</v>
      </c>
      <c r="AE60" s="35">
        <v>0</v>
      </c>
      <c r="AF60" s="35">
        <f t="shared" si="33"/>
        <v>184.6</v>
      </c>
      <c r="AG60" s="35">
        <v>184.6</v>
      </c>
      <c r="AH60" s="35">
        <f t="shared" si="34"/>
        <v>0</v>
      </c>
      <c r="AI60" s="67"/>
      <c r="AJ60" s="9"/>
      <c r="AK60" s="9"/>
      <c r="AL60" s="9"/>
      <c r="AM60" s="10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10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10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10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10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10"/>
      <c r="FX60" s="9"/>
      <c r="FY60" s="9"/>
    </row>
    <row r="61" spans="1:181" s="2" customFormat="1" ht="17" customHeight="1">
      <c r="A61" s="14" t="s">
        <v>60</v>
      </c>
      <c r="B61" s="35">
        <v>7717</v>
      </c>
      <c r="C61" s="35">
        <v>10639.7</v>
      </c>
      <c r="D61" s="4">
        <f t="shared" si="25"/>
        <v>1.2178735259815991</v>
      </c>
      <c r="E61" s="11">
        <v>10</v>
      </c>
      <c r="F61" s="5" t="s">
        <v>370</v>
      </c>
      <c r="G61" s="5" t="s">
        <v>370</v>
      </c>
      <c r="H61" s="5" t="s">
        <v>370</v>
      </c>
      <c r="I61" s="5" t="s">
        <v>370</v>
      </c>
      <c r="J61" s="5" t="s">
        <v>370</v>
      </c>
      <c r="K61" s="5" t="s">
        <v>370</v>
      </c>
      <c r="L61" s="5" t="s">
        <v>370</v>
      </c>
      <c r="M61" s="5" t="s">
        <v>370</v>
      </c>
      <c r="N61" s="35">
        <v>1675.8</v>
      </c>
      <c r="O61" s="35">
        <v>1555.3</v>
      </c>
      <c r="P61" s="4">
        <f t="shared" si="26"/>
        <v>0.92809404463539802</v>
      </c>
      <c r="Q61" s="11">
        <v>20</v>
      </c>
      <c r="R61" s="35">
        <v>6</v>
      </c>
      <c r="S61" s="35">
        <v>6.3</v>
      </c>
      <c r="T61" s="4">
        <f t="shared" si="27"/>
        <v>1.05</v>
      </c>
      <c r="U61" s="11">
        <v>30</v>
      </c>
      <c r="V61" s="35">
        <v>3.6</v>
      </c>
      <c r="W61" s="35">
        <v>3.8</v>
      </c>
      <c r="X61" s="4">
        <f t="shared" si="28"/>
        <v>1.0555555555555556</v>
      </c>
      <c r="Y61" s="11">
        <v>20</v>
      </c>
      <c r="Z61" s="44">
        <f t="shared" si="29"/>
        <v>1.0418965907954383</v>
      </c>
      <c r="AA61" s="45">
        <v>1440</v>
      </c>
      <c r="AB61" s="35">
        <f t="shared" si="30"/>
        <v>130.90909090909091</v>
      </c>
      <c r="AC61" s="35">
        <f t="shared" si="31"/>
        <v>136.4</v>
      </c>
      <c r="AD61" s="35">
        <f t="shared" si="32"/>
        <v>5.4909090909090992</v>
      </c>
      <c r="AE61" s="35">
        <v>0</v>
      </c>
      <c r="AF61" s="35">
        <f t="shared" si="33"/>
        <v>136.4</v>
      </c>
      <c r="AG61" s="35">
        <v>136.4</v>
      </c>
      <c r="AH61" s="35">
        <f t="shared" si="34"/>
        <v>0</v>
      </c>
      <c r="AI61" s="67"/>
      <c r="AJ61" s="9"/>
      <c r="AK61" s="9"/>
      <c r="AL61" s="9"/>
      <c r="AM61" s="10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10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10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10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10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10"/>
      <c r="FX61" s="9"/>
      <c r="FY61" s="9"/>
    </row>
    <row r="62" spans="1:181" s="2" customFormat="1" ht="17" customHeight="1">
      <c r="A62" s="14" t="s">
        <v>61</v>
      </c>
      <c r="B62" s="35">
        <v>0</v>
      </c>
      <c r="C62" s="35">
        <v>0</v>
      </c>
      <c r="D62" s="4">
        <f t="shared" si="25"/>
        <v>0</v>
      </c>
      <c r="E62" s="11">
        <v>0</v>
      </c>
      <c r="F62" s="5" t="s">
        <v>370</v>
      </c>
      <c r="G62" s="5" t="s">
        <v>370</v>
      </c>
      <c r="H62" s="5" t="s">
        <v>370</v>
      </c>
      <c r="I62" s="5" t="s">
        <v>370</v>
      </c>
      <c r="J62" s="5" t="s">
        <v>370</v>
      </c>
      <c r="K62" s="5" t="s">
        <v>370</v>
      </c>
      <c r="L62" s="5" t="s">
        <v>370</v>
      </c>
      <c r="M62" s="5" t="s">
        <v>370</v>
      </c>
      <c r="N62" s="35">
        <v>422.6</v>
      </c>
      <c r="O62" s="35">
        <v>69.3</v>
      </c>
      <c r="P62" s="4">
        <f t="shared" si="26"/>
        <v>0.16398485565546614</v>
      </c>
      <c r="Q62" s="11">
        <v>20</v>
      </c>
      <c r="R62" s="35">
        <v>70</v>
      </c>
      <c r="S62" s="35">
        <v>98.8</v>
      </c>
      <c r="T62" s="4">
        <f t="shared" si="27"/>
        <v>1.2211428571428571</v>
      </c>
      <c r="U62" s="11">
        <v>30</v>
      </c>
      <c r="V62" s="35">
        <v>8</v>
      </c>
      <c r="W62" s="35">
        <v>8.1999999999999993</v>
      </c>
      <c r="X62" s="4">
        <f t="shared" si="28"/>
        <v>1.0249999999999999</v>
      </c>
      <c r="Y62" s="11">
        <v>20</v>
      </c>
      <c r="Z62" s="44">
        <f t="shared" si="29"/>
        <v>0.86305689753421477</v>
      </c>
      <c r="AA62" s="45">
        <v>901</v>
      </c>
      <c r="AB62" s="35">
        <f t="shared" si="30"/>
        <v>81.909090909090907</v>
      </c>
      <c r="AC62" s="35">
        <f t="shared" si="31"/>
        <v>70.7</v>
      </c>
      <c r="AD62" s="35">
        <f t="shared" si="32"/>
        <v>-11.209090909090904</v>
      </c>
      <c r="AE62" s="35">
        <v>0</v>
      </c>
      <c r="AF62" s="35">
        <f t="shared" si="33"/>
        <v>70.7</v>
      </c>
      <c r="AG62" s="35">
        <v>70.7</v>
      </c>
      <c r="AH62" s="35">
        <f t="shared" si="34"/>
        <v>0</v>
      </c>
      <c r="AI62" s="67"/>
      <c r="AJ62" s="9"/>
      <c r="AK62" s="9"/>
      <c r="AL62" s="9"/>
      <c r="AM62" s="10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10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10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10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10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10"/>
      <c r="FX62" s="9"/>
      <c r="FY62" s="9"/>
    </row>
    <row r="63" spans="1:181" s="2" customFormat="1" ht="17" customHeight="1">
      <c r="A63" s="14" t="s">
        <v>62</v>
      </c>
      <c r="B63" s="35">
        <v>0</v>
      </c>
      <c r="C63" s="35">
        <v>0</v>
      </c>
      <c r="D63" s="4">
        <f t="shared" si="25"/>
        <v>1</v>
      </c>
      <c r="E63" s="11">
        <v>10</v>
      </c>
      <c r="F63" s="5" t="s">
        <v>370</v>
      </c>
      <c r="G63" s="5" t="s">
        <v>370</v>
      </c>
      <c r="H63" s="5" t="s">
        <v>370</v>
      </c>
      <c r="I63" s="5" t="s">
        <v>370</v>
      </c>
      <c r="J63" s="5" t="s">
        <v>370</v>
      </c>
      <c r="K63" s="5" t="s">
        <v>370</v>
      </c>
      <c r="L63" s="5" t="s">
        <v>370</v>
      </c>
      <c r="M63" s="5" t="s">
        <v>370</v>
      </c>
      <c r="N63" s="35">
        <v>340.6</v>
      </c>
      <c r="O63" s="35">
        <v>59.2</v>
      </c>
      <c r="P63" s="4">
        <f t="shared" si="26"/>
        <v>0.17381092190252495</v>
      </c>
      <c r="Q63" s="11">
        <v>20</v>
      </c>
      <c r="R63" s="35">
        <v>9</v>
      </c>
      <c r="S63" s="35">
        <v>9.1</v>
      </c>
      <c r="T63" s="4">
        <f t="shared" si="27"/>
        <v>1.0111111111111111</v>
      </c>
      <c r="U63" s="11">
        <v>30</v>
      </c>
      <c r="V63" s="35">
        <v>2.6</v>
      </c>
      <c r="W63" s="35">
        <v>2.8</v>
      </c>
      <c r="X63" s="4">
        <f t="shared" si="28"/>
        <v>1.0769230769230769</v>
      </c>
      <c r="Y63" s="11">
        <v>20</v>
      </c>
      <c r="Z63" s="44">
        <f t="shared" si="29"/>
        <v>0.81685016637306718</v>
      </c>
      <c r="AA63" s="45">
        <v>1248</v>
      </c>
      <c r="AB63" s="35">
        <f t="shared" si="30"/>
        <v>113.45454545454545</v>
      </c>
      <c r="AC63" s="35">
        <f t="shared" si="31"/>
        <v>92.7</v>
      </c>
      <c r="AD63" s="35">
        <f t="shared" si="32"/>
        <v>-20.75454545454545</v>
      </c>
      <c r="AE63" s="35">
        <v>0</v>
      </c>
      <c r="AF63" s="35">
        <f t="shared" si="33"/>
        <v>92.7</v>
      </c>
      <c r="AG63" s="35">
        <v>92.7</v>
      </c>
      <c r="AH63" s="35">
        <f t="shared" si="34"/>
        <v>0</v>
      </c>
      <c r="AI63" s="67"/>
      <c r="AJ63" s="9"/>
      <c r="AK63" s="9"/>
      <c r="AL63" s="9"/>
      <c r="AM63" s="10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10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10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10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10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10"/>
      <c r="FX63" s="9"/>
      <c r="FY63" s="9"/>
    </row>
    <row r="64" spans="1:181" s="2" customFormat="1" ht="17" customHeight="1">
      <c r="A64" s="14" t="s">
        <v>63</v>
      </c>
      <c r="B64" s="35">
        <v>0</v>
      </c>
      <c r="C64" s="35">
        <v>0</v>
      </c>
      <c r="D64" s="4">
        <f t="shared" si="25"/>
        <v>0</v>
      </c>
      <c r="E64" s="11">
        <v>0</v>
      </c>
      <c r="F64" s="5" t="s">
        <v>370</v>
      </c>
      <c r="G64" s="5" t="s">
        <v>370</v>
      </c>
      <c r="H64" s="5" t="s">
        <v>370</v>
      </c>
      <c r="I64" s="5" t="s">
        <v>370</v>
      </c>
      <c r="J64" s="5" t="s">
        <v>370</v>
      </c>
      <c r="K64" s="5" t="s">
        <v>370</v>
      </c>
      <c r="L64" s="5" t="s">
        <v>370</v>
      </c>
      <c r="M64" s="5" t="s">
        <v>370</v>
      </c>
      <c r="N64" s="35">
        <v>246</v>
      </c>
      <c r="O64" s="35">
        <v>26.2</v>
      </c>
      <c r="P64" s="4">
        <f t="shared" si="26"/>
        <v>0.10650406504065041</v>
      </c>
      <c r="Q64" s="11">
        <v>20</v>
      </c>
      <c r="R64" s="35">
        <v>0</v>
      </c>
      <c r="S64" s="35">
        <v>0</v>
      </c>
      <c r="T64" s="4">
        <f t="shared" si="27"/>
        <v>1</v>
      </c>
      <c r="U64" s="11">
        <v>35</v>
      </c>
      <c r="V64" s="35">
        <v>1.2</v>
      </c>
      <c r="W64" s="35">
        <v>1.5</v>
      </c>
      <c r="X64" s="4">
        <f t="shared" si="28"/>
        <v>1.2050000000000001</v>
      </c>
      <c r="Y64" s="11">
        <v>15</v>
      </c>
      <c r="Z64" s="44">
        <f t="shared" si="29"/>
        <v>0.788644018583043</v>
      </c>
      <c r="AA64" s="45">
        <v>1183</v>
      </c>
      <c r="AB64" s="35">
        <f t="shared" si="30"/>
        <v>107.54545454545455</v>
      </c>
      <c r="AC64" s="35">
        <f t="shared" si="31"/>
        <v>84.8</v>
      </c>
      <c r="AD64" s="35">
        <f t="shared" si="32"/>
        <v>-22.74545454545455</v>
      </c>
      <c r="AE64" s="35">
        <v>0</v>
      </c>
      <c r="AF64" s="35">
        <f t="shared" si="33"/>
        <v>84.8</v>
      </c>
      <c r="AG64" s="35">
        <v>84.8</v>
      </c>
      <c r="AH64" s="35">
        <f t="shared" si="34"/>
        <v>0</v>
      </c>
      <c r="AI64" s="67"/>
      <c r="AJ64" s="9"/>
      <c r="AK64" s="9"/>
      <c r="AL64" s="9"/>
      <c r="AM64" s="10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10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10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10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10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10"/>
      <c r="FX64" s="9"/>
      <c r="FY64" s="9"/>
    </row>
    <row r="65" spans="1:181" s="2" customFormat="1" ht="17" customHeight="1">
      <c r="A65" s="14" t="s">
        <v>64</v>
      </c>
      <c r="B65" s="35">
        <v>0</v>
      </c>
      <c r="C65" s="35">
        <v>0</v>
      </c>
      <c r="D65" s="4">
        <f t="shared" si="25"/>
        <v>0</v>
      </c>
      <c r="E65" s="11">
        <v>0</v>
      </c>
      <c r="F65" s="5" t="s">
        <v>370</v>
      </c>
      <c r="G65" s="5" t="s">
        <v>370</v>
      </c>
      <c r="H65" s="5" t="s">
        <v>370</v>
      </c>
      <c r="I65" s="5" t="s">
        <v>370</v>
      </c>
      <c r="J65" s="5" t="s">
        <v>370</v>
      </c>
      <c r="K65" s="5" t="s">
        <v>370</v>
      </c>
      <c r="L65" s="5" t="s">
        <v>370</v>
      </c>
      <c r="M65" s="5" t="s">
        <v>370</v>
      </c>
      <c r="N65" s="35">
        <v>319.7</v>
      </c>
      <c r="O65" s="35">
        <v>0</v>
      </c>
      <c r="P65" s="4">
        <f t="shared" si="26"/>
        <v>0</v>
      </c>
      <c r="Q65" s="11">
        <v>20</v>
      </c>
      <c r="R65" s="35">
        <v>15</v>
      </c>
      <c r="S65" s="35">
        <v>12.3</v>
      </c>
      <c r="T65" s="4">
        <f t="shared" si="27"/>
        <v>0.82000000000000006</v>
      </c>
      <c r="U65" s="11">
        <v>25</v>
      </c>
      <c r="V65" s="35">
        <v>9</v>
      </c>
      <c r="W65" s="35">
        <v>9.1999999999999993</v>
      </c>
      <c r="X65" s="4">
        <f t="shared" si="28"/>
        <v>1.0222222222222221</v>
      </c>
      <c r="Y65" s="11">
        <v>25</v>
      </c>
      <c r="Z65" s="44">
        <f t="shared" si="29"/>
        <v>0.65793650793650793</v>
      </c>
      <c r="AA65" s="45">
        <v>1429</v>
      </c>
      <c r="AB65" s="35">
        <f t="shared" si="30"/>
        <v>129.90909090909091</v>
      </c>
      <c r="AC65" s="35">
        <f t="shared" si="31"/>
        <v>85.5</v>
      </c>
      <c r="AD65" s="35">
        <f t="shared" si="32"/>
        <v>-44.409090909090907</v>
      </c>
      <c r="AE65" s="35">
        <v>0</v>
      </c>
      <c r="AF65" s="35">
        <f t="shared" si="33"/>
        <v>85.5</v>
      </c>
      <c r="AG65" s="35">
        <v>85.5</v>
      </c>
      <c r="AH65" s="35">
        <f t="shared" si="34"/>
        <v>0</v>
      </c>
      <c r="AI65" s="67"/>
      <c r="AJ65" s="9"/>
      <c r="AK65" s="9"/>
      <c r="AL65" s="9"/>
      <c r="AM65" s="10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10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10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10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10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10"/>
      <c r="FX65" s="9"/>
      <c r="FY65" s="9"/>
    </row>
    <row r="66" spans="1:181" s="2" customFormat="1" ht="17" customHeight="1">
      <c r="A66" s="18" t="s">
        <v>65</v>
      </c>
      <c r="B66" s="35"/>
      <c r="C66" s="35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35"/>
      <c r="O66" s="35"/>
      <c r="P66" s="11"/>
      <c r="Q66" s="11"/>
      <c r="R66" s="35"/>
      <c r="S66" s="35"/>
      <c r="T66" s="11"/>
      <c r="U66" s="11"/>
      <c r="V66" s="11"/>
      <c r="W66" s="11"/>
      <c r="X66" s="11"/>
      <c r="Y66" s="11"/>
      <c r="Z66" s="44"/>
      <c r="AA66" s="11"/>
      <c r="AB66" s="11"/>
      <c r="AC66" s="11"/>
      <c r="AD66" s="11"/>
      <c r="AE66" s="11"/>
      <c r="AF66" s="11"/>
      <c r="AG66" s="35"/>
      <c r="AH66" s="35"/>
      <c r="AI66" s="67"/>
      <c r="AJ66" s="9"/>
      <c r="AK66" s="9"/>
      <c r="AL66" s="9"/>
      <c r="AM66" s="10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10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10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10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10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10"/>
      <c r="FX66" s="9"/>
      <c r="FY66" s="9"/>
    </row>
    <row r="67" spans="1:181" s="2" customFormat="1" ht="17" customHeight="1">
      <c r="A67" s="14" t="s">
        <v>66</v>
      </c>
      <c r="B67" s="35">
        <v>14</v>
      </c>
      <c r="C67" s="35">
        <v>2</v>
      </c>
      <c r="D67" s="4">
        <f t="shared" si="25"/>
        <v>0.14285714285714285</v>
      </c>
      <c r="E67" s="11">
        <v>10</v>
      </c>
      <c r="F67" s="5" t="s">
        <v>370</v>
      </c>
      <c r="G67" s="5" t="s">
        <v>370</v>
      </c>
      <c r="H67" s="5" t="s">
        <v>370</v>
      </c>
      <c r="I67" s="5" t="s">
        <v>370</v>
      </c>
      <c r="J67" s="5" t="s">
        <v>370</v>
      </c>
      <c r="K67" s="5" t="s">
        <v>370</v>
      </c>
      <c r="L67" s="5" t="s">
        <v>370</v>
      </c>
      <c r="M67" s="5" t="s">
        <v>370</v>
      </c>
      <c r="N67" s="35">
        <v>536.79999999999995</v>
      </c>
      <c r="O67" s="35">
        <v>437.8</v>
      </c>
      <c r="P67" s="4">
        <f t="shared" si="26"/>
        <v>0.81557377049180335</v>
      </c>
      <c r="Q67" s="11">
        <v>20</v>
      </c>
      <c r="R67" s="35">
        <v>750</v>
      </c>
      <c r="S67" s="35">
        <v>882.3</v>
      </c>
      <c r="T67" s="4">
        <f t="shared" si="27"/>
        <v>1.1763999999999999</v>
      </c>
      <c r="U67" s="11">
        <v>30</v>
      </c>
      <c r="V67" s="35">
        <v>1.6</v>
      </c>
      <c r="W67" s="35">
        <v>2</v>
      </c>
      <c r="X67" s="4">
        <f t="shared" si="28"/>
        <v>1.2050000000000001</v>
      </c>
      <c r="Y67" s="11">
        <v>20</v>
      </c>
      <c r="Z67" s="44">
        <f t="shared" si="29"/>
        <v>0.96415058548009358</v>
      </c>
      <c r="AA67" s="45">
        <v>3750</v>
      </c>
      <c r="AB67" s="35">
        <f t="shared" si="30"/>
        <v>340.90909090909093</v>
      </c>
      <c r="AC67" s="35">
        <f t="shared" si="31"/>
        <v>328.7</v>
      </c>
      <c r="AD67" s="35">
        <f t="shared" si="32"/>
        <v>-12.209090909090946</v>
      </c>
      <c r="AE67" s="35">
        <v>0</v>
      </c>
      <c r="AF67" s="35">
        <f t="shared" si="33"/>
        <v>328.7</v>
      </c>
      <c r="AG67" s="35">
        <v>328.7</v>
      </c>
      <c r="AH67" s="35">
        <f t="shared" si="34"/>
        <v>0</v>
      </c>
      <c r="AI67" s="67"/>
      <c r="AJ67" s="9"/>
      <c r="AK67" s="9"/>
      <c r="AL67" s="9"/>
      <c r="AM67" s="10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10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10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10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10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10"/>
      <c r="FX67" s="9"/>
      <c r="FY67" s="9"/>
    </row>
    <row r="68" spans="1:181" s="2" customFormat="1" ht="17" customHeight="1">
      <c r="A68" s="14" t="s">
        <v>67</v>
      </c>
      <c r="B68" s="35">
        <v>16457</v>
      </c>
      <c r="C68" s="35">
        <v>21048</v>
      </c>
      <c r="D68" s="4">
        <f t="shared" si="25"/>
        <v>1.2078969435498572</v>
      </c>
      <c r="E68" s="11">
        <v>10</v>
      </c>
      <c r="F68" s="5" t="s">
        <v>370</v>
      </c>
      <c r="G68" s="5" t="s">
        <v>370</v>
      </c>
      <c r="H68" s="5" t="s">
        <v>370</v>
      </c>
      <c r="I68" s="5" t="s">
        <v>370</v>
      </c>
      <c r="J68" s="5" t="s">
        <v>370</v>
      </c>
      <c r="K68" s="5" t="s">
        <v>370</v>
      </c>
      <c r="L68" s="5" t="s">
        <v>370</v>
      </c>
      <c r="M68" s="5" t="s">
        <v>370</v>
      </c>
      <c r="N68" s="35">
        <v>1190.0999999999999</v>
      </c>
      <c r="O68" s="35">
        <v>975.7</v>
      </c>
      <c r="P68" s="4">
        <f t="shared" si="26"/>
        <v>0.81984707167464932</v>
      </c>
      <c r="Q68" s="11">
        <v>20</v>
      </c>
      <c r="R68" s="35">
        <v>3.5</v>
      </c>
      <c r="S68" s="35">
        <v>6.8</v>
      </c>
      <c r="T68" s="4">
        <f t="shared" si="27"/>
        <v>1.2742857142857142</v>
      </c>
      <c r="U68" s="11">
        <v>5</v>
      </c>
      <c r="V68" s="35">
        <v>94</v>
      </c>
      <c r="W68" s="35">
        <v>132</v>
      </c>
      <c r="X68" s="4">
        <f t="shared" si="28"/>
        <v>1.2204255319148936</v>
      </c>
      <c r="Y68" s="11">
        <v>45</v>
      </c>
      <c r="Z68" s="44">
        <f t="shared" si="29"/>
        <v>1.1220811047073791</v>
      </c>
      <c r="AA68" s="45">
        <v>6011</v>
      </c>
      <c r="AB68" s="35">
        <f t="shared" si="30"/>
        <v>546.4545454545455</v>
      </c>
      <c r="AC68" s="35">
        <f t="shared" si="31"/>
        <v>613.20000000000005</v>
      </c>
      <c r="AD68" s="35">
        <f t="shared" si="32"/>
        <v>66.74545454545455</v>
      </c>
      <c r="AE68" s="35">
        <v>0</v>
      </c>
      <c r="AF68" s="35">
        <f t="shared" si="33"/>
        <v>613.20000000000005</v>
      </c>
      <c r="AG68" s="35">
        <v>613.20000000000005</v>
      </c>
      <c r="AH68" s="35">
        <f t="shared" si="34"/>
        <v>0</v>
      </c>
      <c r="AI68" s="67"/>
      <c r="AJ68" s="9"/>
      <c r="AK68" s="9"/>
      <c r="AL68" s="9"/>
      <c r="AM68" s="10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10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10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10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10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10"/>
      <c r="FX68" s="9"/>
      <c r="FY68" s="9"/>
    </row>
    <row r="69" spans="1:181" s="2" customFormat="1" ht="17" customHeight="1">
      <c r="A69" s="14" t="s">
        <v>68</v>
      </c>
      <c r="B69" s="35">
        <v>850</v>
      </c>
      <c r="C69" s="35">
        <v>478.9</v>
      </c>
      <c r="D69" s="4">
        <f t="shared" si="25"/>
        <v>0.56341176470588228</v>
      </c>
      <c r="E69" s="11">
        <v>10</v>
      </c>
      <c r="F69" s="5" t="s">
        <v>370</v>
      </c>
      <c r="G69" s="5" t="s">
        <v>370</v>
      </c>
      <c r="H69" s="5" t="s">
        <v>370</v>
      </c>
      <c r="I69" s="5" t="s">
        <v>370</v>
      </c>
      <c r="J69" s="5" t="s">
        <v>370</v>
      </c>
      <c r="K69" s="5" t="s">
        <v>370</v>
      </c>
      <c r="L69" s="5" t="s">
        <v>370</v>
      </c>
      <c r="M69" s="5" t="s">
        <v>370</v>
      </c>
      <c r="N69" s="35">
        <v>474.5</v>
      </c>
      <c r="O69" s="35">
        <v>208.3</v>
      </c>
      <c r="P69" s="4">
        <f t="shared" si="26"/>
        <v>0.4389884088514226</v>
      </c>
      <c r="Q69" s="11">
        <v>20</v>
      </c>
      <c r="R69" s="35">
        <v>23</v>
      </c>
      <c r="S69" s="35">
        <v>28.8</v>
      </c>
      <c r="T69" s="4">
        <f t="shared" si="27"/>
        <v>1.2052173913043478</v>
      </c>
      <c r="U69" s="11">
        <v>20</v>
      </c>
      <c r="V69" s="35">
        <v>9</v>
      </c>
      <c r="W69" s="35">
        <v>11.6</v>
      </c>
      <c r="X69" s="4">
        <f t="shared" si="28"/>
        <v>1.2088888888888889</v>
      </c>
      <c r="Y69" s="11">
        <v>30</v>
      </c>
      <c r="Z69" s="44">
        <f t="shared" si="29"/>
        <v>0.93481125396051112</v>
      </c>
      <c r="AA69" s="45">
        <v>1755</v>
      </c>
      <c r="AB69" s="35">
        <f t="shared" si="30"/>
        <v>159.54545454545453</v>
      </c>
      <c r="AC69" s="35">
        <f t="shared" si="31"/>
        <v>149.1</v>
      </c>
      <c r="AD69" s="35">
        <f t="shared" si="32"/>
        <v>-10.445454545454538</v>
      </c>
      <c r="AE69" s="35">
        <v>0</v>
      </c>
      <c r="AF69" s="35">
        <f t="shared" si="33"/>
        <v>149.1</v>
      </c>
      <c r="AG69" s="35">
        <v>149.1</v>
      </c>
      <c r="AH69" s="35">
        <f t="shared" si="34"/>
        <v>0</v>
      </c>
      <c r="AI69" s="67"/>
      <c r="AJ69" s="9"/>
      <c r="AK69" s="9"/>
      <c r="AL69" s="9"/>
      <c r="AM69" s="10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10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10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10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10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10"/>
      <c r="FX69" s="9"/>
      <c r="FY69" s="9"/>
    </row>
    <row r="70" spans="1:181" s="2" customFormat="1" ht="17" customHeight="1">
      <c r="A70" s="14" t="s">
        <v>69</v>
      </c>
      <c r="B70" s="35">
        <v>162120</v>
      </c>
      <c r="C70" s="35">
        <v>162413</v>
      </c>
      <c r="D70" s="4">
        <f t="shared" si="25"/>
        <v>1.0018073032321737</v>
      </c>
      <c r="E70" s="11">
        <v>10</v>
      </c>
      <c r="F70" s="5" t="s">
        <v>370</v>
      </c>
      <c r="G70" s="5" t="s">
        <v>370</v>
      </c>
      <c r="H70" s="5" t="s">
        <v>370</v>
      </c>
      <c r="I70" s="5" t="s">
        <v>370</v>
      </c>
      <c r="J70" s="5" t="s">
        <v>370</v>
      </c>
      <c r="K70" s="5" t="s">
        <v>370</v>
      </c>
      <c r="L70" s="5" t="s">
        <v>370</v>
      </c>
      <c r="M70" s="5" t="s">
        <v>370</v>
      </c>
      <c r="N70" s="35">
        <v>555</v>
      </c>
      <c r="O70" s="35">
        <v>571.79999999999995</v>
      </c>
      <c r="P70" s="4">
        <f t="shared" si="26"/>
        <v>1.0302702702702702</v>
      </c>
      <c r="Q70" s="11">
        <v>20</v>
      </c>
      <c r="R70" s="35">
        <v>0</v>
      </c>
      <c r="S70" s="35">
        <v>3.7</v>
      </c>
      <c r="T70" s="4">
        <f t="shared" si="27"/>
        <v>1</v>
      </c>
      <c r="U70" s="11">
        <v>10</v>
      </c>
      <c r="V70" s="35">
        <v>0.6</v>
      </c>
      <c r="W70" s="35">
        <v>2.8</v>
      </c>
      <c r="X70" s="4">
        <f t="shared" si="28"/>
        <v>1.3</v>
      </c>
      <c r="Y70" s="11">
        <v>40</v>
      </c>
      <c r="Z70" s="44">
        <f t="shared" si="29"/>
        <v>1.1577934804715893</v>
      </c>
      <c r="AA70" s="45">
        <v>1473</v>
      </c>
      <c r="AB70" s="35">
        <f t="shared" si="30"/>
        <v>133.90909090909091</v>
      </c>
      <c r="AC70" s="35">
        <f t="shared" si="31"/>
        <v>155</v>
      </c>
      <c r="AD70" s="35">
        <f t="shared" si="32"/>
        <v>21.090909090909093</v>
      </c>
      <c r="AE70" s="35">
        <v>0</v>
      </c>
      <c r="AF70" s="35">
        <f t="shared" si="33"/>
        <v>155</v>
      </c>
      <c r="AG70" s="35">
        <v>155</v>
      </c>
      <c r="AH70" s="35">
        <f t="shared" si="34"/>
        <v>0</v>
      </c>
      <c r="AI70" s="67"/>
      <c r="AJ70" s="9"/>
      <c r="AK70" s="9"/>
      <c r="AL70" s="9"/>
      <c r="AM70" s="10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10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10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10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10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10"/>
      <c r="FX70" s="9"/>
      <c r="FY70" s="9"/>
    </row>
    <row r="71" spans="1:181" s="2" customFormat="1" ht="17" customHeight="1">
      <c r="A71" s="14" t="s">
        <v>70</v>
      </c>
      <c r="B71" s="35">
        <v>0</v>
      </c>
      <c r="C71" s="35">
        <v>0</v>
      </c>
      <c r="D71" s="4">
        <f t="shared" si="25"/>
        <v>0</v>
      </c>
      <c r="E71" s="11">
        <v>0</v>
      </c>
      <c r="F71" s="5" t="s">
        <v>370</v>
      </c>
      <c r="G71" s="5" t="s">
        <v>370</v>
      </c>
      <c r="H71" s="5" t="s">
        <v>370</v>
      </c>
      <c r="I71" s="5" t="s">
        <v>370</v>
      </c>
      <c r="J71" s="5" t="s">
        <v>370</v>
      </c>
      <c r="K71" s="5" t="s">
        <v>370</v>
      </c>
      <c r="L71" s="5" t="s">
        <v>370</v>
      </c>
      <c r="M71" s="5" t="s">
        <v>370</v>
      </c>
      <c r="N71" s="35">
        <v>213.7</v>
      </c>
      <c r="O71" s="35">
        <v>130.9</v>
      </c>
      <c r="P71" s="4">
        <f t="shared" si="26"/>
        <v>0.61254094525035097</v>
      </c>
      <c r="Q71" s="11">
        <v>20</v>
      </c>
      <c r="R71" s="35">
        <v>32</v>
      </c>
      <c r="S71" s="35">
        <v>27.2</v>
      </c>
      <c r="T71" s="4">
        <f t="shared" si="27"/>
        <v>0.85</v>
      </c>
      <c r="U71" s="11">
        <v>20</v>
      </c>
      <c r="V71" s="35">
        <v>5.8</v>
      </c>
      <c r="W71" s="35">
        <v>16.600000000000001</v>
      </c>
      <c r="X71" s="4">
        <f t="shared" si="28"/>
        <v>1.3</v>
      </c>
      <c r="Y71" s="11">
        <v>30</v>
      </c>
      <c r="Z71" s="44">
        <f t="shared" si="29"/>
        <v>0.97501169864295745</v>
      </c>
      <c r="AA71" s="45">
        <v>3008</v>
      </c>
      <c r="AB71" s="35">
        <f t="shared" si="30"/>
        <v>273.45454545454544</v>
      </c>
      <c r="AC71" s="35">
        <f t="shared" si="31"/>
        <v>266.60000000000002</v>
      </c>
      <c r="AD71" s="35">
        <f t="shared" si="32"/>
        <v>-6.8545454545454163</v>
      </c>
      <c r="AE71" s="35">
        <v>0</v>
      </c>
      <c r="AF71" s="35">
        <f t="shared" si="33"/>
        <v>266.60000000000002</v>
      </c>
      <c r="AG71" s="35">
        <v>266.60000000000002</v>
      </c>
      <c r="AH71" s="35">
        <f t="shared" si="34"/>
        <v>0</v>
      </c>
      <c r="AI71" s="67"/>
      <c r="AJ71" s="9"/>
      <c r="AK71" s="9"/>
      <c r="AL71" s="9"/>
      <c r="AM71" s="10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10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10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10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10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10"/>
      <c r="FX71" s="9"/>
      <c r="FY71" s="9"/>
    </row>
    <row r="72" spans="1:181" s="2" customFormat="1" ht="17" customHeight="1">
      <c r="A72" s="18" t="s">
        <v>71</v>
      </c>
      <c r="B72" s="35"/>
      <c r="C72" s="35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35"/>
      <c r="O72" s="35"/>
      <c r="P72" s="11"/>
      <c r="Q72" s="11"/>
      <c r="R72" s="35"/>
      <c r="S72" s="35"/>
      <c r="T72" s="11"/>
      <c r="U72" s="11"/>
      <c r="V72" s="11"/>
      <c r="W72" s="11"/>
      <c r="X72" s="11"/>
      <c r="Y72" s="11"/>
      <c r="Z72" s="44"/>
      <c r="AA72" s="11"/>
      <c r="AB72" s="11"/>
      <c r="AC72" s="11"/>
      <c r="AD72" s="11"/>
      <c r="AE72" s="11"/>
      <c r="AF72" s="11"/>
      <c r="AG72" s="35"/>
      <c r="AH72" s="35"/>
      <c r="AI72" s="67"/>
      <c r="AJ72" s="9"/>
      <c r="AK72" s="9"/>
      <c r="AL72" s="9"/>
      <c r="AM72" s="10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10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10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10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10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10"/>
      <c r="FX72" s="9"/>
      <c r="FY72" s="9"/>
    </row>
    <row r="73" spans="1:181" s="2" customFormat="1" ht="17" customHeight="1">
      <c r="A73" s="14" t="s">
        <v>72</v>
      </c>
      <c r="B73" s="35">
        <v>1112</v>
      </c>
      <c r="C73" s="35">
        <v>1025.5</v>
      </c>
      <c r="D73" s="4">
        <f t="shared" si="25"/>
        <v>0.92221223021582732</v>
      </c>
      <c r="E73" s="11">
        <v>10</v>
      </c>
      <c r="F73" s="5" t="s">
        <v>370</v>
      </c>
      <c r="G73" s="5" t="s">
        <v>370</v>
      </c>
      <c r="H73" s="5" t="s">
        <v>370</v>
      </c>
      <c r="I73" s="5" t="s">
        <v>370</v>
      </c>
      <c r="J73" s="5" t="s">
        <v>370</v>
      </c>
      <c r="K73" s="5" t="s">
        <v>370</v>
      </c>
      <c r="L73" s="5" t="s">
        <v>370</v>
      </c>
      <c r="M73" s="5" t="s">
        <v>370</v>
      </c>
      <c r="N73" s="35">
        <v>417.1</v>
      </c>
      <c r="O73" s="35">
        <v>102.5</v>
      </c>
      <c r="P73" s="4">
        <f t="shared" si="26"/>
        <v>0.24574442579717093</v>
      </c>
      <c r="Q73" s="11">
        <v>20</v>
      </c>
      <c r="R73" s="35">
        <v>46</v>
      </c>
      <c r="S73" s="35">
        <v>46.1</v>
      </c>
      <c r="T73" s="4">
        <f t="shared" si="27"/>
        <v>1.0021739130434784</v>
      </c>
      <c r="U73" s="11">
        <v>30</v>
      </c>
      <c r="V73" s="35">
        <v>3</v>
      </c>
      <c r="W73" s="35">
        <v>3.2</v>
      </c>
      <c r="X73" s="4">
        <f t="shared" si="28"/>
        <v>1.0666666666666667</v>
      </c>
      <c r="Y73" s="11">
        <v>20</v>
      </c>
      <c r="Z73" s="44">
        <f t="shared" si="29"/>
        <v>0.81919451928424214</v>
      </c>
      <c r="AA73" s="45">
        <v>1128</v>
      </c>
      <c r="AB73" s="35">
        <f t="shared" si="30"/>
        <v>102.54545454545455</v>
      </c>
      <c r="AC73" s="35">
        <f t="shared" si="31"/>
        <v>84</v>
      </c>
      <c r="AD73" s="35">
        <f t="shared" si="32"/>
        <v>-18.545454545454547</v>
      </c>
      <c r="AE73" s="35">
        <v>0</v>
      </c>
      <c r="AF73" s="35">
        <f t="shared" si="33"/>
        <v>84</v>
      </c>
      <c r="AG73" s="35">
        <v>84</v>
      </c>
      <c r="AH73" s="35">
        <f t="shared" si="34"/>
        <v>0</v>
      </c>
      <c r="AI73" s="67"/>
      <c r="AJ73" s="9"/>
      <c r="AK73" s="9"/>
      <c r="AL73" s="9"/>
      <c r="AM73" s="10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10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10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10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10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10"/>
      <c r="FX73" s="9"/>
      <c r="FY73" s="9"/>
    </row>
    <row r="74" spans="1:181" s="2" customFormat="1" ht="17" customHeight="1">
      <c r="A74" s="14" t="s">
        <v>73</v>
      </c>
      <c r="B74" s="35">
        <v>13875</v>
      </c>
      <c r="C74" s="35">
        <v>15850.5</v>
      </c>
      <c r="D74" s="4">
        <f t="shared" si="25"/>
        <v>1.1423783783783783</v>
      </c>
      <c r="E74" s="11">
        <v>10</v>
      </c>
      <c r="F74" s="5" t="s">
        <v>370</v>
      </c>
      <c r="G74" s="5" t="s">
        <v>370</v>
      </c>
      <c r="H74" s="5" t="s">
        <v>370</v>
      </c>
      <c r="I74" s="5" t="s">
        <v>370</v>
      </c>
      <c r="J74" s="5" t="s">
        <v>370</v>
      </c>
      <c r="K74" s="5" t="s">
        <v>370</v>
      </c>
      <c r="L74" s="5" t="s">
        <v>370</v>
      </c>
      <c r="M74" s="5" t="s">
        <v>370</v>
      </c>
      <c r="N74" s="35">
        <v>1933.4</v>
      </c>
      <c r="O74" s="35">
        <v>1167.8</v>
      </c>
      <c r="P74" s="4">
        <f t="shared" si="26"/>
        <v>0.60401365470156199</v>
      </c>
      <c r="Q74" s="11">
        <v>20</v>
      </c>
      <c r="R74" s="35">
        <v>28</v>
      </c>
      <c r="S74" s="35">
        <v>29.3</v>
      </c>
      <c r="T74" s="4">
        <f t="shared" si="27"/>
        <v>1.0464285714285715</v>
      </c>
      <c r="U74" s="11">
        <v>20</v>
      </c>
      <c r="V74" s="35">
        <v>45</v>
      </c>
      <c r="W74" s="35">
        <v>45.1</v>
      </c>
      <c r="X74" s="4">
        <f t="shared" si="28"/>
        <v>1.0022222222222223</v>
      </c>
      <c r="Y74" s="11">
        <v>30</v>
      </c>
      <c r="Z74" s="44">
        <f t="shared" si="29"/>
        <v>0.93124118716316406</v>
      </c>
      <c r="AA74" s="45">
        <v>5131</v>
      </c>
      <c r="AB74" s="35">
        <f t="shared" si="30"/>
        <v>466.45454545454544</v>
      </c>
      <c r="AC74" s="35">
        <f t="shared" si="31"/>
        <v>434.4</v>
      </c>
      <c r="AD74" s="35">
        <f t="shared" si="32"/>
        <v>-32.054545454545462</v>
      </c>
      <c r="AE74" s="35">
        <v>0</v>
      </c>
      <c r="AF74" s="35">
        <f t="shared" si="33"/>
        <v>434.4</v>
      </c>
      <c r="AG74" s="35">
        <v>434.4</v>
      </c>
      <c r="AH74" s="35">
        <f t="shared" si="34"/>
        <v>0</v>
      </c>
      <c r="AI74" s="67"/>
      <c r="AJ74" s="9"/>
      <c r="AK74" s="9"/>
      <c r="AL74" s="9"/>
      <c r="AM74" s="10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10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10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10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10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10"/>
      <c r="FX74" s="9"/>
      <c r="FY74" s="9"/>
    </row>
    <row r="75" spans="1:181" s="2" customFormat="1" ht="17" customHeight="1">
      <c r="A75" s="14" t="s">
        <v>74</v>
      </c>
      <c r="B75" s="35">
        <v>151</v>
      </c>
      <c r="C75" s="35">
        <v>138</v>
      </c>
      <c r="D75" s="4">
        <f t="shared" si="25"/>
        <v>0.91390728476821192</v>
      </c>
      <c r="E75" s="11">
        <v>10</v>
      </c>
      <c r="F75" s="5" t="s">
        <v>370</v>
      </c>
      <c r="G75" s="5" t="s">
        <v>370</v>
      </c>
      <c r="H75" s="5" t="s">
        <v>370</v>
      </c>
      <c r="I75" s="5" t="s">
        <v>370</v>
      </c>
      <c r="J75" s="5" t="s">
        <v>370</v>
      </c>
      <c r="K75" s="5" t="s">
        <v>370</v>
      </c>
      <c r="L75" s="5" t="s">
        <v>370</v>
      </c>
      <c r="M75" s="5" t="s">
        <v>370</v>
      </c>
      <c r="N75" s="35">
        <v>228.2</v>
      </c>
      <c r="O75" s="35">
        <v>41.4</v>
      </c>
      <c r="P75" s="4">
        <f t="shared" si="26"/>
        <v>0.18141980718667836</v>
      </c>
      <c r="Q75" s="11">
        <v>20</v>
      </c>
      <c r="R75" s="35">
        <v>25</v>
      </c>
      <c r="S75" s="35">
        <v>26.9</v>
      </c>
      <c r="T75" s="4">
        <f t="shared" si="27"/>
        <v>1.0759999999999998</v>
      </c>
      <c r="U75" s="11">
        <v>25</v>
      </c>
      <c r="V75" s="35">
        <v>1</v>
      </c>
      <c r="W75" s="35">
        <v>1</v>
      </c>
      <c r="X75" s="4">
        <f t="shared" si="28"/>
        <v>1</v>
      </c>
      <c r="Y75" s="11">
        <v>25</v>
      </c>
      <c r="Z75" s="44">
        <f t="shared" si="29"/>
        <v>0.80834336239269611</v>
      </c>
      <c r="AA75" s="45">
        <v>793</v>
      </c>
      <c r="AB75" s="35">
        <f t="shared" si="30"/>
        <v>72.090909090909093</v>
      </c>
      <c r="AC75" s="35">
        <f t="shared" si="31"/>
        <v>58.3</v>
      </c>
      <c r="AD75" s="35">
        <f t="shared" si="32"/>
        <v>-13.790909090909096</v>
      </c>
      <c r="AE75" s="35">
        <v>0</v>
      </c>
      <c r="AF75" s="35">
        <f t="shared" si="33"/>
        <v>58.3</v>
      </c>
      <c r="AG75" s="35">
        <v>58.3</v>
      </c>
      <c r="AH75" s="35">
        <f t="shared" si="34"/>
        <v>0</v>
      </c>
      <c r="AI75" s="67"/>
      <c r="AJ75" s="9"/>
      <c r="AK75" s="9"/>
      <c r="AL75" s="9"/>
      <c r="AM75" s="10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10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10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10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10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10"/>
      <c r="FX75" s="9"/>
      <c r="FY75" s="9"/>
    </row>
    <row r="76" spans="1:181" s="2" customFormat="1" ht="17" customHeight="1">
      <c r="A76" s="14" t="s">
        <v>75</v>
      </c>
      <c r="B76" s="35">
        <v>619</v>
      </c>
      <c r="C76" s="35">
        <v>623.79999999999995</v>
      </c>
      <c r="D76" s="4">
        <f t="shared" si="25"/>
        <v>1.0077544426494345</v>
      </c>
      <c r="E76" s="11">
        <v>10</v>
      </c>
      <c r="F76" s="5" t="s">
        <v>370</v>
      </c>
      <c r="G76" s="5" t="s">
        <v>370</v>
      </c>
      <c r="H76" s="5" t="s">
        <v>370</v>
      </c>
      <c r="I76" s="5" t="s">
        <v>370</v>
      </c>
      <c r="J76" s="5" t="s">
        <v>370</v>
      </c>
      <c r="K76" s="5" t="s">
        <v>370</v>
      </c>
      <c r="L76" s="5" t="s">
        <v>370</v>
      </c>
      <c r="M76" s="5" t="s">
        <v>370</v>
      </c>
      <c r="N76" s="35">
        <v>247.1</v>
      </c>
      <c r="O76" s="35">
        <v>129.9</v>
      </c>
      <c r="P76" s="4">
        <f t="shared" si="26"/>
        <v>0.52569809793605826</v>
      </c>
      <c r="Q76" s="11">
        <v>20</v>
      </c>
      <c r="R76" s="35">
        <v>40</v>
      </c>
      <c r="S76" s="35">
        <v>40.1</v>
      </c>
      <c r="T76" s="4">
        <f t="shared" si="27"/>
        <v>1.0024999999999999</v>
      </c>
      <c r="U76" s="11">
        <v>30</v>
      </c>
      <c r="V76" s="35">
        <v>13</v>
      </c>
      <c r="W76" s="35">
        <v>14.7</v>
      </c>
      <c r="X76" s="4">
        <f t="shared" si="28"/>
        <v>1.1307692307692307</v>
      </c>
      <c r="Y76" s="11">
        <v>20</v>
      </c>
      <c r="Z76" s="44">
        <f t="shared" si="29"/>
        <v>0.9160236375075016</v>
      </c>
      <c r="AA76" s="45">
        <v>1363</v>
      </c>
      <c r="AB76" s="35">
        <f t="shared" si="30"/>
        <v>123.90909090909091</v>
      </c>
      <c r="AC76" s="35">
        <f t="shared" si="31"/>
        <v>113.5</v>
      </c>
      <c r="AD76" s="35">
        <f t="shared" si="32"/>
        <v>-10.409090909090907</v>
      </c>
      <c r="AE76" s="35">
        <v>0</v>
      </c>
      <c r="AF76" s="35">
        <f t="shared" si="33"/>
        <v>113.5</v>
      </c>
      <c r="AG76" s="35">
        <v>113.5</v>
      </c>
      <c r="AH76" s="35">
        <f t="shared" si="34"/>
        <v>0</v>
      </c>
      <c r="AI76" s="67"/>
      <c r="AJ76" s="9"/>
      <c r="AK76" s="9"/>
      <c r="AL76" s="9"/>
      <c r="AM76" s="10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10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10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10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10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10"/>
      <c r="FX76" s="9"/>
      <c r="FY76" s="9"/>
    </row>
    <row r="77" spans="1:181" s="2" customFormat="1" ht="17" customHeight="1">
      <c r="A77" s="14" t="s">
        <v>76</v>
      </c>
      <c r="B77" s="35">
        <v>289</v>
      </c>
      <c r="C77" s="35">
        <v>283.7</v>
      </c>
      <c r="D77" s="4">
        <f t="shared" si="25"/>
        <v>0.98166089965397918</v>
      </c>
      <c r="E77" s="11">
        <v>10</v>
      </c>
      <c r="F77" s="5" t="s">
        <v>370</v>
      </c>
      <c r="G77" s="5" t="s">
        <v>370</v>
      </c>
      <c r="H77" s="5" t="s">
        <v>370</v>
      </c>
      <c r="I77" s="5" t="s">
        <v>370</v>
      </c>
      <c r="J77" s="5" t="s">
        <v>370</v>
      </c>
      <c r="K77" s="5" t="s">
        <v>370</v>
      </c>
      <c r="L77" s="5" t="s">
        <v>370</v>
      </c>
      <c r="M77" s="5" t="s">
        <v>370</v>
      </c>
      <c r="N77" s="35">
        <v>270.39999999999998</v>
      </c>
      <c r="O77" s="35">
        <v>63</v>
      </c>
      <c r="P77" s="4">
        <f t="shared" si="26"/>
        <v>0.2329881656804734</v>
      </c>
      <c r="Q77" s="11">
        <v>20</v>
      </c>
      <c r="R77" s="35">
        <v>15</v>
      </c>
      <c r="S77" s="35">
        <v>15</v>
      </c>
      <c r="T77" s="4">
        <f t="shared" si="27"/>
        <v>1</v>
      </c>
      <c r="U77" s="11">
        <v>30</v>
      </c>
      <c r="V77" s="35">
        <v>3</v>
      </c>
      <c r="W77" s="35">
        <v>3.4</v>
      </c>
      <c r="X77" s="4">
        <f t="shared" si="28"/>
        <v>1.1333333333333333</v>
      </c>
      <c r="Y77" s="11">
        <v>20</v>
      </c>
      <c r="Z77" s="44">
        <f t="shared" si="29"/>
        <v>0.83928798721019893</v>
      </c>
      <c r="AA77" s="45">
        <v>478</v>
      </c>
      <c r="AB77" s="35">
        <f t="shared" si="30"/>
        <v>43.454545454545453</v>
      </c>
      <c r="AC77" s="35">
        <f t="shared" si="31"/>
        <v>36.5</v>
      </c>
      <c r="AD77" s="35">
        <f t="shared" si="32"/>
        <v>-6.9545454545454533</v>
      </c>
      <c r="AE77" s="35">
        <v>0</v>
      </c>
      <c r="AF77" s="35">
        <f t="shared" si="33"/>
        <v>36.5</v>
      </c>
      <c r="AG77" s="35">
        <v>36.5</v>
      </c>
      <c r="AH77" s="35">
        <f t="shared" si="34"/>
        <v>0</v>
      </c>
      <c r="AI77" s="67"/>
      <c r="AJ77" s="9"/>
      <c r="AK77" s="9"/>
      <c r="AL77" s="9"/>
      <c r="AM77" s="10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10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10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10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10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10"/>
      <c r="FX77" s="9"/>
      <c r="FY77" s="9"/>
    </row>
    <row r="78" spans="1:181" s="2" customFormat="1" ht="17" customHeight="1">
      <c r="A78" s="14" t="s">
        <v>77</v>
      </c>
      <c r="B78" s="35">
        <v>142</v>
      </c>
      <c r="C78" s="35">
        <v>140</v>
      </c>
      <c r="D78" s="4">
        <f t="shared" si="25"/>
        <v>0.9859154929577465</v>
      </c>
      <c r="E78" s="11">
        <v>10</v>
      </c>
      <c r="F78" s="5" t="s">
        <v>370</v>
      </c>
      <c r="G78" s="5" t="s">
        <v>370</v>
      </c>
      <c r="H78" s="5" t="s">
        <v>370</v>
      </c>
      <c r="I78" s="5" t="s">
        <v>370</v>
      </c>
      <c r="J78" s="5" t="s">
        <v>370</v>
      </c>
      <c r="K78" s="5" t="s">
        <v>370</v>
      </c>
      <c r="L78" s="5" t="s">
        <v>370</v>
      </c>
      <c r="M78" s="5" t="s">
        <v>370</v>
      </c>
      <c r="N78" s="35">
        <v>180.8</v>
      </c>
      <c r="O78" s="35">
        <v>193.3</v>
      </c>
      <c r="P78" s="4">
        <f t="shared" si="26"/>
        <v>1.0691371681415929</v>
      </c>
      <c r="Q78" s="11">
        <v>20</v>
      </c>
      <c r="R78" s="35">
        <v>90</v>
      </c>
      <c r="S78" s="35">
        <v>90.1</v>
      </c>
      <c r="T78" s="4">
        <f t="shared" si="27"/>
        <v>1.0011111111111111</v>
      </c>
      <c r="U78" s="11">
        <v>30</v>
      </c>
      <c r="V78" s="35">
        <v>4</v>
      </c>
      <c r="W78" s="35">
        <v>4.0999999999999996</v>
      </c>
      <c r="X78" s="4">
        <f t="shared" si="28"/>
        <v>1.0249999999999999</v>
      </c>
      <c r="Y78" s="11">
        <v>20</v>
      </c>
      <c r="Z78" s="44">
        <f t="shared" si="29"/>
        <v>1.022190395321783</v>
      </c>
      <c r="AA78" s="45">
        <v>2003</v>
      </c>
      <c r="AB78" s="35">
        <f t="shared" si="30"/>
        <v>182.09090909090909</v>
      </c>
      <c r="AC78" s="35">
        <f t="shared" si="31"/>
        <v>186.1</v>
      </c>
      <c r="AD78" s="35">
        <f t="shared" si="32"/>
        <v>4.0090909090909008</v>
      </c>
      <c r="AE78" s="35">
        <v>0</v>
      </c>
      <c r="AF78" s="35">
        <f t="shared" si="33"/>
        <v>186.1</v>
      </c>
      <c r="AG78" s="35">
        <v>186.1</v>
      </c>
      <c r="AH78" s="35">
        <f t="shared" si="34"/>
        <v>0</v>
      </c>
      <c r="AI78" s="67"/>
      <c r="AJ78" s="9"/>
      <c r="AK78" s="9"/>
      <c r="AL78" s="9"/>
      <c r="AM78" s="10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10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10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10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10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10"/>
      <c r="FX78" s="9"/>
      <c r="FY78" s="9"/>
    </row>
    <row r="79" spans="1:181" s="2" customFormat="1" ht="17" customHeight="1">
      <c r="A79" s="14" t="s">
        <v>78</v>
      </c>
      <c r="B79" s="35">
        <v>820</v>
      </c>
      <c r="C79" s="35">
        <v>865</v>
      </c>
      <c r="D79" s="4">
        <f t="shared" si="25"/>
        <v>1.0548780487804879</v>
      </c>
      <c r="E79" s="11">
        <v>10</v>
      </c>
      <c r="F79" s="5" t="s">
        <v>370</v>
      </c>
      <c r="G79" s="5" t="s">
        <v>370</v>
      </c>
      <c r="H79" s="5" t="s">
        <v>370</v>
      </c>
      <c r="I79" s="5" t="s">
        <v>370</v>
      </c>
      <c r="J79" s="5" t="s">
        <v>370</v>
      </c>
      <c r="K79" s="5" t="s">
        <v>370</v>
      </c>
      <c r="L79" s="5" t="s">
        <v>370</v>
      </c>
      <c r="M79" s="5" t="s">
        <v>370</v>
      </c>
      <c r="N79" s="35">
        <v>409.5</v>
      </c>
      <c r="O79" s="35">
        <v>157.4</v>
      </c>
      <c r="P79" s="4">
        <f t="shared" si="26"/>
        <v>0.38437118437118439</v>
      </c>
      <c r="Q79" s="11">
        <v>20</v>
      </c>
      <c r="R79" s="35">
        <v>10</v>
      </c>
      <c r="S79" s="35">
        <v>10.1</v>
      </c>
      <c r="T79" s="4">
        <f t="shared" si="27"/>
        <v>1.01</v>
      </c>
      <c r="U79" s="11">
        <v>25</v>
      </c>
      <c r="V79" s="35">
        <v>1</v>
      </c>
      <c r="W79" s="35">
        <v>1.3</v>
      </c>
      <c r="X79" s="4">
        <f t="shared" si="28"/>
        <v>1.21</v>
      </c>
      <c r="Y79" s="11">
        <v>25</v>
      </c>
      <c r="Z79" s="44">
        <f t="shared" si="29"/>
        <v>0.92170255219035702</v>
      </c>
      <c r="AA79" s="45">
        <v>1890</v>
      </c>
      <c r="AB79" s="35">
        <f t="shared" si="30"/>
        <v>171.81818181818181</v>
      </c>
      <c r="AC79" s="35">
        <f t="shared" si="31"/>
        <v>158.4</v>
      </c>
      <c r="AD79" s="35">
        <f t="shared" si="32"/>
        <v>-13.418181818181807</v>
      </c>
      <c r="AE79" s="35">
        <v>0</v>
      </c>
      <c r="AF79" s="35">
        <f t="shared" si="33"/>
        <v>158.4</v>
      </c>
      <c r="AG79" s="35">
        <v>158.4</v>
      </c>
      <c r="AH79" s="35">
        <f t="shared" si="34"/>
        <v>0</v>
      </c>
      <c r="AI79" s="67"/>
      <c r="AJ79" s="9"/>
      <c r="AK79" s="9"/>
      <c r="AL79" s="9"/>
      <c r="AM79" s="10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10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10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10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10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10"/>
      <c r="FX79" s="9"/>
      <c r="FY79" s="9"/>
    </row>
    <row r="80" spans="1:181" s="2" customFormat="1" ht="17" customHeight="1">
      <c r="A80" s="14" t="s">
        <v>79</v>
      </c>
      <c r="B80" s="35">
        <v>733</v>
      </c>
      <c r="C80" s="35">
        <v>743</v>
      </c>
      <c r="D80" s="4">
        <f t="shared" si="25"/>
        <v>1.0136425648021827</v>
      </c>
      <c r="E80" s="11">
        <v>10</v>
      </c>
      <c r="F80" s="5" t="s">
        <v>370</v>
      </c>
      <c r="G80" s="5" t="s">
        <v>370</v>
      </c>
      <c r="H80" s="5" t="s">
        <v>370</v>
      </c>
      <c r="I80" s="5" t="s">
        <v>370</v>
      </c>
      <c r="J80" s="5" t="s">
        <v>370</v>
      </c>
      <c r="K80" s="5" t="s">
        <v>370</v>
      </c>
      <c r="L80" s="5" t="s">
        <v>370</v>
      </c>
      <c r="M80" s="5" t="s">
        <v>370</v>
      </c>
      <c r="N80" s="35">
        <v>363.9</v>
      </c>
      <c r="O80" s="35">
        <v>157.4</v>
      </c>
      <c r="P80" s="4">
        <f t="shared" si="26"/>
        <v>0.43253641110195112</v>
      </c>
      <c r="Q80" s="11">
        <v>20</v>
      </c>
      <c r="R80" s="35">
        <v>17</v>
      </c>
      <c r="S80" s="35">
        <v>17.2</v>
      </c>
      <c r="T80" s="4">
        <f t="shared" si="27"/>
        <v>1.0117647058823529</v>
      </c>
      <c r="U80" s="11">
        <v>20</v>
      </c>
      <c r="V80" s="35">
        <v>20</v>
      </c>
      <c r="W80" s="35">
        <v>20.2</v>
      </c>
      <c r="X80" s="4">
        <f t="shared" si="28"/>
        <v>1.01</v>
      </c>
      <c r="Y80" s="11">
        <v>30</v>
      </c>
      <c r="Z80" s="44">
        <f t="shared" si="29"/>
        <v>0.86653059984634884</v>
      </c>
      <c r="AA80" s="45">
        <v>1517</v>
      </c>
      <c r="AB80" s="35">
        <f t="shared" si="30"/>
        <v>137.90909090909091</v>
      </c>
      <c r="AC80" s="35">
        <f t="shared" si="31"/>
        <v>119.5</v>
      </c>
      <c r="AD80" s="35">
        <f t="shared" si="32"/>
        <v>-18.409090909090907</v>
      </c>
      <c r="AE80" s="35">
        <v>0</v>
      </c>
      <c r="AF80" s="35">
        <f t="shared" si="33"/>
        <v>119.5</v>
      </c>
      <c r="AG80" s="35">
        <v>119.5</v>
      </c>
      <c r="AH80" s="35">
        <f t="shared" si="34"/>
        <v>0</v>
      </c>
      <c r="AI80" s="67"/>
      <c r="AJ80" s="9"/>
      <c r="AK80" s="9"/>
      <c r="AL80" s="9"/>
      <c r="AM80" s="10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10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10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10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10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10"/>
      <c r="FX80" s="9"/>
      <c r="FY80" s="9"/>
    </row>
    <row r="81" spans="1:181" s="2" customFormat="1" ht="17" customHeight="1">
      <c r="A81" s="18" t="s">
        <v>80</v>
      </c>
      <c r="B81" s="35"/>
      <c r="C81" s="35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35"/>
      <c r="O81" s="35"/>
      <c r="P81" s="11"/>
      <c r="Q81" s="11"/>
      <c r="R81" s="35"/>
      <c r="S81" s="35"/>
      <c r="T81" s="11"/>
      <c r="U81" s="11"/>
      <c r="V81" s="11"/>
      <c r="W81" s="11"/>
      <c r="X81" s="11"/>
      <c r="Y81" s="11"/>
      <c r="Z81" s="44"/>
      <c r="AA81" s="11"/>
      <c r="AB81" s="11"/>
      <c r="AC81" s="11"/>
      <c r="AD81" s="11"/>
      <c r="AE81" s="11"/>
      <c r="AF81" s="11"/>
      <c r="AG81" s="35"/>
      <c r="AH81" s="35"/>
      <c r="AI81" s="67"/>
      <c r="AJ81" s="9"/>
      <c r="AK81" s="9"/>
      <c r="AL81" s="9"/>
      <c r="AM81" s="10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10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10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10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10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10"/>
      <c r="FX81" s="9"/>
      <c r="FY81" s="9"/>
    </row>
    <row r="82" spans="1:181" s="2" customFormat="1" ht="17" customHeight="1">
      <c r="A82" s="14" t="s">
        <v>81</v>
      </c>
      <c r="B82" s="35">
        <v>5831</v>
      </c>
      <c r="C82" s="35">
        <v>6423</v>
      </c>
      <c r="D82" s="4">
        <f t="shared" si="25"/>
        <v>1.1015263248156406</v>
      </c>
      <c r="E82" s="11">
        <v>10</v>
      </c>
      <c r="F82" s="5" t="s">
        <v>370</v>
      </c>
      <c r="G82" s="5" t="s">
        <v>370</v>
      </c>
      <c r="H82" s="5" t="s">
        <v>370</v>
      </c>
      <c r="I82" s="5" t="s">
        <v>370</v>
      </c>
      <c r="J82" s="5" t="s">
        <v>370</v>
      </c>
      <c r="K82" s="5" t="s">
        <v>370</v>
      </c>
      <c r="L82" s="5" t="s">
        <v>370</v>
      </c>
      <c r="M82" s="5" t="s">
        <v>370</v>
      </c>
      <c r="N82" s="35">
        <v>693.3</v>
      </c>
      <c r="O82" s="35">
        <v>494.5</v>
      </c>
      <c r="P82" s="4">
        <f t="shared" si="26"/>
        <v>0.71325544497331606</v>
      </c>
      <c r="Q82" s="11">
        <v>20</v>
      </c>
      <c r="R82" s="35">
        <v>15</v>
      </c>
      <c r="S82" s="35">
        <v>17.2</v>
      </c>
      <c r="T82" s="4">
        <f t="shared" si="27"/>
        <v>1.1466666666666667</v>
      </c>
      <c r="U82" s="11">
        <v>15</v>
      </c>
      <c r="V82" s="35">
        <v>14.1</v>
      </c>
      <c r="W82" s="35">
        <v>14.7</v>
      </c>
      <c r="X82" s="4">
        <f t="shared" si="28"/>
        <v>1.0425531914893618</v>
      </c>
      <c r="Y82" s="11">
        <v>35</v>
      </c>
      <c r="Z82" s="44">
        <f t="shared" si="29"/>
        <v>0.98712167312187982</v>
      </c>
      <c r="AA82" s="45">
        <v>2441</v>
      </c>
      <c r="AB82" s="35">
        <f t="shared" si="30"/>
        <v>221.90909090909091</v>
      </c>
      <c r="AC82" s="35">
        <f t="shared" si="31"/>
        <v>219.1</v>
      </c>
      <c r="AD82" s="35">
        <f t="shared" si="32"/>
        <v>-2.8090909090909122</v>
      </c>
      <c r="AE82" s="35">
        <v>0</v>
      </c>
      <c r="AF82" s="35">
        <f t="shared" si="33"/>
        <v>219.1</v>
      </c>
      <c r="AG82" s="35">
        <v>219.1</v>
      </c>
      <c r="AH82" s="35">
        <f t="shared" si="34"/>
        <v>0</v>
      </c>
      <c r="AI82" s="67"/>
      <c r="AJ82" s="9"/>
      <c r="AK82" s="9"/>
      <c r="AL82" s="9"/>
      <c r="AM82" s="10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10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10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10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10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10"/>
      <c r="FX82" s="9"/>
      <c r="FY82" s="9"/>
    </row>
    <row r="83" spans="1:181" s="2" customFormat="1" ht="17" customHeight="1">
      <c r="A83" s="46" t="s">
        <v>82</v>
      </c>
      <c r="B83" s="35">
        <v>12782</v>
      </c>
      <c r="C83" s="35">
        <v>12909</v>
      </c>
      <c r="D83" s="4">
        <f t="shared" si="25"/>
        <v>1.0099358472852449</v>
      </c>
      <c r="E83" s="11">
        <v>10</v>
      </c>
      <c r="F83" s="5" t="s">
        <v>370</v>
      </c>
      <c r="G83" s="5" t="s">
        <v>370</v>
      </c>
      <c r="H83" s="5" t="s">
        <v>370</v>
      </c>
      <c r="I83" s="5" t="s">
        <v>370</v>
      </c>
      <c r="J83" s="5" t="s">
        <v>370</v>
      </c>
      <c r="K83" s="5" t="s">
        <v>370</v>
      </c>
      <c r="L83" s="5" t="s">
        <v>370</v>
      </c>
      <c r="M83" s="5" t="s">
        <v>370</v>
      </c>
      <c r="N83" s="35">
        <v>2490.6999999999998</v>
      </c>
      <c r="O83" s="35">
        <v>1522.2</v>
      </c>
      <c r="P83" s="4">
        <f t="shared" si="26"/>
        <v>0.61115349098646976</v>
      </c>
      <c r="Q83" s="11">
        <v>20</v>
      </c>
      <c r="R83" s="35">
        <v>73</v>
      </c>
      <c r="S83" s="35">
        <v>83.7</v>
      </c>
      <c r="T83" s="4">
        <f t="shared" si="27"/>
        <v>1.1465753424657534</v>
      </c>
      <c r="U83" s="11">
        <v>25</v>
      </c>
      <c r="V83" s="35">
        <v>12</v>
      </c>
      <c r="W83" s="35">
        <v>13.5</v>
      </c>
      <c r="X83" s="4">
        <f t="shared" si="28"/>
        <v>1.125</v>
      </c>
      <c r="Y83" s="11">
        <v>25</v>
      </c>
      <c r="Z83" s="44">
        <f t="shared" si="29"/>
        <v>0.988897648177821</v>
      </c>
      <c r="AA83" s="45">
        <v>2958</v>
      </c>
      <c r="AB83" s="35">
        <f t="shared" si="30"/>
        <v>268.90909090909093</v>
      </c>
      <c r="AC83" s="35">
        <f t="shared" si="31"/>
        <v>265.89999999999998</v>
      </c>
      <c r="AD83" s="35">
        <f t="shared" si="32"/>
        <v>-3.0090909090909577</v>
      </c>
      <c r="AE83" s="35">
        <v>0</v>
      </c>
      <c r="AF83" s="35">
        <f t="shared" si="33"/>
        <v>265.89999999999998</v>
      </c>
      <c r="AG83" s="35">
        <v>265.89999999999998</v>
      </c>
      <c r="AH83" s="35">
        <f t="shared" si="34"/>
        <v>0</v>
      </c>
      <c r="AI83" s="67"/>
      <c r="AJ83" s="9"/>
      <c r="AK83" s="9"/>
      <c r="AL83" s="9"/>
      <c r="AM83" s="10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10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10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10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10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10"/>
      <c r="FX83" s="9"/>
      <c r="FY83" s="9"/>
    </row>
    <row r="84" spans="1:181" s="2" customFormat="1" ht="17" customHeight="1">
      <c r="A84" s="14" t="s">
        <v>83</v>
      </c>
      <c r="B84" s="35">
        <v>59</v>
      </c>
      <c r="C84" s="35">
        <v>60</v>
      </c>
      <c r="D84" s="4">
        <f t="shared" si="25"/>
        <v>1.0169491525423728</v>
      </c>
      <c r="E84" s="11">
        <v>10</v>
      </c>
      <c r="F84" s="5" t="s">
        <v>370</v>
      </c>
      <c r="G84" s="5" t="s">
        <v>370</v>
      </c>
      <c r="H84" s="5" t="s">
        <v>370</v>
      </c>
      <c r="I84" s="5" t="s">
        <v>370</v>
      </c>
      <c r="J84" s="5" t="s">
        <v>370</v>
      </c>
      <c r="K84" s="5" t="s">
        <v>370</v>
      </c>
      <c r="L84" s="5" t="s">
        <v>370</v>
      </c>
      <c r="M84" s="5" t="s">
        <v>370</v>
      </c>
      <c r="N84" s="35">
        <v>264.89999999999998</v>
      </c>
      <c r="O84" s="35">
        <v>225.7</v>
      </c>
      <c r="P84" s="4">
        <f t="shared" si="26"/>
        <v>0.85201963004907511</v>
      </c>
      <c r="Q84" s="11">
        <v>20</v>
      </c>
      <c r="R84" s="35">
        <v>17</v>
      </c>
      <c r="S84" s="35">
        <v>19</v>
      </c>
      <c r="T84" s="4">
        <f t="shared" si="27"/>
        <v>1.1176470588235294</v>
      </c>
      <c r="U84" s="11">
        <v>20</v>
      </c>
      <c r="V84" s="35">
        <v>16.2</v>
      </c>
      <c r="W84" s="35">
        <v>16.8</v>
      </c>
      <c r="X84" s="4">
        <f t="shared" si="28"/>
        <v>1.0370370370370372</v>
      </c>
      <c r="Y84" s="11">
        <v>30</v>
      </c>
      <c r="Z84" s="44">
        <f t="shared" si="29"/>
        <v>1.0084242051748364</v>
      </c>
      <c r="AA84" s="45">
        <v>3776</v>
      </c>
      <c r="AB84" s="35">
        <f t="shared" si="30"/>
        <v>343.27272727272725</v>
      </c>
      <c r="AC84" s="35">
        <f t="shared" si="31"/>
        <v>346.2</v>
      </c>
      <c r="AD84" s="35">
        <f t="shared" si="32"/>
        <v>2.9272727272727366</v>
      </c>
      <c r="AE84" s="35">
        <v>0</v>
      </c>
      <c r="AF84" s="35">
        <f t="shared" si="33"/>
        <v>346.2</v>
      </c>
      <c r="AG84" s="35">
        <v>346.2</v>
      </c>
      <c r="AH84" s="35">
        <f t="shared" si="34"/>
        <v>0</v>
      </c>
      <c r="AI84" s="67"/>
      <c r="AJ84" s="9"/>
      <c r="AK84" s="9"/>
      <c r="AL84" s="9"/>
      <c r="AM84" s="10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10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10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10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10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10"/>
      <c r="FX84" s="9"/>
      <c r="FY84" s="9"/>
    </row>
    <row r="85" spans="1:181" s="2" customFormat="1" ht="17" customHeight="1">
      <c r="A85" s="14" t="s">
        <v>84</v>
      </c>
      <c r="B85" s="35">
        <v>562</v>
      </c>
      <c r="C85" s="35">
        <v>688.3</v>
      </c>
      <c r="D85" s="4">
        <f t="shared" si="25"/>
        <v>1.2024733096085409</v>
      </c>
      <c r="E85" s="11">
        <v>10</v>
      </c>
      <c r="F85" s="5" t="s">
        <v>370</v>
      </c>
      <c r="G85" s="5" t="s">
        <v>370</v>
      </c>
      <c r="H85" s="5" t="s">
        <v>370</v>
      </c>
      <c r="I85" s="5" t="s">
        <v>370</v>
      </c>
      <c r="J85" s="5" t="s">
        <v>370</v>
      </c>
      <c r="K85" s="5" t="s">
        <v>370</v>
      </c>
      <c r="L85" s="5" t="s">
        <v>370</v>
      </c>
      <c r="M85" s="5" t="s">
        <v>370</v>
      </c>
      <c r="N85" s="35">
        <v>516.1</v>
      </c>
      <c r="O85" s="35">
        <v>318.89999999999998</v>
      </c>
      <c r="P85" s="4">
        <f t="shared" si="26"/>
        <v>0.61790350707227271</v>
      </c>
      <c r="Q85" s="11">
        <v>20</v>
      </c>
      <c r="R85" s="35">
        <v>61</v>
      </c>
      <c r="S85" s="35">
        <v>64.7</v>
      </c>
      <c r="T85" s="4">
        <f t="shared" si="27"/>
        <v>1.0606557377049182</v>
      </c>
      <c r="U85" s="11">
        <v>25</v>
      </c>
      <c r="V85" s="35">
        <v>23</v>
      </c>
      <c r="W85" s="35">
        <v>18.2</v>
      </c>
      <c r="X85" s="4">
        <f t="shared" si="28"/>
        <v>0.79130434782608694</v>
      </c>
      <c r="Y85" s="11">
        <v>25</v>
      </c>
      <c r="Z85" s="44">
        <f t="shared" si="29"/>
        <v>0.88352256719757494</v>
      </c>
      <c r="AA85" s="45">
        <v>4587</v>
      </c>
      <c r="AB85" s="35">
        <f t="shared" si="30"/>
        <v>417</v>
      </c>
      <c r="AC85" s="35">
        <f t="shared" si="31"/>
        <v>368.4</v>
      </c>
      <c r="AD85" s="35">
        <f t="shared" si="32"/>
        <v>-48.600000000000023</v>
      </c>
      <c r="AE85" s="35">
        <v>0</v>
      </c>
      <c r="AF85" s="35">
        <f t="shared" si="33"/>
        <v>368.4</v>
      </c>
      <c r="AG85" s="35">
        <v>368.4</v>
      </c>
      <c r="AH85" s="35">
        <f t="shared" si="34"/>
        <v>0</v>
      </c>
      <c r="AI85" s="67"/>
      <c r="AJ85" s="9"/>
      <c r="AK85" s="9"/>
      <c r="AL85" s="9"/>
      <c r="AM85" s="10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10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10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10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10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10"/>
      <c r="FX85" s="9"/>
      <c r="FY85" s="9"/>
    </row>
    <row r="86" spans="1:181" s="2" customFormat="1" ht="17" customHeight="1">
      <c r="A86" s="14" t="s">
        <v>85</v>
      </c>
      <c r="B86" s="35">
        <v>59</v>
      </c>
      <c r="C86" s="35">
        <v>60</v>
      </c>
      <c r="D86" s="4">
        <f t="shared" si="25"/>
        <v>1.0169491525423728</v>
      </c>
      <c r="E86" s="11">
        <v>10</v>
      </c>
      <c r="F86" s="5" t="s">
        <v>370</v>
      </c>
      <c r="G86" s="5" t="s">
        <v>370</v>
      </c>
      <c r="H86" s="5" t="s">
        <v>370</v>
      </c>
      <c r="I86" s="5" t="s">
        <v>370</v>
      </c>
      <c r="J86" s="5" t="s">
        <v>370</v>
      </c>
      <c r="K86" s="5" t="s">
        <v>370</v>
      </c>
      <c r="L86" s="5" t="s">
        <v>370</v>
      </c>
      <c r="M86" s="5" t="s">
        <v>370</v>
      </c>
      <c r="N86" s="35">
        <v>250.3</v>
      </c>
      <c r="O86" s="35">
        <v>261.5</v>
      </c>
      <c r="P86" s="4">
        <f t="shared" si="26"/>
        <v>1.0447463044346783</v>
      </c>
      <c r="Q86" s="11">
        <v>20</v>
      </c>
      <c r="R86" s="35">
        <v>15</v>
      </c>
      <c r="S86" s="35">
        <v>16.899999999999999</v>
      </c>
      <c r="T86" s="4">
        <f t="shared" si="27"/>
        <v>1.1266666666666665</v>
      </c>
      <c r="U86" s="11">
        <v>20</v>
      </c>
      <c r="V86" s="35">
        <v>13.2</v>
      </c>
      <c r="W86" s="35">
        <v>14.5</v>
      </c>
      <c r="X86" s="4">
        <f t="shared" si="28"/>
        <v>1.0984848484848486</v>
      </c>
      <c r="Y86" s="11">
        <v>30</v>
      </c>
      <c r="Z86" s="44">
        <f t="shared" si="29"/>
        <v>1.0819037050249511</v>
      </c>
      <c r="AA86" s="45">
        <v>3246</v>
      </c>
      <c r="AB86" s="35">
        <f t="shared" si="30"/>
        <v>295.09090909090907</v>
      </c>
      <c r="AC86" s="35">
        <f t="shared" si="31"/>
        <v>319.3</v>
      </c>
      <c r="AD86" s="35">
        <f t="shared" si="32"/>
        <v>24.209090909090946</v>
      </c>
      <c r="AE86" s="35">
        <v>0</v>
      </c>
      <c r="AF86" s="35">
        <f t="shared" si="33"/>
        <v>319.3</v>
      </c>
      <c r="AG86" s="35">
        <v>319.3</v>
      </c>
      <c r="AH86" s="35">
        <f t="shared" si="34"/>
        <v>0</v>
      </c>
      <c r="AI86" s="67"/>
      <c r="AJ86" s="9"/>
      <c r="AK86" s="9"/>
      <c r="AL86" s="9"/>
      <c r="AM86" s="10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10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10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10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10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10"/>
      <c r="FX86" s="9"/>
      <c r="FY86" s="9"/>
    </row>
    <row r="87" spans="1:181" s="2" customFormat="1" ht="17" customHeight="1">
      <c r="A87" s="14" t="s">
        <v>86</v>
      </c>
      <c r="B87" s="35">
        <v>45</v>
      </c>
      <c r="C87" s="35">
        <v>46</v>
      </c>
      <c r="D87" s="4">
        <f t="shared" si="25"/>
        <v>1.0222222222222221</v>
      </c>
      <c r="E87" s="11">
        <v>10</v>
      </c>
      <c r="F87" s="5" t="s">
        <v>370</v>
      </c>
      <c r="G87" s="5" t="s">
        <v>370</v>
      </c>
      <c r="H87" s="5" t="s">
        <v>370</v>
      </c>
      <c r="I87" s="5" t="s">
        <v>370</v>
      </c>
      <c r="J87" s="5" t="s">
        <v>370</v>
      </c>
      <c r="K87" s="5" t="s">
        <v>370</v>
      </c>
      <c r="L87" s="5" t="s">
        <v>370</v>
      </c>
      <c r="M87" s="5" t="s">
        <v>370</v>
      </c>
      <c r="N87" s="35">
        <v>114.4</v>
      </c>
      <c r="O87" s="35">
        <v>110.4</v>
      </c>
      <c r="P87" s="4">
        <f t="shared" si="26"/>
        <v>0.965034965034965</v>
      </c>
      <c r="Q87" s="11">
        <v>20</v>
      </c>
      <c r="R87" s="35">
        <v>79</v>
      </c>
      <c r="S87" s="35">
        <v>86.4</v>
      </c>
      <c r="T87" s="4">
        <f t="shared" si="27"/>
        <v>1.0936708860759494</v>
      </c>
      <c r="U87" s="11">
        <v>30</v>
      </c>
      <c r="V87" s="35">
        <v>13</v>
      </c>
      <c r="W87" s="35">
        <v>11.2</v>
      </c>
      <c r="X87" s="4">
        <f t="shared" si="28"/>
        <v>0.86153846153846148</v>
      </c>
      <c r="Y87" s="11">
        <v>20</v>
      </c>
      <c r="Z87" s="44">
        <f t="shared" si="29"/>
        <v>0.99454771669961539</v>
      </c>
      <c r="AA87" s="45">
        <v>2505</v>
      </c>
      <c r="AB87" s="35">
        <f t="shared" si="30"/>
        <v>227.72727272727272</v>
      </c>
      <c r="AC87" s="35">
        <f t="shared" si="31"/>
        <v>226.5</v>
      </c>
      <c r="AD87" s="35">
        <f t="shared" si="32"/>
        <v>-1.2272727272727195</v>
      </c>
      <c r="AE87" s="35">
        <v>0</v>
      </c>
      <c r="AF87" s="35">
        <f t="shared" si="33"/>
        <v>226.5</v>
      </c>
      <c r="AG87" s="35">
        <v>226.5</v>
      </c>
      <c r="AH87" s="35">
        <f t="shared" si="34"/>
        <v>0</v>
      </c>
      <c r="AI87" s="67"/>
      <c r="AJ87" s="9"/>
      <c r="AK87" s="9"/>
      <c r="AL87" s="9"/>
      <c r="AM87" s="10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10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10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10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10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10"/>
      <c r="FX87" s="9"/>
      <c r="FY87" s="9"/>
    </row>
    <row r="88" spans="1:181" s="2" customFormat="1" ht="17" customHeight="1">
      <c r="A88" s="14" t="s">
        <v>87</v>
      </c>
      <c r="B88" s="35">
        <v>22</v>
      </c>
      <c r="C88" s="35">
        <v>23</v>
      </c>
      <c r="D88" s="4">
        <f t="shared" si="25"/>
        <v>1.0454545454545454</v>
      </c>
      <c r="E88" s="11">
        <v>10</v>
      </c>
      <c r="F88" s="5" t="s">
        <v>370</v>
      </c>
      <c r="G88" s="5" t="s">
        <v>370</v>
      </c>
      <c r="H88" s="5" t="s">
        <v>370</v>
      </c>
      <c r="I88" s="5" t="s">
        <v>370</v>
      </c>
      <c r="J88" s="5" t="s">
        <v>370</v>
      </c>
      <c r="K88" s="5" t="s">
        <v>370</v>
      </c>
      <c r="L88" s="5" t="s">
        <v>370</v>
      </c>
      <c r="M88" s="5" t="s">
        <v>370</v>
      </c>
      <c r="N88" s="35">
        <v>86.2</v>
      </c>
      <c r="O88" s="35">
        <v>140.69999999999999</v>
      </c>
      <c r="P88" s="4">
        <f t="shared" si="26"/>
        <v>1.2432250580046402</v>
      </c>
      <c r="Q88" s="11">
        <v>20</v>
      </c>
      <c r="R88" s="35">
        <v>8</v>
      </c>
      <c r="S88" s="35">
        <v>9.3000000000000007</v>
      </c>
      <c r="T88" s="4">
        <f t="shared" si="27"/>
        <v>1.1625000000000001</v>
      </c>
      <c r="U88" s="11">
        <v>25</v>
      </c>
      <c r="V88" s="35">
        <v>4</v>
      </c>
      <c r="W88" s="35">
        <v>4.7</v>
      </c>
      <c r="X88" s="4">
        <f t="shared" si="28"/>
        <v>1.175</v>
      </c>
      <c r="Y88" s="11">
        <v>25</v>
      </c>
      <c r="Z88" s="44">
        <f t="shared" si="29"/>
        <v>1.1719568326829781</v>
      </c>
      <c r="AA88" s="45">
        <v>2454</v>
      </c>
      <c r="AB88" s="35">
        <f t="shared" si="30"/>
        <v>223.09090909090909</v>
      </c>
      <c r="AC88" s="35">
        <f t="shared" si="31"/>
        <v>261.5</v>
      </c>
      <c r="AD88" s="35">
        <f t="shared" si="32"/>
        <v>38.409090909090907</v>
      </c>
      <c r="AE88" s="35">
        <v>0</v>
      </c>
      <c r="AF88" s="35">
        <f t="shared" si="33"/>
        <v>261.5</v>
      </c>
      <c r="AG88" s="35">
        <v>261.5</v>
      </c>
      <c r="AH88" s="35">
        <f t="shared" si="34"/>
        <v>0</v>
      </c>
      <c r="AI88" s="67"/>
      <c r="AJ88" s="9"/>
      <c r="AK88" s="9"/>
      <c r="AL88" s="9"/>
      <c r="AM88" s="10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10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10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10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10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10"/>
      <c r="FX88" s="9"/>
      <c r="FY88" s="9"/>
    </row>
    <row r="89" spans="1:181" s="2" customFormat="1" ht="17" customHeight="1">
      <c r="A89" s="14" t="s">
        <v>88</v>
      </c>
      <c r="B89" s="35">
        <v>41</v>
      </c>
      <c r="C89" s="35">
        <v>42</v>
      </c>
      <c r="D89" s="4">
        <f t="shared" si="25"/>
        <v>1.024390243902439</v>
      </c>
      <c r="E89" s="11">
        <v>10</v>
      </c>
      <c r="F89" s="5" t="s">
        <v>370</v>
      </c>
      <c r="G89" s="5" t="s">
        <v>370</v>
      </c>
      <c r="H89" s="5" t="s">
        <v>370</v>
      </c>
      <c r="I89" s="5" t="s">
        <v>370</v>
      </c>
      <c r="J89" s="5" t="s">
        <v>370</v>
      </c>
      <c r="K89" s="5" t="s">
        <v>370</v>
      </c>
      <c r="L89" s="5" t="s">
        <v>370</v>
      </c>
      <c r="M89" s="5" t="s">
        <v>370</v>
      </c>
      <c r="N89" s="35">
        <v>48.8</v>
      </c>
      <c r="O89" s="35">
        <v>213.9</v>
      </c>
      <c r="P89" s="4">
        <f t="shared" si="26"/>
        <v>1.3</v>
      </c>
      <c r="Q89" s="11">
        <v>20</v>
      </c>
      <c r="R89" s="35">
        <v>16.5</v>
      </c>
      <c r="S89" s="35">
        <v>18.2</v>
      </c>
      <c r="T89" s="4">
        <f t="shared" si="27"/>
        <v>1.103030303030303</v>
      </c>
      <c r="U89" s="11">
        <v>25</v>
      </c>
      <c r="V89" s="35">
        <v>8</v>
      </c>
      <c r="W89" s="35">
        <v>9.1999999999999993</v>
      </c>
      <c r="X89" s="4">
        <f t="shared" si="28"/>
        <v>1.1499999999999999</v>
      </c>
      <c r="Y89" s="11">
        <v>25</v>
      </c>
      <c r="Z89" s="44">
        <f t="shared" si="29"/>
        <v>1.1571207501847744</v>
      </c>
      <c r="AA89" s="45">
        <v>2084</v>
      </c>
      <c r="AB89" s="35">
        <f t="shared" si="30"/>
        <v>189.45454545454547</v>
      </c>
      <c r="AC89" s="35">
        <f t="shared" si="31"/>
        <v>219.2</v>
      </c>
      <c r="AD89" s="35">
        <f t="shared" si="32"/>
        <v>29.745454545454521</v>
      </c>
      <c r="AE89" s="35">
        <v>0</v>
      </c>
      <c r="AF89" s="35">
        <f t="shared" si="33"/>
        <v>219.2</v>
      </c>
      <c r="AG89" s="35">
        <v>219.2</v>
      </c>
      <c r="AH89" s="35">
        <f t="shared" si="34"/>
        <v>0</v>
      </c>
      <c r="AI89" s="67"/>
      <c r="AJ89" s="9"/>
      <c r="AK89" s="9"/>
      <c r="AL89" s="9"/>
      <c r="AM89" s="10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10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10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10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10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10"/>
      <c r="FX89" s="9"/>
      <c r="FY89" s="9"/>
    </row>
    <row r="90" spans="1:181" s="2" customFormat="1" ht="17" customHeight="1">
      <c r="A90" s="14" t="s">
        <v>89</v>
      </c>
      <c r="B90" s="35">
        <v>111</v>
      </c>
      <c r="C90" s="35">
        <v>112</v>
      </c>
      <c r="D90" s="4">
        <f t="shared" si="25"/>
        <v>1.0090090090090089</v>
      </c>
      <c r="E90" s="11">
        <v>10</v>
      </c>
      <c r="F90" s="5" t="s">
        <v>370</v>
      </c>
      <c r="G90" s="5" t="s">
        <v>370</v>
      </c>
      <c r="H90" s="5" t="s">
        <v>370</v>
      </c>
      <c r="I90" s="5" t="s">
        <v>370</v>
      </c>
      <c r="J90" s="5" t="s">
        <v>370</v>
      </c>
      <c r="K90" s="5" t="s">
        <v>370</v>
      </c>
      <c r="L90" s="5" t="s">
        <v>370</v>
      </c>
      <c r="M90" s="5" t="s">
        <v>370</v>
      </c>
      <c r="N90" s="35">
        <v>76.599999999999994</v>
      </c>
      <c r="O90" s="35">
        <v>124.7</v>
      </c>
      <c r="P90" s="4">
        <f t="shared" si="26"/>
        <v>1.2427937336814621</v>
      </c>
      <c r="Q90" s="11">
        <v>20</v>
      </c>
      <c r="R90" s="35">
        <v>17.8</v>
      </c>
      <c r="S90" s="35">
        <v>19.899999999999999</v>
      </c>
      <c r="T90" s="4">
        <f t="shared" si="27"/>
        <v>1.1179775280898876</v>
      </c>
      <c r="U90" s="11">
        <v>30</v>
      </c>
      <c r="V90" s="35">
        <v>5.6</v>
      </c>
      <c r="W90" s="35">
        <v>6.6</v>
      </c>
      <c r="X90" s="4">
        <f t="shared" si="28"/>
        <v>1.1785714285714286</v>
      </c>
      <c r="Y90" s="11">
        <v>20</v>
      </c>
      <c r="Z90" s="44">
        <f t="shared" si="29"/>
        <v>1.1507089897230567</v>
      </c>
      <c r="AA90" s="45">
        <v>3232</v>
      </c>
      <c r="AB90" s="35">
        <f t="shared" si="30"/>
        <v>293.81818181818181</v>
      </c>
      <c r="AC90" s="35">
        <f t="shared" si="31"/>
        <v>338.1</v>
      </c>
      <c r="AD90" s="35">
        <f t="shared" si="32"/>
        <v>44.28181818181821</v>
      </c>
      <c r="AE90" s="35">
        <v>0</v>
      </c>
      <c r="AF90" s="35">
        <f t="shared" si="33"/>
        <v>338.1</v>
      </c>
      <c r="AG90" s="35">
        <v>338.1</v>
      </c>
      <c r="AH90" s="35">
        <f t="shared" si="34"/>
        <v>0</v>
      </c>
      <c r="AI90" s="67"/>
      <c r="AJ90" s="9"/>
      <c r="AK90" s="9"/>
      <c r="AL90" s="9"/>
      <c r="AM90" s="10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10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10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10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10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10"/>
      <c r="FX90" s="9"/>
      <c r="FY90" s="9"/>
    </row>
    <row r="91" spans="1:181" s="2" customFormat="1" ht="17" customHeight="1">
      <c r="A91" s="18" t="s">
        <v>90</v>
      </c>
      <c r="B91" s="35"/>
      <c r="C91" s="35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35"/>
      <c r="O91" s="35"/>
      <c r="P91" s="11"/>
      <c r="Q91" s="11"/>
      <c r="R91" s="35"/>
      <c r="S91" s="35"/>
      <c r="T91" s="11"/>
      <c r="U91" s="11"/>
      <c r="V91" s="11"/>
      <c r="W91" s="11"/>
      <c r="X91" s="11"/>
      <c r="Y91" s="11"/>
      <c r="Z91" s="44"/>
      <c r="AA91" s="11"/>
      <c r="AB91" s="11"/>
      <c r="AC91" s="11"/>
      <c r="AD91" s="11"/>
      <c r="AE91" s="11"/>
      <c r="AF91" s="11"/>
      <c r="AG91" s="35"/>
      <c r="AH91" s="35"/>
      <c r="AI91" s="67"/>
      <c r="AJ91" s="9"/>
      <c r="AK91" s="9"/>
      <c r="AL91" s="9"/>
      <c r="AM91" s="10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10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10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10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10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10"/>
      <c r="FX91" s="9"/>
      <c r="FY91" s="9"/>
    </row>
    <row r="92" spans="1:181" s="2" customFormat="1" ht="17" customHeight="1">
      <c r="A92" s="14" t="s">
        <v>91</v>
      </c>
      <c r="B92" s="35">
        <v>0</v>
      </c>
      <c r="C92" s="35">
        <v>0</v>
      </c>
      <c r="D92" s="4">
        <f t="shared" si="25"/>
        <v>0</v>
      </c>
      <c r="E92" s="11">
        <v>0</v>
      </c>
      <c r="F92" s="5" t="s">
        <v>370</v>
      </c>
      <c r="G92" s="5" t="s">
        <v>370</v>
      </c>
      <c r="H92" s="5" t="s">
        <v>370</v>
      </c>
      <c r="I92" s="5" t="s">
        <v>370</v>
      </c>
      <c r="J92" s="5" t="s">
        <v>370</v>
      </c>
      <c r="K92" s="5" t="s">
        <v>370</v>
      </c>
      <c r="L92" s="5" t="s">
        <v>370</v>
      </c>
      <c r="M92" s="5" t="s">
        <v>370</v>
      </c>
      <c r="N92" s="35">
        <v>43.4</v>
      </c>
      <c r="O92" s="35">
        <v>77.2</v>
      </c>
      <c r="P92" s="4">
        <f t="shared" si="26"/>
        <v>1.2578801843317973</v>
      </c>
      <c r="Q92" s="11">
        <v>20</v>
      </c>
      <c r="R92" s="35">
        <v>3</v>
      </c>
      <c r="S92" s="35">
        <v>3.5</v>
      </c>
      <c r="T92" s="4">
        <f t="shared" si="27"/>
        <v>1.1666666666666667</v>
      </c>
      <c r="U92" s="11">
        <v>20</v>
      </c>
      <c r="V92" s="35">
        <v>0.5</v>
      </c>
      <c r="W92" s="35">
        <v>0.5</v>
      </c>
      <c r="X92" s="4">
        <f t="shared" si="28"/>
        <v>1</v>
      </c>
      <c r="Y92" s="11">
        <v>30</v>
      </c>
      <c r="Z92" s="44">
        <f t="shared" si="29"/>
        <v>1.1212991002852755</v>
      </c>
      <c r="AA92" s="45">
        <v>964</v>
      </c>
      <c r="AB92" s="35">
        <f t="shared" si="30"/>
        <v>87.63636363636364</v>
      </c>
      <c r="AC92" s="35">
        <f t="shared" si="31"/>
        <v>98.3</v>
      </c>
      <c r="AD92" s="35">
        <f t="shared" si="32"/>
        <v>10.663636363636357</v>
      </c>
      <c r="AE92" s="35">
        <v>0</v>
      </c>
      <c r="AF92" s="35">
        <f t="shared" si="33"/>
        <v>98.3</v>
      </c>
      <c r="AG92" s="35">
        <v>98.3</v>
      </c>
      <c r="AH92" s="35">
        <f t="shared" si="34"/>
        <v>0</v>
      </c>
      <c r="AI92" s="67"/>
      <c r="AJ92" s="9"/>
      <c r="AK92" s="9"/>
      <c r="AL92" s="9"/>
      <c r="AM92" s="10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10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10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10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10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10"/>
      <c r="FX92" s="9"/>
      <c r="FY92" s="9"/>
    </row>
    <row r="93" spans="1:181" s="2" customFormat="1" ht="17" customHeight="1">
      <c r="A93" s="14" t="s">
        <v>92</v>
      </c>
      <c r="B93" s="35">
        <v>15863</v>
      </c>
      <c r="C93" s="35">
        <v>25563</v>
      </c>
      <c r="D93" s="4">
        <f t="shared" si="25"/>
        <v>1.2411485847569816</v>
      </c>
      <c r="E93" s="11">
        <v>10</v>
      </c>
      <c r="F93" s="5" t="s">
        <v>370</v>
      </c>
      <c r="G93" s="5" t="s">
        <v>370</v>
      </c>
      <c r="H93" s="5" t="s">
        <v>370</v>
      </c>
      <c r="I93" s="5" t="s">
        <v>370</v>
      </c>
      <c r="J93" s="5" t="s">
        <v>370</v>
      </c>
      <c r="K93" s="5" t="s">
        <v>370</v>
      </c>
      <c r="L93" s="5" t="s">
        <v>370</v>
      </c>
      <c r="M93" s="5" t="s">
        <v>370</v>
      </c>
      <c r="N93" s="35">
        <v>1059.9000000000001</v>
      </c>
      <c r="O93" s="35">
        <v>0</v>
      </c>
      <c r="P93" s="4">
        <f t="shared" si="26"/>
        <v>0</v>
      </c>
      <c r="Q93" s="11">
        <v>20</v>
      </c>
      <c r="R93" s="35">
        <v>7</v>
      </c>
      <c r="S93" s="35">
        <v>7.1</v>
      </c>
      <c r="T93" s="4">
        <f t="shared" si="27"/>
        <v>1.0142857142857142</v>
      </c>
      <c r="U93" s="11">
        <v>20</v>
      </c>
      <c r="V93" s="35">
        <v>2.2999999999999998</v>
      </c>
      <c r="W93" s="35">
        <v>2.2999999999999998</v>
      </c>
      <c r="X93" s="4">
        <f t="shared" si="28"/>
        <v>1</v>
      </c>
      <c r="Y93" s="11">
        <v>30</v>
      </c>
      <c r="Z93" s="44">
        <f t="shared" si="29"/>
        <v>0.78371500166605124</v>
      </c>
      <c r="AA93" s="45">
        <v>5915</v>
      </c>
      <c r="AB93" s="35">
        <f t="shared" si="30"/>
        <v>537.72727272727275</v>
      </c>
      <c r="AC93" s="35">
        <f t="shared" si="31"/>
        <v>421.4</v>
      </c>
      <c r="AD93" s="35">
        <f t="shared" si="32"/>
        <v>-116.32727272727277</v>
      </c>
      <c r="AE93" s="35">
        <v>0</v>
      </c>
      <c r="AF93" s="35">
        <f t="shared" si="33"/>
        <v>421.4</v>
      </c>
      <c r="AG93" s="35">
        <v>421.4</v>
      </c>
      <c r="AH93" s="35">
        <f t="shared" si="34"/>
        <v>0</v>
      </c>
      <c r="AI93" s="67"/>
      <c r="AJ93" s="9"/>
      <c r="AK93" s="9"/>
      <c r="AL93" s="9"/>
      <c r="AM93" s="10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10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10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10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10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10"/>
      <c r="FX93" s="9"/>
      <c r="FY93" s="9"/>
    </row>
    <row r="94" spans="1:181" s="2" customFormat="1" ht="17" customHeight="1">
      <c r="A94" s="14" t="s">
        <v>93</v>
      </c>
      <c r="B94" s="35">
        <v>0</v>
      </c>
      <c r="C94" s="35">
        <v>0</v>
      </c>
      <c r="D94" s="4">
        <f t="shared" si="25"/>
        <v>0</v>
      </c>
      <c r="E94" s="11">
        <v>0</v>
      </c>
      <c r="F94" s="5" t="s">
        <v>370</v>
      </c>
      <c r="G94" s="5" t="s">
        <v>370</v>
      </c>
      <c r="H94" s="5" t="s">
        <v>370</v>
      </c>
      <c r="I94" s="5" t="s">
        <v>370</v>
      </c>
      <c r="J94" s="5" t="s">
        <v>370</v>
      </c>
      <c r="K94" s="5" t="s">
        <v>370</v>
      </c>
      <c r="L94" s="5" t="s">
        <v>370</v>
      </c>
      <c r="M94" s="5" t="s">
        <v>370</v>
      </c>
      <c r="N94" s="35">
        <v>97</v>
      </c>
      <c r="O94" s="35">
        <v>74.099999999999994</v>
      </c>
      <c r="P94" s="4">
        <f t="shared" si="26"/>
        <v>0.76391752577319583</v>
      </c>
      <c r="Q94" s="11">
        <v>20</v>
      </c>
      <c r="R94" s="35">
        <v>17.100000000000001</v>
      </c>
      <c r="S94" s="35">
        <v>20.100000000000001</v>
      </c>
      <c r="T94" s="4">
        <f t="shared" si="27"/>
        <v>1.1754385964912279</v>
      </c>
      <c r="U94" s="11">
        <v>20</v>
      </c>
      <c r="V94" s="35">
        <v>2.9</v>
      </c>
      <c r="W94" s="35">
        <v>3.4</v>
      </c>
      <c r="X94" s="4">
        <f t="shared" si="28"/>
        <v>1.1724137931034482</v>
      </c>
      <c r="Y94" s="11">
        <v>30</v>
      </c>
      <c r="Z94" s="44">
        <f t="shared" si="29"/>
        <v>1.0565648034055988</v>
      </c>
      <c r="AA94" s="45">
        <v>1909</v>
      </c>
      <c r="AB94" s="35">
        <f t="shared" si="30"/>
        <v>173.54545454545453</v>
      </c>
      <c r="AC94" s="35">
        <f t="shared" si="31"/>
        <v>183.4</v>
      </c>
      <c r="AD94" s="35">
        <f t="shared" si="32"/>
        <v>9.8545454545454731</v>
      </c>
      <c r="AE94" s="35">
        <v>0</v>
      </c>
      <c r="AF94" s="35">
        <f t="shared" si="33"/>
        <v>183.4</v>
      </c>
      <c r="AG94" s="35">
        <v>183.4</v>
      </c>
      <c r="AH94" s="35">
        <f t="shared" si="34"/>
        <v>0</v>
      </c>
      <c r="AI94" s="67"/>
      <c r="AJ94" s="9"/>
      <c r="AK94" s="9"/>
      <c r="AL94" s="9"/>
      <c r="AM94" s="10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10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10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10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10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10"/>
      <c r="FX94" s="9"/>
      <c r="FY94" s="9"/>
    </row>
    <row r="95" spans="1:181" s="2" customFormat="1" ht="17" customHeight="1">
      <c r="A95" s="14" t="s">
        <v>94</v>
      </c>
      <c r="B95" s="35">
        <v>0</v>
      </c>
      <c r="C95" s="35">
        <v>0</v>
      </c>
      <c r="D95" s="4">
        <f t="shared" si="25"/>
        <v>0</v>
      </c>
      <c r="E95" s="11">
        <v>0</v>
      </c>
      <c r="F95" s="5" t="s">
        <v>370</v>
      </c>
      <c r="G95" s="5" t="s">
        <v>370</v>
      </c>
      <c r="H95" s="5" t="s">
        <v>370</v>
      </c>
      <c r="I95" s="5" t="s">
        <v>370</v>
      </c>
      <c r="J95" s="5" t="s">
        <v>370</v>
      </c>
      <c r="K95" s="5" t="s">
        <v>370</v>
      </c>
      <c r="L95" s="5" t="s">
        <v>370</v>
      </c>
      <c r="M95" s="5" t="s">
        <v>370</v>
      </c>
      <c r="N95" s="35">
        <v>63.7</v>
      </c>
      <c r="O95" s="35">
        <v>89.6</v>
      </c>
      <c r="P95" s="4">
        <f t="shared" si="26"/>
        <v>1.2206593406593407</v>
      </c>
      <c r="Q95" s="11">
        <v>20</v>
      </c>
      <c r="R95" s="35">
        <v>8</v>
      </c>
      <c r="S95" s="35">
        <v>9.5</v>
      </c>
      <c r="T95" s="4">
        <f t="shared" si="27"/>
        <v>1.1875</v>
      </c>
      <c r="U95" s="11">
        <v>20</v>
      </c>
      <c r="V95" s="35">
        <v>1.5</v>
      </c>
      <c r="W95" s="35">
        <v>1.8</v>
      </c>
      <c r="X95" s="4">
        <f t="shared" si="28"/>
        <v>1.2</v>
      </c>
      <c r="Y95" s="11">
        <v>30</v>
      </c>
      <c r="Z95" s="44">
        <f t="shared" si="29"/>
        <v>1.202331240188383</v>
      </c>
      <c r="AA95" s="45">
        <v>1224</v>
      </c>
      <c r="AB95" s="35">
        <f t="shared" si="30"/>
        <v>111.27272727272727</v>
      </c>
      <c r="AC95" s="35">
        <f t="shared" si="31"/>
        <v>133.80000000000001</v>
      </c>
      <c r="AD95" s="35">
        <f t="shared" si="32"/>
        <v>22.527272727272745</v>
      </c>
      <c r="AE95" s="35">
        <v>0</v>
      </c>
      <c r="AF95" s="35">
        <f t="shared" si="33"/>
        <v>133.80000000000001</v>
      </c>
      <c r="AG95" s="35">
        <v>133.80000000000001</v>
      </c>
      <c r="AH95" s="35">
        <f t="shared" si="34"/>
        <v>0</v>
      </c>
      <c r="AI95" s="67"/>
      <c r="AJ95" s="9"/>
      <c r="AK95" s="9"/>
      <c r="AL95" s="9"/>
      <c r="AM95" s="10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10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10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10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10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10"/>
      <c r="FX95" s="9"/>
      <c r="FY95" s="9"/>
    </row>
    <row r="96" spans="1:181" s="2" customFormat="1" ht="17" customHeight="1">
      <c r="A96" s="14" t="s">
        <v>95</v>
      </c>
      <c r="B96" s="35">
        <v>193</v>
      </c>
      <c r="C96" s="35">
        <v>283</v>
      </c>
      <c r="D96" s="4">
        <f t="shared" si="25"/>
        <v>1.2266321243523315</v>
      </c>
      <c r="E96" s="11">
        <v>10</v>
      </c>
      <c r="F96" s="5" t="s">
        <v>370</v>
      </c>
      <c r="G96" s="5" t="s">
        <v>370</v>
      </c>
      <c r="H96" s="5" t="s">
        <v>370</v>
      </c>
      <c r="I96" s="5" t="s">
        <v>370</v>
      </c>
      <c r="J96" s="5" t="s">
        <v>370</v>
      </c>
      <c r="K96" s="5" t="s">
        <v>370</v>
      </c>
      <c r="L96" s="5" t="s">
        <v>370</v>
      </c>
      <c r="M96" s="5" t="s">
        <v>370</v>
      </c>
      <c r="N96" s="35">
        <v>189</v>
      </c>
      <c r="O96" s="35">
        <v>323.10000000000002</v>
      </c>
      <c r="P96" s="4">
        <f t="shared" si="26"/>
        <v>1.250952380952381</v>
      </c>
      <c r="Q96" s="11">
        <v>20</v>
      </c>
      <c r="R96" s="35">
        <v>32.200000000000003</v>
      </c>
      <c r="S96" s="35">
        <v>38</v>
      </c>
      <c r="T96" s="4">
        <f t="shared" si="27"/>
        <v>1.1801242236024843</v>
      </c>
      <c r="U96" s="11">
        <v>25</v>
      </c>
      <c r="V96" s="35">
        <v>2.8</v>
      </c>
      <c r="W96" s="35">
        <v>3.3</v>
      </c>
      <c r="X96" s="4">
        <f t="shared" si="28"/>
        <v>1.1785714285714286</v>
      </c>
      <c r="Y96" s="11">
        <v>25</v>
      </c>
      <c r="Z96" s="44">
        <f t="shared" si="29"/>
        <v>1.2031595020864845</v>
      </c>
      <c r="AA96" s="45">
        <v>2116</v>
      </c>
      <c r="AB96" s="35">
        <f t="shared" si="30"/>
        <v>192.36363636363637</v>
      </c>
      <c r="AC96" s="35">
        <f t="shared" si="31"/>
        <v>231.4</v>
      </c>
      <c r="AD96" s="35">
        <f t="shared" si="32"/>
        <v>39.036363636363632</v>
      </c>
      <c r="AE96" s="35">
        <v>0</v>
      </c>
      <c r="AF96" s="35">
        <f t="shared" si="33"/>
        <v>231.4</v>
      </c>
      <c r="AG96" s="35">
        <v>231.4</v>
      </c>
      <c r="AH96" s="35">
        <f t="shared" si="34"/>
        <v>0</v>
      </c>
      <c r="AI96" s="67"/>
      <c r="AJ96" s="9"/>
      <c r="AK96" s="9"/>
      <c r="AL96" s="9"/>
      <c r="AM96" s="10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10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10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10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10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10"/>
      <c r="FX96" s="9"/>
      <c r="FY96" s="9"/>
    </row>
    <row r="97" spans="1:181" s="2" customFormat="1" ht="17" customHeight="1">
      <c r="A97" s="14" t="s">
        <v>96</v>
      </c>
      <c r="B97" s="35">
        <v>0</v>
      </c>
      <c r="C97" s="35">
        <v>0</v>
      </c>
      <c r="D97" s="4">
        <f t="shared" si="25"/>
        <v>0</v>
      </c>
      <c r="E97" s="11">
        <v>0</v>
      </c>
      <c r="F97" s="5" t="s">
        <v>370</v>
      </c>
      <c r="G97" s="5" t="s">
        <v>370</v>
      </c>
      <c r="H97" s="5" t="s">
        <v>370</v>
      </c>
      <c r="I97" s="5" t="s">
        <v>370</v>
      </c>
      <c r="J97" s="5" t="s">
        <v>370</v>
      </c>
      <c r="K97" s="5" t="s">
        <v>370</v>
      </c>
      <c r="L97" s="5" t="s">
        <v>370</v>
      </c>
      <c r="M97" s="5" t="s">
        <v>370</v>
      </c>
      <c r="N97" s="35">
        <v>133.69999999999999</v>
      </c>
      <c r="O97" s="35">
        <v>54.1</v>
      </c>
      <c r="P97" s="4">
        <f t="shared" si="26"/>
        <v>0.40463724756918479</v>
      </c>
      <c r="Q97" s="11">
        <v>20</v>
      </c>
      <c r="R97" s="35">
        <v>29.1</v>
      </c>
      <c r="S97" s="35">
        <v>33.799999999999997</v>
      </c>
      <c r="T97" s="4">
        <f t="shared" si="27"/>
        <v>1.1615120274914088</v>
      </c>
      <c r="U97" s="11">
        <v>25</v>
      </c>
      <c r="V97" s="35">
        <v>3.8</v>
      </c>
      <c r="W97" s="35">
        <v>4.5</v>
      </c>
      <c r="X97" s="4">
        <f t="shared" si="28"/>
        <v>1.1842105263157896</v>
      </c>
      <c r="Y97" s="11">
        <v>25</v>
      </c>
      <c r="Z97" s="44">
        <f t="shared" si="29"/>
        <v>0.95336869709376637</v>
      </c>
      <c r="AA97" s="45">
        <v>1362</v>
      </c>
      <c r="AB97" s="35">
        <f t="shared" si="30"/>
        <v>123.81818181818181</v>
      </c>
      <c r="AC97" s="35">
        <f t="shared" si="31"/>
        <v>118</v>
      </c>
      <c r="AD97" s="35">
        <f t="shared" si="32"/>
        <v>-5.818181818181813</v>
      </c>
      <c r="AE97" s="35">
        <v>0</v>
      </c>
      <c r="AF97" s="35">
        <f t="shared" si="33"/>
        <v>118</v>
      </c>
      <c r="AG97" s="35">
        <v>118</v>
      </c>
      <c r="AH97" s="35">
        <f t="shared" si="34"/>
        <v>0</v>
      </c>
      <c r="AI97" s="67"/>
      <c r="AJ97" s="9"/>
      <c r="AK97" s="9"/>
      <c r="AL97" s="9"/>
      <c r="AM97" s="10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10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10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10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10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10"/>
      <c r="FX97" s="9"/>
      <c r="FY97" s="9"/>
    </row>
    <row r="98" spans="1:181" s="2" customFormat="1" ht="17" customHeight="1">
      <c r="A98" s="14" t="s">
        <v>97</v>
      </c>
      <c r="B98" s="35">
        <v>1739</v>
      </c>
      <c r="C98" s="35">
        <v>1808</v>
      </c>
      <c r="D98" s="4">
        <f t="shared" si="25"/>
        <v>1.0396779758481887</v>
      </c>
      <c r="E98" s="11">
        <v>10</v>
      </c>
      <c r="F98" s="5" t="s">
        <v>370</v>
      </c>
      <c r="G98" s="5" t="s">
        <v>370</v>
      </c>
      <c r="H98" s="5" t="s">
        <v>370</v>
      </c>
      <c r="I98" s="5" t="s">
        <v>370</v>
      </c>
      <c r="J98" s="5" t="s">
        <v>370</v>
      </c>
      <c r="K98" s="5" t="s">
        <v>370</v>
      </c>
      <c r="L98" s="5" t="s">
        <v>370</v>
      </c>
      <c r="M98" s="5" t="s">
        <v>370</v>
      </c>
      <c r="N98" s="35">
        <v>107</v>
      </c>
      <c r="O98" s="35">
        <v>46.2</v>
      </c>
      <c r="P98" s="4">
        <f t="shared" si="26"/>
        <v>0.43177570093457945</v>
      </c>
      <c r="Q98" s="11">
        <v>20</v>
      </c>
      <c r="R98" s="35">
        <v>1</v>
      </c>
      <c r="S98" s="35">
        <v>1.2</v>
      </c>
      <c r="T98" s="4">
        <f t="shared" si="27"/>
        <v>1.2</v>
      </c>
      <c r="U98" s="11">
        <v>20</v>
      </c>
      <c r="V98" s="35">
        <v>0.7</v>
      </c>
      <c r="W98" s="35">
        <v>0.8</v>
      </c>
      <c r="X98" s="4">
        <f t="shared" si="28"/>
        <v>1.142857142857143</v>
      </c>
      <c r="Y98" s="11">
        <v>30</v>
      </c>
      <c r="Z98" s="44">
        <f t="shared" si="29"/>
        <v>0.96647510078609711</v>
      </c>
      <c r="AA98" s="45">
        <v>2678</v>
      </c>
      <c r="AB98" s="35">
        <f t="shared" si="30"/>
        <v>243.45454545454547</v>
      </c>
      <c r="AC98" s="35">
        <f t="shared" si="31"/>
        <v>235.3</v>
      </c>
      <c r="AD98" s="35">
        <f t="shared" si="32"/>
        <v>-8.1545454545454561</v>
      </c>
      <c r="AE98" s="35">
        <v>0</v>
      </c>
      <c r="AF98" s="35">
        <f t="shared" si="33"/>
        <v>235.3</v>
      </c>
      <c r="AG98" s="35">
        <v>235.3</v>
      </c>
      <c r="AH98" s="35">
        <f t="shared" si="34"/>
        <v>0</v>
      </c>
      <c r="AI98" s="67"/>
      <c r="AJ98" s="9"/>
      <c r="AK98" s="9"/>
      <c r="AL98" s="9"/>
      <c r="AM98" s="10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10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10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10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10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10"/>
      <c r="FX98" s="9"/>
      <c r="FY98" s="9"/>
    </row>
    <row r="99" spans="1:181" s="2" customFormat="1" ht="17" customHeight="1">
      <c r="A99" s="14" t="s">
        <v>98</v>
      </c>
      <c r="B99" s="35">
        <v>71</v>
      </c>
      <c r="C99" s="35">
        <v>90</v>
      </c>
      <c r="D99" s="4">
        <f t="shared" si="25"/>
        <v>1.2067605633802816</v>
      </c>
      <c r="E99" s="11">
        <v>10</v>
      </c>
      <c r="F99" s="5" t="s">
        <v>370</v>
      </c>
      <c r="G99" s="5" t="s">
        <v>370</v>
      </c>
      <c r="H99" s="5" t="s">
        <v>370</v>
      </c>
      <c r="I99" s="5" t="s">
        <v>370</v>
      </c>
      <c r="J99" s="5" t="s">
        <v>370</v>
      </c>
      <c r="K99" s="5" t="s">
        <v>370</v>
      </c>
      <c r="L99" s="5" t="s">
        <v>370</v>
      </c>
      <c r="M99" s="5" t="s">
        <v>370</v>
      </c>
      <c r="N99" s="35">
        <v>116.5</v>
      </c>
      <c r="O99" s="35">
        <v>1146.7</v>
      </c>
      <c r="P99" s="4">
        <f t="shared" si="26"/>
        <v>1.3</v>
      </c>
      <c r="Q99" s="11">
        <v>20</v>
      </c>
      <c r="R99" s="35">
        <v>0</v>
      </c>
      <c r="S99" s="35">
        <v>0</v>
      </c>
      <c r="T99" s="4">
        <f t="shared" si="27"/>
        <v>1</v>
      </c>
      <c r="U99" s="11">
        <v>25</v>
      </c>
      <c r="V99" s="35">
        <v>0.4</v>
      </c>
      <c r="W99" s="35">
        <v>0.5</v>
      </c>
      <c r="X99" s="4">
        <f t="shared" si="28"/>
        <v>1.2050000000000001</v>
      </c>
      <c r="Y99" s="11">
        <v>25</v>
      </c>
      <c r="Z99" s="44">
        <f t="shared" si="29"/>
        <v>1.1649075704225351</v>
      </c>
      <c r="AA99" s="45">
        <v>1264</v>
      </c>
      <c r="AB99" s="35">
        <f t="shared" si="30"/>
        <v>114.90909090909091</v>
      </c>
      <c r="AC99" s="35">
        <f t="shared" si="31"/>
        <v>133.9</v>
      </c>
      <c r="AD99" s="35">
        <f t="shared" si="32"/>
        <v>18.990909090909099</v>
      </c>
      <c r="AE99" s="35">
        <v>0</v>
      </c>
      <c r="AF99" s="35">
        <f t="shared" si="33"/>
        <v>133.9</v>
      </c>
      <c r="AG99" s="35">
        <v>133.9</v>
      </c>
      <c r="AH99" s="35">
        <f t="shared" si="34"/>
        <v>0</v>
      </c>
      <c r="AI99" s="67"/>
      <c r="AJ99" s="9"/>
      <c r="AK99" s="9"/>
      <c r="AL99" s="9"/>
      <c r="AM99" s="10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10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10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10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10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10"/>
      <c r="FX99" s="9"/>
      <c r="FY99" s="9"/>
    </row>
    <row r="100" spans="1:181" s="2" customFormat="1" ht="17" customHeight="1">
      <c r="A100" s="14" t="s">
        <v>99</v>
      </c>
      <c r="B100" s="35">
        <v>277</v>
      </c>
      <c r="C100" s="35">
        <v>314</v>
      </c>
      <c r="D100" s="4">
        <f t="shared" si="25"/>
        <v>1.1335740072202165</v>
      </c>
      <c r="E100" s="11">
        <v>10</v>
      </c>
      <c r="F100" s="5" t="s">
        <v>370</v>
      </c>
      <c r="G100" s="5" t="s">
        <v>370</v>
      </c>
      <c r="H100" s="5" t="s">
        <v>370</v>
      </c>
      <c r="I100" s="5" t="s">
        <v>370</v>
      </c>
      <c r="J100" s="5" t="s">
        <v>370</v>
      </c>
      <c r="K100" s="5" t="s">
        <v>370</v>
      </c>
      <c r="L100" s="5" t="s">
        <v>370</v>
      </c>
      <c r="M100" s="5" t="s">
        <v>370</v>
      </c>
      <c r="N100" s="35">
        <v>419.8</v>
      </c>
      <c r="O100" s="35">
        <v>176.9</v>
      </c>
      <c r="P100" s="4">
        <f t="shared" si="26"/>
        <v>0.42139113863744643</v>
      </c>
      <c r="Q100" s="11">
        <v>20</v>
      </c>
      <c r="R100" s="35">
        <v>112.6</v>
      </c>
      <c r="S100" s="35">
        <v>132.9</v>
      </c>
      <c r="T100" s="4">
        <f t="shared" si="27"/>
        <v>1.1802841918294851</v>
      </c>
      <c r="U100" s="11">
        <v>25</v>
      </c>
      <c r="V100" s="35">
        <v>7.3</v>
      </c>
      <c r="W100" s="35">
        <v>8.6</v>
      </c>
      <c r="X100" s="4">
        <f t="shared" si="28"/>
        <v>1.178082191780822</v>
      </c>
      <c r="Y100" s="11">
        <v>25</v>
      </c>
      <c r="Z100" s="44">
        <f t="shared" si="29"/>
        <v>0.98403403044010962</v>
      </c>
      <c r="AA100" s="45">
        <v>1629</v>
      </c>
      <c r="AB100" s="35">
        <f t="shared" si="30"/>
        <v>148.09090909090909</v>
      </c>
      <c r="AC100" s="35">
        <f t="shared" si="31"/>
        <v>145.69999999999999</v>
      </c>
      <c r="AD100" s="35">
        <f t="shared" si="32"/>
        <v>-2.3909090909091049</v>
      </c>
      <c r="AE100" s="35">
        <v>0</v>
      </c>
      <c r="AF100" s="35">
        <f t="shared" si="33"/>
        <v>145.69999999999999</v>
      </c>
      <c r="AG100" s="35">
        <v>145.69999999999999</v>
      </c>
      <c r="AH100" s="35">
        <f t="shared" si="34"/>
        <v>0</v>
      </c>
      <c r="AI100" s="67"/>
      <c r="AJ100" s="9"/>
      <c r="AK100" s="9"/>
      <c r="AL100" s="9"/>
      <c r="AM100" s="10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10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10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10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10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10"/>
      <c r="FX100" s="9"/>
      <c r="FY100" s="9"/>
    </row>
    <row r="101" spans="1:181" s="2" customFormat="1" ht="17" customHeight="1">
      <c r="A101" s="14" t="s">
        <v>100</v>
      </c>
      <c r="B101" s="35">
        <v>0</v>
      </c>
      <c r="C101" s="35">
        <v>0</v>
      </c>
      <c r="D101" s="4">
        <f t="shared" si="25"/>
        <v>0</v>
      </c>
      <c r="E101" s="11">
        <v>0</v>
      </c>
      <c r="F101" s="5" t="s">
        <v>370</v>
      </c>
      <c r="G101" s="5" t="s">
        <v>370</v>
      </c>
      <c r="H101" s="5" t="s">
        <v>370</v>
      </c>
      <c r="I101" s="5" t="s">
        <v>370</v>
      </c>
      <c r="J101" s="5" t="s">
        <v>370</v>
      </c>
      <c r="K101" s="5" t="s">
        <v>370</v>
      </c>
      <c r="L101" s="5" t="s">
        <v>370</v>
      </c>
      <c r="M101" s="5" t="s">
        <v>370</v>
      </c>
      <c r="N101" s="35">
        <v>235.7</v>
      </c>
      <c r="O101" s="35">
        <v>31.5</v>
      </c>
      <c r="P101" s="4">
        <f t="shared" si="26"/>
        <v>0.13364446330080612</v>
      </c>
      <c r="Q101" s="11">
        <v>20</v>
      </c>
      <c r="R101" s="35">
        <v>11.1</v>
      </c>
      <c r="S101" s="35">
        <v>13.1</v>
      </c>
      <c r="T101" s="4">
        <f t="shared" si="27"/>
        <v>1.1801801801801801</v>
      </c>
      <c r="U101" s="11">
        <v>15</v>
      </c>
      <c r="V101" s="35">
        <v>2.2000000000000002</v>
      </c>
      <c r="W101" s="35">
        <v>2.2000000000000002</v>
      </c>
      <c r="X101" s="4">
        <f t="shared" si="28"/>
        <v>1</v>
      </c>
      <c r="Y101" s="11">
        <v>35</v>
      </c>
      <c r="Z101" s="44">
        <f t="shared" si="29"/>
        <v>0.7910798852674118</v>
      </c>
      <c r="AA101" s="45">
        <v>2152</v>
      </c>
      <c r="AB101" s="35">
        <f t="shared" si="30"/>
        <v>195.63636363636363</v>
      </c>
      <c r="AC101" s="35">
        <f t="shared" si="31"/>
        <v>154.80000000000001</v>
      </c>
      <c r="AD101" s="35">
        <f t="shared" si="32"/>
        <v>-40.836363636363615</v>
      </c>
      <c r="AE101" s="35">
        <v>0</v>
      </c>
      <c r="AF101" s="35">
        <f t="shared" si="33"/>
        <v>154.80000000000001</v>
      </c>
      <c r="AG101" s="35">
        <v>154.80000000000001</v>
      </c>
      <c r="AH101" s="35">
        <f t="shared" si="34"/>
        <v>0</v>
      </c>
      <c r="AI101" s="67"/>
      <c r="AJ101" s="9"/>
      <c r="AK101" s="9"/>
      <c r="AL101" s="9"/>
      <c r="AM101" s="10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10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10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10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10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10"/>
      <c r="FX101" s="9"/>
      <c r="FY101" s="9"/>
    </row>
    <row r="102" spans="1:181" s="2" customFormat="1" ht="17" customHeight="1">
      <c r="A102" s="46" t="s">
        <v>101</v>
      </c>
      <c r="B102" s="35">
        <v>0</v>
      </c>
      <c r="C102" s="35">
        <v>0</v>
      </c>
      <c r="D102" s="4">
        <f t="shared" si="25"/>
        <v>0</v>
      </c>
      <c r="E102" s="11">
        <v>0</v>
      </c>
      <c r="F102" s="5" t="s">
        <v>370</v>
      </c>
      <c r="G102" s="5" t="s">
        <v>370</v>
      </c>
      <c r="H102" s="5" t="s">
        <v>370</v>
      </c>
      <c r="I102" s="5" t="s">
        <v>370</v>
      </c>
      <c r="J102" s="5" t="s">
        <v>370</v>
      </c>
      <c r="K102" s="5" t="s">
        <v>370</v>
      </c>
      <c r="L102" s="5" t="s">
        <v>370</v>
      </c>
      <c r="M102" s="5" t="s">
        <v>370</v>
      </c>
      <c r="N102" s="35">
        <v>676.5</v>
      </c>
      <c r="O102" s="35">
        <v>187.2</v>
      </c>
      <c r="P102" s="4">
        <f t="shared" si="26"/>
        <v>0.2767184035476718</v>
      </c>
      <c r="Q102" s="11">
        <v>20</v>
      </c>
      <c r="R102" s="35">
        <v>94.5</v>
      </c>
      <c r="S102" s="35">
        <v>108.7</v>
      </c>
      <c r="T102" s="4">
        <f t="shared" si="27"/>
        <v>1.1502645502645503</v>
      </c>
      <c r="U102" s="11">
        <v>30</v>
      </c>
      <c r="V102" s="35">
        <v>5.5</v>
      </c>
      <c r="W102" s="35">
        <v>5.5</v>
      </c>
      <c r="X102" s="4">
        <f t="shared" si="28"/>
        <v>1</v>
      </c>
      <c r="Y102" s="11">
        <v>20</v>
      </c>
      <c r="Z102" s="44">
        <f t="shared" si="29"/>
        <v>0.85774720826985629</v>
      </c>
      <c r="AA102" s="45">
        <v>1338</v>
      </c>
      <c r="AB102" s="35">
        <f t="shared" si="30"/>
        <v>121.63636363636364</v>
      </c>
      <c r="AC102" s="35">
        <f t="shared" si="31"/>
        <v>104.3</v>
      </c>
      <c r="AD102" s="35">
        <f t="shared" si="32"/>
        <v>-17.336363636363643</v>
      </c>
      <c r="AE102" s="35">
        <v>0</v>
      </c>
      <c r="AF102" s="35">
        <f t="shared" si="33"/>
        <v>104.3</v>
      </c>
      <c r="AG102" s="35">
        <v>104.3</v>
      </c>
      <c r="AH102" s="35">
        <f t="shared" si="34"/>
        <v>0</v>
      </c>
      <c r="AI102" s="67"/>
      <c r="AJ102" s="9"/>
      <c r="AK102" s="9"/>
      <c r="AL102" s="9"/>
      <c r="AM102" s="10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10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10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10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10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10"/>
      <c r="FX102" s="9"/>
      <c r="FY102" s="9"/>
    </row>
    <row r="103" spans="1:181" s="2" customFormat="1" ht="17" customHeight="1">
      <c r="A103" s="14" t="s">
        <v>102</v>
      </c>
      <c r="B103" s="35">
        <v>0</v>
      </c>
      <c r="C103" s="35">
        <v>0</v>
      </c>
      <c r="D103" s="4">
        <f t="shared" si="25"/>
        <v>0</v>
      </c>
      <c r="E103" s="11">
        <v>0</v>
      </c>
      <c r="F103" s="5" t="s">
        <v>370</v>
      </c>
      <c r="G103" s="5" t="s">
        <v>370</v>
      </c>
      <c r="H103" s="5" t="s">
        <v>370</v>
      </c>
      <c r="I103" s="5" t="s">
        <v>370</v>
      </c>
      <c r="J103" s="5" t="s">
        <v>370</v>
      </c>
      <c r="K103" s="5" t="s">
        <v>370</v>
      </c>
      <c r="L103" s="5" t="s">
        <v>370</v>
      </c>
      <c r="M103" s="5" t="s">
        <v>370</v>
      </c>
      <c r="N103" s="35">
        <v>45.9</v>
      </c>
      <c r="O103" s="35">
        <v>37.9</v>
      </c>
      <c r="P103" s="4">
        <f t="shared" si="26"/>
        <v>0.82570806100217864</v>
      </c>
      <c r="Q103" s="11">
        <v>20</v>
      </c>
      <c r="R103" s="35">
        <v>14.1</v>
      </c>
      <c r="S103" s="35">
        <v>16.8</v>
      </c>
      <c r="T103" s="4">
        <f t="shared" si="27"/>
        <v>1.1914893617021278</v>
      </c>
      <c r="U103" s="11">
        <v>20</v>
      </c>
      <c r="V103" s="35">
        <v>2.2000000000000002</v>
      </c>
      <c r="W103" s="35">
        <v>2.6</v>
      </c>
      <c r="X103" s="4">
        <f t="shared" si="28"/>
        <v>1.1818181818181817</v>
      </c>
      <c r="Y103" s="11">
        <v>30</v>
      </c>
      <c r="Z103" s="44">
        <f t="shared" si="29"/>
        <v>1.0828356272661654</v>
      </c>
      <c r="AA103" s="45">
        <v>1143</v>
      </c>
      <c r="AB103" s="35">
        <f t="shared" si="30"/>
        <v>103.90909090909091</v>
      </c>
      <c r="AC103" s="35">
        <f t="shared" si="31"/>
        <v>112.5</v>
      </c>
      <c r="AD103" s="35">
        <f t="shared" si="32"/>
        <v>8.5909090909090935</v>
      </c>
      <c r="AE103" s="35">
        <v>0</v>
      </c>
      <c r="AF103" s="35">
        <f t="shared" si="33"/>
        <v>112.5</v>
      </c>
      <c r="AG103" s="35">
        <v>112.5</v>
      </c>
      <c r="AH103" s="35">
        <f t="shared" si="34"/>
        <v>0</v>
      </c>
      <c r="AI103" s="67"/>
      <c r="AJ103" s="9"/>
      <c r="AK103" s="9"/>
      <c r="AL103" s="9"/>
      <c r="AM103" s="10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10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10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10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10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10"/>
      <c r="FX103" s="9"/>
      <c r="FY103" s="9"/>
    </row>
    <row r="104" spans="1:181" s="2" customFormat="1" ht="17" customHeight="1">
      <c r="A104" s="14" t="s">
        <v>103</v>
      </c>
      <c r="B104" s="35">
        <v>0</v>
      </c>
      <c r="C104" s="35">
        <v>0</v>
      </c>
      <c r="D104" s="4">
        <f t="shared" si="25"/>
        <v>0</v>
      </c>
      <c r="E104" s="11">
        <v>0</v>
      </c>
      <c r="F104" s="5" t="s">
        <v>370</v>
      </c>
      <c r="G104" s="5" t="s">
        <v>370</v>
      </c>
      <c r="H104" s="5" t="s">
        <v>370</v>
      </c>
      <c r="I104" s="5" t="s">
        <v>370</v>
      </c>
      <c r="J104" s="5" t="s">
        <v>370</v>
      </c>
      <c r="K104" s="5" t="s">
        <v>370</v>
      </c>
      <c r="L104" s="5" t="s">
        <v>370</v>
      </c>
      <c r="M104" s="5" t="s">
        <v>370</v>
      </c>
      <c r="N104" s="35">
        <v>31.7</v>
      </c>
      <c r="O104" s="35">
        <v>32.299999999999997</v>
      </c>
      <c r="P104" s="4">
        <f t="shared" si="26"/>
        <v>1.0189274447949526</v>
      </c>
      <c r="Q104" s="11">
        <v>20</v>
      </c>
      <c r="R104" s="35">
        <v>8</v>
      </c>
      <c r="S104" s="35">
        <v>9.4</v>
      </c>
      <c r="T104" s="4">
        <f t="shared" si="27"/>
        <v>1.175</v>
      </c>
      <c r="U104" s="11">
        <v>15</v>
      </c>
      <c r="V104" s="35">
        <v>1.4</v>
      </c>
      <c r="W104" s="35">
        <v>1.7</v>
      </c>
      <c r="X104" s="4">
        <f t="shared" si="28"/>
        <v>1.2014285714285715</v>
      </c>
      <c r="Y104" s="11">
        <v>35</v>
      </c>
      <c r="Z104" s="44">
        <f t="shared" si="29"/>
        <v>1.1436221270842721</v>
      </c>
      <c r="AA104" s="45">
        <v>767</v>
      </c>
      <c r="AB104" s="35">
        <f t="shared" si="30"/>
        <v>69.727272727272734</v>
      </c>
      <c r="AC104" s="35">
        <f t="shared" si="31"/>
        <v>79.7</v>
      </c>
      <c r="AD104" s="35">
        <f t="shared" si="32"/>
        <v>9.9727272727272691</v>
      </c>
      <c r="AE104" s="35">
        <v>0</v>
      </c>
      <c r="AF104" s="35">
        <f t="shared" si="33"/>
        <v>79.7</v>
      </c>
      <c r="AG104" s="35">
        <v>79.7</v>
      </c>
      <c r="AH104" s="35">
        <f t="shared" si="34"/>
        <v>0</v>
      </c>
      <c r="AI104" s="67"/>
      <c r="AJ104" s="9"/>
      <c r="AK104" s="9"/>
      <c r="AL104" s="9"/>
      <c r="AM104" s="10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10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10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10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10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10"/>
      <c r="FX104" s="9"/>
      <c r="FY104" s="9"/>
    </row>
    <row r="105" spans="1:181" s="2" customFormat="1" ht="17" customHeight="1">
      <c r="A105" s="18" t="s">
        <v>104</v>
      </c>
      <c r="B105" s="35"/>
      <c r="C105" s="35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35"/>
      <c r="O105" s="35"/>
      <c r="P105" s="11"/>
      <c r="Q105" s="11"/>
      <c r="R105" s="35"/>
      <c r="S105" s="35"/>
      <c r="T105" s="11"/>
      <c r="U105" s="11"/>
      <c r="V105" s="11"/>
      <c r="W105" s="11"/>
      <c r="X105" s="11"/>
      <c r="Y105" s="11"/>
      <c r="Z105" s="44"/>
      <c r="AA105" s="11"/>
      <c r="AB105" s="11"/>
      <c r="AC105" s="11"/>
      <c r="AD105" s="11"/>
      <c r="AE105" s="11"/>
      <c r="AF105" s="11"/>
      <c r="AG105" s="35"/>
      <c r="AH105" s="35"/>
      <c r="AI105" s="67"/>
      <c r="AJ105" s="9"/>
      <c r="AK105" s="9"/>
      <c r="AL105" s="9"/>
      <c r="AM105" s="10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10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10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10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10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10"/>
      <c r="FX105" s="9"/>
      <c r="FY105" s="9"/>
    </row>
    <row r="106" spans="1:181" s="2" customFormat="1" ht="17" customHeight="1">
      <c r="A106" s="14" t="s">
        <v>105</v>
      </c>
      <c r="B106" s="35">
        <v>145200</v>
      </c>
      <c r="C106" s="35">
        <v>216256.5</v>
      </c>
      <c r="D106" s="4">
        <f t="shared" si="25"/>
        <v>1.2289369834710744</v>
      </c>
      <c r="E106" s="11">
        <v>10</v>
      </c>
      <c r="F106" s="5" t="s">
        <v>370</v>
      </c>
      <c r="G106" s="5" t="s">
        <v>370</v>
      </c>
      <c r="H106" s="5" t="s">
        <v>370</v>
      </c>
      <c r="I106" s="5" t="s">
        <v>370</v>
      </c>
      <c r="J106" s="5" t="s">
        <v>370</v>
      </c>
      <c r="K106" s="5" t="s">
        <v>370</v>
      </c>
      <c r="L106" s="5" t="s">
        <v>370</v>
      </c>
      <c r="M106" s="5" t="s">
        <v>370</v>
      </c>
      <c r="N106" s="35">
        <v>1562.4</v>
      </c>
      <c r="O106" s="35">
        <v>2492.5</v>
      </c>
      <c r="P106" s="4">
        <f t="shared" si="26"/>
        <v>1.2395302099334358</v>
      </c>
      <c r="Q106" s="11">
        <v>20</v>
      </c>
      <c r="R106" s="35">
        <v>4</v>
      </c>
      <c r="S106" s="35">
        <v>15.3</v>
      </c>
      <c r="T106" s="4">
        <f t="shared" si="27"/>
        <v>1.3</v>
      </c>
      <c r="U106" s="11">
        <v>30</v>
      </c>
      <c r="V106" s="35">
        <v>9</v>
      </c>
      <c r="W106" s="35">
        <v>18.399999999999999</v>
      </c>
      <c r="X106" s="4">
        <f t="shared" si="28"/>
        <v>1.2844444444444445</v>
      </c>
      <c r="Y106" s="11">
        <v>20</v>
      </c>
      <c r="Z106" s="44">
        <f t="shared" si="29"/>
        <v>1.2721107865283543</v>
      </c>
      <c r="AA106" s="45">
        <v>1935</v>
      </c>
      <c r="AB106" s="35">
        <f t="shared" si="30"/>
        <v>175.90909090909091</v>
      </c>
      <c r="AC106" s="35">
        <f t="shared" si="31"/>
        <v>223.8</v>
      </c>
      <c r="AD106" s="35">
        <f t="shared" si="32"/>
        <v>47.890909090909105</v>
      </c>
      <c r="AE106" s="35">
        <v>0</v>
      </c>
      <c r="AF106" s="35">
        <f t="shared" si="33"/>
        <v>223.8</v>
      </c>
      <c r="AG106" s="35">
        <v>223.8</v>
      </c>
      <c r="AH106" s="35">
        <f t="shared" si="34"/>
        <v>0</v>
      </c>
      <c r="AI106" s="67"/>
      <c r="AJ106" s="9"/>
      <c r="AK106" s="9"/>
      <c r="AL106" s="9"/>
      <c r="AM106" s="10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10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10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10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10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10"/>
      <c r="FX106" s="9"/>
      <c r="FY106" s="9"/>
    </row>
    <row r="107" spans="1:181" s="2" customFormat="1" ht="17" customHeight="1">
      <c r="A107" s="14" t="s">
        <v>106</v>
      </c>
      <c r="B107" s="35">
        <v>0</v>
      </c>
      <c r="C107" s="35">
        <v>0</v>
      </c>
      <c r="D107" s="4">
        <f t="shared" si="25"/>
        <v>0</v>
      </c>
      <c r="E107" s="11">
        <v>0</v>
      </c>
      <c r="F107" s="5" t="s">
        <v>370</v>
      </c>
      <c r="G107" s="5" t="s">
        <v>370</v>
      </c>
      <c r="H107" s="5" t="s">
        <v>370</v>
      </c>
      <c r="I107" s="5" t="s">
        <v>370</v>
      </c>
      <c r="J107" s="5" t="s">
        <v>370</v>
      </c>
      <c r="K107" s="5" t="s">
        <v>370</v>
      </c>
      <c r="L107" s="5" t="s">
        <v>370</v>
      </c>
      <c r="M107" s="5" t="s">
        <v>370</v>
      </c>
      <c r="N107" s="35">
        <v>869.6</v>
      </c>
      <c r="O107" s="35">
        <v>556</v>
      </c>
      <c r="P107" s="4">
        <f t="shared" si="26"/>
        <v>0.63937442502299902</v>
      </c>
      <c r="Q107" s="11">
        <v>20</v>
      </c>
      <c r="R107" s="35">
        <v>38</v>
      </c>
      <c r="S107" s="35">
        <v>45.4</v>
      </c>
      <c r="T107" s="4">
        <f t="shared" si="27"/>
        <v>1.1947368421052631</v>
      </c>
      <c r="U107" s="11">
        <v>25</v>
      </c>
      <c r="V107" s="35">
        <v>42</v>
      </c>
      <c r="W107" s="35">
        <v>42.5</v>
      </c>
      <c r="X107" s="4">
        <f t="shared" si="28"/>
        <v>1.0119047619047619</v>
      </c>
      <c r="Y107" s="11">
        <v>25</v>
      </c>
      <c r="Z107" s="44">
        <f t="shared" si="29"/>
        <v>0.97076469429586587</v>
      </c>
      <c r="AA107" s="45">
        <v>1780</v>
      </c>
      <c r="AB107" s="35">
        <f t="shared" si="30"/>
        <v>161.81818181818181</v>
      </c>
      <c r="AC107" s="35">
        <f t="shared" si="31"/>
        <v>157.1</v>
      </c>
      <c r="AD107" s="35">
        <f t="shared" si="32"/>
        <v>-4.7181818181818187</v>
      </c>
      <c r="AE107" s="35">
        <v>0</v>
      </c>
      <c r="AF107" s="35">
        <f t="shared" si="33"/>
        <v>157.1</v>
      </c>
      <c r="AG107" s="35">
        <v>157.1</v>
      </c>
      <c r="AH107" s="35">
        <f t="shared" si="34"/>
        <v>0</v>
      </c>
      <c r="AI107" s="67"/>
      <c r="AJ107" s="9"/>
      <c r="AK107" s="9"/>
      <c r="AL107" s="9"/>
      <c r="AM107" s="10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10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10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10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10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10"/>
      <c r="FX107" s="9"/>
      <c r="FY107" s="9"/>
    </row>
    <row r="108" spans="1:181" s="2" customFormat="1" ht="17" customHeight="1">
      <c r="A108" s="14" t="s">
        <v>107</v>
      </c>
      <c r="B108" s="35">
        <v>0</v>
      </c>
      <c r="C108" s="35">
        <v>1651.6</v>
      </c>
      <c r="D108" s="4">
        <f t="shared" si="25"/>
        <v>0</v>
      </c>
      <c r="E108" s="11">
        <v>0</v>
      </c>
      <c r="F108" s="5" t="s">
        <v>370</v>
      </c>
      <c r="G108" s="5" t="s">
        <v>370</v>
      </c>
      <c r="H108" s="5" t="s">
        <v>370</v>
      </c>
      <c r="I108" s="5" t="s">
        <v>370</v>
      </c>
      <c r="J108" s="5" t="s">
        <v>370</v>
      </c>
      <c r="K108" s="5" t="s">
        <v>370</v>
      </c>
      <c r="L108" s="5" t="s">
        <v>370</v>
      </c>
      <c r="M108" s="5" t="s">
        <v>370</v>
      </c>
      <c r="N108" s="35">
        <v>2246.1999999999998</v>
      </c>
      <c r="O108" s="35">
        <v>2052.8000000000002</v>
      </c>
      <c r="P108" s="4">
        <f t="shared" si="26"/>
        <v>0.9138990294719973</v>
      </c>
      <c r="Q108" s="11">
        <v>20</v>
      </c>
      <c r="R108" s="35">
        <v>2</v>
      </c>
      <c r="S108" s="35">
        <v>1.6</v>
      </c>
      <c r="T108" s="4">
        <f t="shared" si="27"/>
        <v>0.8</v>
      </c>
      <c r="U108" s="11">
        <v>25</v>
      </c>
      <c r="V108" s="35">
        <v>9</v>
      </c>
      <c r="W108" s="35">
        <v>9.1</v>
      </c>
      <c r="X108" s="4">
        <f t="shared" si="28"/>
        <v>1.0111111111111111</v>
      </c>
      <c r="Y108" s="11">
        <v>25</v>
      </c>
      <c r="Z108" s="44">
        <f t="shared" si="29"/>
        <v>0.9079394052459675</v>
      </c>
      <c r="AA108" s="45">
        <v>3468</v>
      </c>
      <c r="AB108" s="35">
        <f t="shared" si="30"/>
        <v>315.27272727272725</v>
      </c>
      <c r="AC108" s="35">
        <f t="shared" si="31"/>
        <v>286.2</v>
      </c>
      <c r="AD108" s="35">
        <f t="shared" si="32"/>
        <v>-29.072727272727263</v>
      </c>
      <c r="AE108" s="35">
        <v>0</v>
      </c>
      <c r="AF108" s="35">
        <f t="shared" si="33"/>
        <v>286.2</v>
      </c>
      <c r="AG108" s="35">
        <v>286.2</v>
      </c>
      <c r="AH108" s="35">
        <f t="shared" si="34"/>
        <v>0</v>
      </c>
      <c r="AI108" s="67"/>
      <c r="AJ108" s="9"/>
      <c r="AK108" s="9"/>
      <c r="AL108" s="9"/>
      <c r="AM108" s="10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10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10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10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10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10"/>
      <c r="FX108" s="9"/>
      <c r="FY108" s="9"/>
    </row>
    <row r="109" spans="1:181" s="2" customFormat="1" ht="17" customHeight="1">
      <c r="A109" s="14" t="s">
        <v>108</v>
      </c>
      <c r="B109" s="35">
        <v>87300</v>
      </c>
      <c r="C109" s="35">
        <v>27406</v>
      </c>
      <c r="D109" s="4">
        <f t="shared" si="25"/>
        <v>0.31392898052691864</v>
      </c>
      <c r="E109" s="11">
        <v>10</v>
      </c>
      <c r="F109" s="5" t="s">
        <v>370</v>
      </c>
      <c r="G109" s="5" t="s">
        <v>370</v>
      </c>
      <c r="H109" s="5" t="s">
        <v>370</v>
      </c>
      <c r="I109" s="5" t="s">
        <v>370</v>
      </c>
      <c r="J109" s="5" t="s">
        <v>370</v>
      </c>
      <c r="K109" s="5" t="s">
        <v>370</v>
      </c>
      <c r="L109" s="5" t="s">
        <v>370</v>
      </c>
      <c r="M109" s="5" t="s">
        <v>370</v>
      </c>
      <c r="N109" s="35">
        <v>2561.8000000000002</v>
      </c>
      <c r="O109" s="35">
        <v>3747.3</v>
      </c>
      <c r="P109" s="4">
        <f t="shared" si="26"/>
        <v>1.2262760558981964</v>
      </c>
      <c r="Q109" s="11">
        <v>20</v>
      </c>
      <c r="R109" s="35">
        <v>1</v>
      </c>
      <c r="S109" s="35">
        <v>1</v>
      </c>
      <c r="T109" s="4">
        <f t="shared" si="27"/>
        <v>1</v>
      </c>
      <c r="U109" s="11">
        <v>20</v>
      </c>
      <c r="V109" s="35">
        <v>2</v>
      </c>
      <c r="W109" s="35">
        <v>3.6</v>
      </c>
      <c r="X109" s="4">
        <f t="shared" si="28"/>
        <v>1.26</v>
      </c>
      <c r="Y109" s="11">
        <v>30</v>
      </c>
      <c r="Z109" s="44">
        <f t="shared" si="29"/>
        <v>1.068310136540414</v>
      </c>
      <c r="AA109" s="45">
        <v>2287</v>
      </c>
      <c r="AB109" s="35">
        <f t="shared" si="30"/>
        <v>207.90909090909091</v>
      </c>
      <c r="AC109" s="35">
        <f t="shared" si="31"/>
        <v>222.1</v>
      </c>
      <c r="AD109" s="35">
        <f t="shared" si="32"/>
        <v>14.190909090909088</v>
      </c>
      <c r="AE109" s="35">
        <v>0</v>
      </c>
      <c r="AF109" s="35">
        <f t="shared" si="33"/>
        <v>222.1</v>
      </c>
      <c r="AG109" s="35">
        <v>222.1</v>
      </c>
      <c r="AH109" s="35">
        <f t="shared" si="34"/>
        <v>0</v>
      </c>
      <c r="AI109" s="67"/>
      <c r="AJ109" s="9"/>
      <c r="AK109" s="9"/>
      <c r="AL109" s="9"/>
      <c r="AM109" s="10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10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10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10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10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10"/>
      <c r="FX109" s="9"/>
      <c r="FY109" s="9"/>
    </row>
    <row r="110" spans="1:181" s="2" customFormat="1" ht="17" customHeight="1">
      <c r="A110" s="14" t="s">
        <v>109</v>
      </c>
      <c r="B110" s="35">
        <v>13890</v>
      </c>
      <c r="C110" s="35">
        <v>3489.6</v>
      </c>
      <c r="D110" s="4">
        <f t="shared" si="25"/>
        <v>0.25123110151187905</v>
      </c>
      <c r="E110" s="11">
        <v>10</v>
      </c>
      <c r="F110" s="5" t="s">
        <v>370</v>
      </c>
      <c r="G110" s="5" t="s">
        <v>370</v>
      </c>
      <c r="H110" s="5" t="s">
        <v>370</v>
      </c>
      <c r="I110" s="5" t="s">
        <v>370</v>
      </c>
      <c r="J110" s="5" t="s">
        <v>370</v>
      </c>
      <c r="K110" s="5" t="s">
        <v>370</v>
      </c>
      <c r="L110" s="5" t="s">
        <v>370</v>
      </c>
      <c r="M110" s="5" t="s">
        <v>370</v>
      </c>
      <c r="N110" s="35">
        <v>2272.9</v>
      </c>
      <c r="O110" s="35">
        <v>2683.6</v>
      </c>
      <c r="P110" s="4">
        <f t="shared" si="26"/>
        <v>1.1806942672356899</v>
      </c>
      <c r="Q110" s="11">
        <v>20</v>
      </c>
      <c r="R110" s="35">
        <v>163.1</v>
      </c>
      <c r="S110" s="35">
        <v>191.7</v>
      </c>
      <c r="T110" s="4">
        <f t="shared" si="27"/>
        <v>1.1753525444512569</v>
      </c>
      <c r="U110" s="11">
        <v>25</v>
      </c>
      <c r="V110" s="35">
        <v>0.5</v>
      </c>
      <c r="W110" s="35">
        <v>0.5</v>
      </c>
      <c r="X110" s="4">
        <f t="shared" si="28"/>
        <v>1</v>
      </c>
      <c r="Y110" s="11">
        <v>25</v>
      </c>
      <c r="Z110" s="44">
        <f t="shared" si="29"/>
        <v>1.0063751246389252</v>
      </c>
      <c r="AA110" s="45">
        <v>1443</v>
      </c>
      <c r="AB110" s="35">
        <f t="shared" si="30"/>
        <v>131.18181818181819</v>
      </c>
      <c r="AC110" s="35">
        <f t="shared" si="31"/>
        <v>132</v>
      </c>
      <c r="AD110" s="35">
        <f t="shared" si="32"/>
        <v>0.81818181818181301</v>
      </c>
      <c r="AE110" s="35">
        <v>0</v>
      </c>
      <c r="AF110" s="35">
        <f t="shared" si="33"/>
        <v>132</v>
      </c>
      <c r="AG110" s="35">
        <v>132</v>
      </c>
      <c r="AH110" s="35">
        <f t="shared" si="34"/>
        <v>0</v>
      </c>
      <c r="AI110" s="67"/>
      <c r="AJ110" s="9"/>
      <c r="AK110" s="9"/>
      <c r="AL110" s="9"/>
      <c r="AM110" s="10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10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10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10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10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10"/>
      <c r="FX110" s="9"/>
      <c r="FY110" s="9"/>
    </row>
    <row r="111" spans="1:181" s="2" customFormat="1" ht="17" customHeight="1">
      <c r="A111" s="14" t="s">
        <v>110</v>
      </c>
      <c r="B111" s="35">
        <v>69500</v>
      </c>
      <c r="C111" s="35">
        <v>105117</v>
      </c>
      <c r="D111" s="4">
        <f t="shared" si="25"/>
        <v>1.2312474820143884</v>
      </c>
      <c r="E111" s="11">
        <v>10</v>
      </c>
      <c r="F111" s="5" t="s">
        <v>370</v>
      </c>
      <c r="G111" s="5" t="s">
        <v>370</v>
      </c>
      <c r="H111" s="5" t="s">
        <v>370</v>
      </c>
      <c r="I111" s="5" t="s">
        <v>370</v>
      </c>
      <c r="J111" s="5" t="s">
        <v>370</v>
      </c>
      <c r="K111" s="5" t="s">
        <v>370</v>
      </c>
      <c r="L111" s="5" t="s">
        <v>370</v>
      </c>
      <c r="M111" s="5" t="s">
        <v>370</v>
      </c>
      <c r="N111" s="35">
        <v>372.7</v>
      </c>
      <c r="O111" s="35">
        <v>540.70000000000005</v>
      </c>
      <c r="P111" s="4">
        <f t="shared" si="26"/>
        <v>1.2250764690099276</v>
      </c>
      <c r="Q111" s="11">
        <v>20</v>
      </c>
      <c r="R111" s="35">
        <v>1</v>
      </c>
      <c r="S111" s="35">
        <v>3</v>
      </c>
      <c r="T111" s="4">
        <f t="shared" si="27"/>
        <v>1.3</v>
      </c>
      <c r="U111" s="11">
        <v>30</v>
      </c>
      <c r="V111" s="35">
        <v>1</v>
      </c>
      <c r="W111" s="35">
        <v>1.4</v>
      </c>
      <c r="X111" s="4">
        <f t="shared" si="28"/>
        <v>1.22</v>
      </c>
      <c r="Y111" s="11">
        <v>20</v>
      </c>
      <c r="Z111" s="44">
        <f t="shared" si="29"/>
        <v>1.2526750525042805</v>
      </c>
      <c r="AA111" s="45">
        <v>6549</v>
      </c>
      <c r="AB111" s="35">
        <f t="shared" si="30"/>
        <v>595.36363636363637</v>
      </c>
      <c r="AC111" s="35">
        <f t="shared" si="31"/>
        <v>745.8</v>
      </c>
      <c r="AD111" s="35">
        <f t="shared" si="32"/>
        <v>150.43636363636358</v>
      </c>
      <c r="AE111" s="35">
        <v>0</v>
      </c>
      <c r="AF111" s="35">
        <f t="shared" si="33"/>
        <v>745.8</v>
      </c>
      <c r="AG111" s="35">
        <v>745.8</v>
      </c>
      <c r="AH111" s="35">
        <f t="shared" si="34"/>
        <v>0</v>
      </c>
      <c r="AI111" s="67"/>
      <c r="AJ111" s="9"/>
      <c r="AK111" s="9"/>
      <c r="AL111" s="9"/>
      <c r="AM111" s="10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10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10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10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10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10"/>
      <c r="FX111" s="9"/>
      <c r="FY111" s="9"/>
    </row>
    <row r="112" spans="1:181" s="2" customFormat="1" ht="17" customHeight="1">
      <c r="A112" s="14" t="s">
        <v>111</v>
      </c>
      <c r="B112" s="35">
        <v>0</v>
      </c>
      <c r="C112" s="35">
        <v>0</v>
      </c>
      <c r="D112" s="4">
        <f t="shared" ref="D112:D175" si="35">IF(E112=0,0,IF(B112=0,1,IF(C112&lt;0,0,IF(C112/B112&gt;1.2,IF((C112/B112-1.2)*0.1+1.2&gt;1.3,1.3,(C112/B112-1.2)*0.1+1.2),C112/B112))))</f>
        <v>0</v>
      </c>
      <c r="E112" s="11">
        <v>0</v>
      </c>
      <c r="F112" s="5" t="s">
        <v>370</v>
      </c>
      <c r="G112" s="5" t="s">
        <v>370</v>
      </c>
      <c r="H112" s="5" t="s">
        <v>370</v>
      </c>
      <c r="I112" s="5" t="s">
        <v>370</v>
      </c>
      <c r="J112" s="5" t="s">
        <v>370</v>
      </c>
      <c r="K112" s="5" t="s">
        <v>370</v>
      </c>
      <c r="L112" s="5" t="s">
        <v>370</v>
      </c>
      <c r="M112" s="5" t="s">
        <v>370</v>
      </c>
      <c r="N112" s="35">
        <v>541.29999999999995</v>
      </c>
      <c r="O112" s="35">
        <v>294.89999999999998</v>
      </c>
      <c r="P112" s="4">
        <f t="shared" ref="P112:P175" si="36">IF(Q112=0,0,IF(N112=0,1,IF(O112&lt;0,0,IF(O112/N112&gt;1.2,IF((O112/N112-1.2)*0.1+1.2&gt;1.3,1.3,(O112/N112-1.2)*0.1+1.2),O112/N112))))</f>
        <v>0.54479955662294477</v>
      </c>
      <c r="Q112" s="11">
        <v>20</v>
      </c>
      <c r="R112" s="35">
        <v>35</v>
      </c>
      <c r="S112" s="35">
        <v>36.799999999999997</v>
      </c>
      <c r="T112" s="4">
        <f t="shared" ref="T112:T175" si="37">IF(U112=0,0,IF(R112=0,1,IF(S112&lt;0,0,IF(S112/R112&gt;1.2,IF((S112/R112-1.2)*0.1+1.2&gt;1.3,1.3,(S112/R112-1.2)*0.1+1.2),S112/R112))))</f>
        <v>1.0514285714285714</v>
      </c>
      <c r="U112" s="11">
        <v>20</v>
      </c>
      <c r="V112" s="35">
        <v>11</v>
      </c>
      <c r="W112" s="35">
        <v>13.3</v>
      </c>
      <c r="X112" s="4">
        <f t="shared" ref="X112:X175" si="38">IF(Y112=0,0,IF(V112=0,1,IF(W112&lt;0,0,IF(W112/V112&gt;1.2,IF((W112/V112-1.2)*0.1+1.2&gt;1.3,1.3,(W112/V112-1.2)*0.1+1.2),W112/V112))))</f>
        <v>1.2009090909090909</v>
      </c>
      <c r="Y112" s="11">
        <v>30</v>
      </c>
      <c r="Z112" s="44">
        <f t="shared" ref="Z112:Z175" si="39">(D112*E112+P112*Q112+T112*U112+X112*Y112)/(E112+Q112+U112+Y112)</f>
        <v>0.97074050411861512</v>
      </c>
      <c r="AA112" s="45">
        <v>5250</v>
      </c>
      <c r="AB112" s="35">
        <f t="shared" ref="AB112:AB175" si="40">AA112/11</f>
        <v>477.27272727272725</v>
      </c>
      <c r="AC112" s="35">
        <f t="shared" ref="AC112:AC175" si="41">ROUND(Z112*AB112,1)</f>
        <v>463.3</v>
      </c>
      <c r="AD112" s="35">
        <f t="shared" ref="AD112:AD175" si="42">AC112-AB112</f>
        <v>-13.972727272727241</v>
      </c>
      <c r="AE112" s="35">
        <v>0</v>
      </c>
      <c r="AF112" s="35">
        <f t="shared" ref="AF112:AF175" si="43">IF((AC112+AE112)&gt;0,ROUND(AC112+AE112,1),0)</f>
        <v>463.3</v>
      </c>
      <c r="AG112" s="35">
        <v>463.3</v>
      </c>
      <c r="AH112" s="35">
        <f t="shared" ref="AH112:AH175" si="44">AF112-AG112</f>
        <v>0</v>
      </c>
      <c r="AI112" s="67"/>
      <c r="AJ112" s="9"/>
      <c r="AK112" s="9"/>
      <c r="AL112" s="9"/>
      <c r="AM112" s="10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10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10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10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10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10"/>
      <c r="FX112" s="9"/>
      <c r="FY112" s="9"/>
    </row>
    <row r="113" spans="1:181" s="2" customFormat="1" ht="17" customHeight="1">
      <c r="A113" s="14" t="s">
        <v>112</v>
      </c>
      <c r="B113" s="35">
        <v>0</v>
      </c>
      <c r="C113" s="35">
        <v>37771</v>
      </c>
      <c r="D113" s="4">
        <f t="shared" si="35"/>
        <v>0</v>
      </c>
      <c r="E113" s="11">
        <v>0</v>
      </c>
      <c r="F113" s="5" t="s">
        <v>370</v>
      </c>
      <c r="G113" s="5" t="s">
        <v>370</v>
      </c>
      <c r="H113" s="5" t="s">
        <v>370</v>
      </c>
      <c r="I113" s="5" t="s">
        <v>370</v>
      </c>
      <c r="J113" s="5" t="s">
        <v>370</v>
      </c>
      <c r="K113" s="5" t="s">
        <v>370</v>
      </c>
      <c r="L113" s="5" t="s">
        <v>370</v>
      </c>
      <c r="M113" s="5" t="s">
        <v>370</v>
      </c>
      <c r="N113" s="35">
        <v>1110.8</v>
      </c>
      <c r="O113" s="35">
        <v>927.6</v>
      </c>
      <c r="P113" s="4">
        <f t="shared" si="36"/>
        <v>0.83507382066978764</v>
      </c>
      <c r="Q113" s="11">
        <v>20</v>
      </c>
      <c r="R113" s="35">
        <v>45</v>
      </c>
      <c r="S113" s="35">
        <v>72</v>
      </c>
      <c r="T113" s="4">
        <f t="shared" si="37"/>
        <v>1.24</v>
      </c>
      <c r="U113" s="11">
        <v>25</v>
      </c>
      <c r="V113" s="35">
        <v>40</v>
      </c>
      <c r="W113" s="35">
        <v>86.5</v>
      </c>
      <c r="X113" s="4">
        <f t="shared" si="38"/>
        <v>1.2962499999999999</v>
      </c>
      <c r="Y113" s="11">
        <v>25</v>
      </c>
      <c r="Z113" s="44">
        <f t="shared" si="39"/>
        <v>1.1443960916199394</v>
      </c>
      <c r="AA113" s="45">
        <v>2211</v>
      </c>
      <c r="AB113" s="35">
        <f t="shared" si="40"/>
        <v>201</v>
      </c>
      <c r="AC113" s="35">
        <f t="shared" si="41"/>
        <v>230</v>
      </c>
      <c r="AD113" s="35">
        <f t="shared" si="42"/>
        <v>29</v>
      </c>
      <c r="AE113" s="35">
        <v>0</v>
      </c>
      <c r="AF113" s="35">
        <f t="shared" si="43"/>
        <v>230</v>
      </c>
      <c r="AG113" s="35">
        <v>230</v>
      </c>
      <c r="AH113" s="35">
        <f t="shared" si="44"/>
        <v>0</v>
      </c>
      <c r="AI113" s="67"/>
      <c r="AJ113" s="9"/>
      <c r="AK113" s="9"/>
      <c r="AL113" s="9"/>
      <c r="AM113" s="10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10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10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10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10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10"/>
      <c r="FX113" s="9"/>
      <c r="FY113" s="9"/>
    </row>
    <row r="114" spans="1:181" s="2" customFormat="1" ht="17" customHeight="1">
      <c r="A114" s="14" t="s">
        <v>113</v>
      </c>
      <c r="B114" s="35">
        <v>2250</v>
      </c>
      <c r="C114" s="35">
        <v>1146</v>
      </c>
      <c r="D114" s="4">
        <f t="shared" si="35"/>
        <v>0.5093333333333333</v>
      </c>
      <c r="E114" s="11">
        <v>10</v>
      </c>
      <c r="F114" s="5" t="s">
        <v>370</v>
      </c>
      <c r="G114" s="5" t="s">
        <v>370</v>
      </c>
      <c r="H114" s="5" t="s">
        <v>370</v>
      </c>
      <c r="I114" s="5" t="s">
        <v>370</v>
      </c>
      <c r="J114" s="5" t="s">
        <v>370</v>
      </c>
      <c r="K114" s="5" t="s">
        <v>370</v>
      </c>
      <c r="L114" s="5" t="s">
        <v>370</v>
      </c>
      <c r="M114" s="5" t="s">
        <v>370</v>
      </c>
      <c r="N114" s="35">
        <v>1913.6</v>
      </c>
      <c r="O114" s="35">
        <v>832.5</v>
      </c>
      <c r="P114" s="4">
        <f t="shared" si="36"/>
        <v>0.43504389632107027</v>
      </c>
      <c r="Q114" s="11">
        <v>20</v>
      </c>
      <c r="R114" s="35">
        <v>3</v>
      </c>
      <c r="S114" s="35">
        <v>5.4</v>
      </c>
      <c r="T114" s="4">
        <f t="shared" si="37"/>
        <v>1.26</v>
      </c>
      <c r="U114" s="11">
        <v>20</v>
      </c>
      <c r="V114" s="35">
        <v>4</v>
      </c>
      <c r="W114" s="35">
        <v>9.4</v>
      </c>
      <c r="X114" s="4">
        <f t="shared" si="38"/>
        <v>1.3</v>
      </c>
      <c r="Y114" s="11">
        <v>30</v>
      </c>
      <c r="Z114" s="44">
        <f t="shared" si="39"/>
        <v>0.97492764074693417</v>
      </c>
      <c r="AA114" s="45">
        <v>9065</v>
      </c>
      <c r="AB114" s="35">
        <f t="shared" si="40"/>
        <v>824.09090909090912</v>
      </c>
      <c r="AC114" s="35">
        <f t="shared" si="41"/>
        <v>803.4</v>
      </c>
      <c r="AD114" s="35">
        <f t="shared" si="42"/>
        <v>-20.690909090909145</v>
      </c>
      <c r="AE114" s="35">
        <v>0</v>
      </c>
      <c r="AF114" s="35">
        <f t="shared" si="43"/>
        <v>803.4</v>
      </c>
      <c r="AG114" s="35">
        <v>803.4</v>
      </c>
      <c r="AH114" s="35">
        <f t="shared" si="44"/>
        <v>0</v>
      </c>
      <c r="AI114" s="67"/>
      <c r="AJ114" s="9"/>
      <c r="AK114" s="9"/>
      <c r="AL114" s="9"/>
      <c r="AM114" s="10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10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10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10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10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10"/>
      <c r="FX114" s="9"/>
      <c r="FY114" s="9"/>
    </row>
    <row r="115" spans="1:181" s="2" customFormat="1" ht="17" customHeight="1">
      <c r="A115" s="14" t="s">
        <v>114</v>
      </c>
      <c r="B115" s="35">
        <v>0</v>
      </c>
      <c r="C115" s="35">
        <v>212.8</v>
      </c>
      <c r="D115" s="4">
        <f t="shared" si="35"/>
        <v>0</v>
      </c>
      <c r="E115" s="11">
        <v>0</v>
      </c>
      <c r="F115" s="5" t="s">
        <v>370</v>
      </c>
      <c r="G115" s="5" t="s">
        <v>370</v>
      </c>
      <c r="H115" s="5" t="s">
        <v>370</v>
      </c>
      <c r="I115" s="5" t="s">
        <v>370</v>
      </c>
      <c r="J115" s="5" t="s">
        <v>370</v>
      </c>
      <c r="K115" s="5" t="s">
        <v>370</v>
      </c>
      <c r="L115" s="5" t="s">
        <v>370</v>
      </c>
      <c r="M115" s="5" t="s">
        <v>370</v>
      </c>
      <c r="N115" s="35">
        <v>3196.9</v>
      </c>
      <c r="O115" s="35">
        <v>2091.8000000000002</v>
      </c>
      <c r="P115" s="4">
        <f t="shared" si="36"/>
        <v>0.65432137383089872</v>
      </c>
      <c r="Q115" s="11">
        <v>20</v>
      </c>
      <c r="R115" s="35">
        <v>0</v>
      </c>
      <c r="S115" s="35">
        <v>0</v>
      </c>
      <c r="T115" s="4">
        <f t="shared" si="37"/>
        <v>0</v>
      </c>
      <c r="U115" s="11">
        <v>0</v>
      </c>
      <c r="V115" s="35">
        <v>0</v>
      </c>
      <c r="W115" s="35">
        <v>0</v>
      </c>
      <c r="X115" s="4">
        <f t="shared" si="38"/>
        <v>0</v>
      </c>
      <c r="Y115" s="11">
        <v>0</v>
      </c>
      <c r="Z115" s="44">
        <f t="shared" si="39"/>
        <v>0.65432137383089872</v>
      </c>
      <c r="AA115" s="45">
        <v>0</v>
      </c>
      <c r="AB115" s="35">
        <f t="shared" si="40"/>
        <v>0</v>
      </c>
      <c r="AC115" s="35">
        <f t="shared" si="41"/>
        <v>0</v>
      </c>
      <c r="AD115" s="35">
        <f t="shared" si="42"/>
        <v>0</v>
      </c>
      <c r="AE115" s="35">
        <v>0</v>
      </c>
      <c r="AF115" s="35">
        <f t="shared" si="43"/>
        <v>0</v>
      </c>
      <c r="AG115" s="35">
        <v>0</v>
      </c>
      <c r="AH115" s="35">
        <f t="shared" si="44"/>
        <v>0</v>
      </c>
      <c r="AI115" s="67"/>
      <c r="AJ115" s="9"/>
      <c r="AK115" s="9"/>
      <c r="AL115" s="9"/>
      <c r="AM115" s="10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10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10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10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10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10"/>
      <c r="FX115" s="9"/>
      <c r="FY115" s="9"/>
    </row>
    <row r="116" spans="1:181" s="2" customFormat="1" ht="17" customHeight="1">
      <c r="A116" s="14" t="s">
        <v>115</v>
      </c>
      <c r="B116" s="35">
        <v>885460</v>
      </c>
      <c r="C116" s="35">
        <v>752746</v>
      </c>
      <c r="D116" s="4">
        <f t="shared" si="35"/>
        <v>0.85011858243173044</v>
      </c>
      <c r="E116" s="11">
        <v>10</v>
      </c>
      <c r="F116" s="5" t="s">
        <v>370</v>
      </c>
      <c r="G116" s="5" t="s">
        <v>370</v>
      </c>
      <c r="H116" s="5" t="s">
        <v>370</v>
      </c>
      <c r="I116" s="5" t="s">
        <v>370</v>
      </c>
      <c r="J116" s="5" t="s">
        <v>370</v>
      </c>
      <c r="K116" s="5" t="s">
        <v>370</v>
      </c>
      <c r="L116" s="5" t="s">
        <v>370</v>
      </c>
      <c r="M116" s="5" t="s">
        <v>370</v>
      </c>
      <c r="N116" s="35">
        <v>15454.1</v>
      </c>
      <c r="O116" s="35">
        <v>9572.5</v>
      </c>
      <c r="P116" s="4">
        <f t="shared" si="36"/>
        <v>0.61941491254747927</v>
      </c>
      <c r="Q116" s="11">
        <v>20</v>
      </c>
      <c r="R116" s="35">
        <v>8</v>
      </c>
      <c r="S116" s="35">
        <v>8.3000000000000007</v>
      </c>
      <c r="T116" s="4">
        <f t="shared" si="37"/>
        <v>1.0375000000000001</v>
      </c>
      <c r="U116" s="11">
        <v>30</v>
      </c>
      <c r="V116" s="35">
        <v>3</v>
      </c>
      <c r="W116" s="35">
        <v>0</v>
      </c>
      <c r="X116" s="4">
        <f t="shared" si="38"/>
        <v>0</v>
      </c>
      <c r="Y116" s="11">
        <v>20</v>
      </c>
      <c r="Z116" s="44">
        <f t="shared" si="39"/>
        <v>0.65018105094083611</v>
      </c>
      <c r="AA116" s="45">
        <v>2292</v>
      </c>
      <c r="AB116" s="35">
        <f t="shared" si="40"/>
        <v>208.36363636363637</v>
      </c>
      <c r="AC116" s="35">
        <f t="shared" si="41"/>
        <v>135.5</v>
      </c>
      <c r="AD116" s="35">
        <f t="shared" si="42"/>
        <v>-72.863636363636374</v>
      </c>
      <c r="AE116" s="35">
        <v>0</v>
      </c>
      <c r="AF116" s="35">
        <f t="shared" si="43"/>
        <v>135.5</v>
      </c>
      <c r="AG116" s="35">
        <v>135.5</v>
      </c>
      <c r="AH116" s="35">
        <f t="shared" si="44"/>
        <v>0</v>
      </c>
      <c r="AI116" s="67"/>
      <c r="AJ116" s="9"/>
      <c r="AK116" s="9"/>
      <c r="AL116" s="9"/>
      <c r="AM116" s="10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10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10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10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10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10"/>
      <c r="FX116" s="9"/>
      <c r="FY116" s="9"/>
    </row>
    <row r="117" spans="1:181" s="2" customFormat="1" ht="17" customHeight="1">
      <c r="A117" s="14" t="s">
        <v>116</v>
      </c>
      <c r="B117" s="35">
        <v>6700</v>
      </c>
      <c r="C117" s="35">
        <v>12257</v>
      </c>
      <c r="D117" s="4">
        <f t="shared" si="35"/>
        <v>1.2629402985074627</v>
      </c>
      <c r="E117" s="11">
        <v>10</v>
      </c>
      <c r="F117" s="5" t="s">
        <v>370</v>
      </c>
      <c r="G117" s="5" t="s">
        <v>370</v>
      </c>
      <c r="H117" s="5" t="s">
        <v>370</v>
      </c>
      <c r="I117" s="5" t="s">
        <v>370</v>
      </c>
      <c r="J117" s="5" t="s">
        <v>370</v>
      </c>
      <c r="K117" s="5" t="s">
        <v>370</v>
      </c>
      <c r="L117" s="5" t="s">
        <v>370</v>
      </c>
      <c r="M117" s="5" t="s">
        <v>370</v>
      </c>
      <c r="N117" s="35">
        <v>409</v>
      </c>
      <c r="O117" s="35">
        <v>326.7</v>
      </c>
      <c r="P117" s="4">
        <f t="shared" si="36"/>
        <v>0.79877750611246945</v>
      </c>
      <c r="Q117" s="11">
        <v>20</v>
      </c>
      <c r="R117" s="35">
        <v>3</v>
      </c>
      <c r="S117" s="35">
        <v>3</v>
      </c>
      <c r="T117" s="4">
        <f t="shared" si="37"/>
        <v>1</v>
      </c>
      <c r="U117" s="11">
        <v>25</v>
      </c>
      <c r="V117" s="35">
        <v>0.6</v>
      </c>
      <c r="W117" s="35">
        <v>2.9</v>
      </c>
      <c r="X117" s="4">
        <f t="shared" si="38"/>
        <v>1.3</v>
      </c>
      <c r="Y117" s="11">
        <v>25</v>
      </c>
      <c r="Z117" s="44">
        <f t="shared" si="39"/>
        <v>1.07631191384155</v>
      </c>
      <c r="AA117" s="45">
        <v>5209</v>
      </c>
      <c r="AB117" s="35">
        <f t="shared" si="40"/>
        <v>473.54545454545456</v>
      </c>
      <c r="AC117" s="35">
        <f t="shared" si="41"/>
        <v>509.7</v>
      </c>
      <c r="AD117" s="35">
        <f t="shared" si="42"/>
        <v>36.154545454545428</v>
      </c>
      <c r="AE117" s="35">
        <v>0</v>
      </c>
      <c r="AF117" s="35">
        <f t="shared" si="43"/>
        <v>509.7</v>
      </c>
      <c r="AG117" s="35">
        <v>509.7</v>
      </c>
      <c r="AH117" s="35">
        <f t="shared" si="44"/>
        <v>0</v>
      </c>
      <c r="AI117" s="67"/>
      <c r="AJ117" s="9"/>
      <c r="AK117" s="9"/>
      <c r="AL117" s="9"/>
      <c r="AM117" s="10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10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10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10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10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10"/>
      <c r="FX117" s="9"/>
      <c r="FY117" s="9"/>
    </row>
    <row r="118" spans="1:181" s="2" customFormat="1" ht="17" customHeight="1">
      <c r="A118" s="14" t="s">
        <v>117</v>
      </c>
      <c r="B118" s="35">
        <v>4500</v>
      </c>
      <c r="C118" s="35">
        <v>2466.1</v>
      </c>
      <c r="D118" s="4">
        <f t="shared" si="35"/>
        <v>0.54802222222222219</v>
      </c>
      <c r="E118" s="11">
        <v>10</v>
      </c>
      <c r="F118" s="5" t="s">
        <v>370</v>
      </c>
      <c r="G118" s="5" t="s">
        <v>370</v>
      </c>
      <c r="H118" s="5" t="s">
        <v>370</v>
      </c>
      <c r="I118" s="5" t="s">
        <v>370</v>
      </c>
      <c r="J118" s="5" t="s">
        <v>370</v>
      </c>
      <c r="K118" s="5" t="s">
        <v>370</v>
      </c>
      <c r="L118" s="5" t="s">
        <v>370</v>
      </c>
      <c r="M118" s="5" t="s">
        <v>370</v>
      </c>
      <c r="N118" s="35">
        <v>327.10000000000002</v>
      </c>
      <c r="O118" s="35">
        <v>120.9</v>
      </c>
      <c r="P118" s="4">
        <f t="shared" si="36"/>
        <v>0.36961173952919596</v>
      </c>
      <c r="Q118" s="11">
        <v>20</v>
      </c>
      <c r="R118" s="35">
        <v>4</v>
      </c>
      <c r="S118" s="35">
        <v>4.2</v>
      </c>
      <c r="T118" s="4">
        <f t="shared" si="37"/>
        <v>1.05</v>
      </c>
      <c r="U118" s="11">
        <v>30</v>
      </c>
      <c r="V118" s="35">
        <v>0.6</v>
      </c>
      <c r="W118" s="35">
        <v>0.6</v>
      </c>
      <c r="X118" s="4">
        <f t="shared" si="38"/>
        <v>1</v>
      </c>
      <c r="Y118" s="11">
        <v>20</v>
      </c>
      <c r="Z118" s="44">
        <f t="shared" si="39"/>
        <v>0.80465571266007674</v>
      </c>
      <c r="AA118" s="45">
        <v>5014</v>
      </c>
      <c r="AB118" s="35">
        <f t="shared" si="40"/>
        <v>455.81818181818181</v>
      </c>
      <c r="AC118" s="35">
        <f t="shared" si="41"/>
        <v>366.8</v>
      </c>
      <c r="AD118" s="35">
        <f t="shared" si="42"/>
        <v>-89.018181818181802</v>
      </c>
      <c r="AE118" s="35">
        <v>0</v>
      </c>
      <c r="AF118" s="35">
        <f t="shared" si="43"/>
        <v>366.8</v>
      </c>
      <c r="AG118" s="35">
        <v>366.8</v>
      </c>
      <c r="AH118" s="35">
        <f t="shared" si="44"/>
        <v>0</v>
      </c>
      <c r="AI118" s="67"/>
      <c r="AJ118" s="9"/>
      <c r="AK118" s="9"/>
      <c r="AL118" s="9"/>
      <c r="AM118" s="10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10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10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10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10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10"/>
      <c r="FX118" s="9"/>
      <c r="FY118" s="9"/>
    </row>
    <row r="119" spans="1:181" s="2" customFormat="1" ht="17" customHeight="1">
      <c r="A119" s="14" t="s">
        <v>118</v>
      </c>
      <c r="B119" s="35">
        <v>0</v>
      </c>
      <c r="C119" s="35">
        <v>0</v>
      </c>
      <c r="D119" s="4">
        <f t="shared" si="35"/>
        <v>0</v>
      </c>
      <c r="E119" s="11">
        <v>0</v>
      </c>
      <c r="F119" s="5" t="s">
        <v>370</v>
      </c>
      <c r="G119" s="5" t="s">
        <v>370</v>
      </c>
      <c r="H119" s="5" t="s">
        <v>370</v>
      </c>
      <c r="I119" s="5" t="s">
        <v>370</v>
      </c>
      <c r="J119" s="5" t="s">
        <v>370</v>
      </c>
      <c r="K119" s="5" t="s">
        <v>370</v>
      </c>
      <c r="L119" s="5" t="s">
        <v>370</v>
      </c>
      <c r="M119" s="5" t="s">
        <v>370</v>
      </c>
      <c r="N119" s="35">
        <v>1177.8</v>
      </c>
      <c r="O119" s="35">
        <v>714.6</v>
      </c>
      <c r="P119" s="4">
        <f t="shared" si="36"/>
        <v>0.60672440142638817</v>
      </c>
      <c r="Q119" s="11">
        <v>20</v>
      </c>
      <c r="R119" s="35">
        <v>1</v>
      </c>
      <c r="S119" s="35">
        <v>1.2</v>
      </c>
      <c r="T119" s="4">
        <f t="shared" si="37"/>
        <v>1.2</v>
      </c>
      <c r="U119" s="11">
        <v>30</v>
      </c>
      <c r="V119" s="35">
        <v>7</v>
      </c>
      <c r="W119" s="35">
        <v>7.5</v>
      </c>
      <c r="X119" s="4">
        <f t="shared" si="38"/>
        <v>1.0714285714285714</v>
      </c>
      <c r="Y119" s="11">
        <v>20</v>
      </c>
      <c r="Z119" s="44">
        <f t="shared" si="39"/>
        <v>0.99375799224427408</v>
      </c>
      <c r="AA119" s="45">
        <v>3063</v>
      </c>
      <c r="AB119" s="35">
        <f t="shared" si="40"/>
        <v>278.45454545454544</v>
      </c>
      <c r="AC119" s="35">
        <f t="shared" si="41"/>
        <v>276.7</v>
      </c>
      <c r="AD119" s="35">
        <f t="shared" si="42"/>
        <v>-1.7545454545454504</v>
      </c>
      <c r="AE119" s="35">
        <v>0</v>
      </c>
      <c r="AF119" s="35">
        <f t="shared" si="43"/>
        <v>276.7</v>
      </c>
      <c r="AG119" s="35">
        <v>276.7</v>
      </c>
      <c r="AH119" s="35">
        <f t="shared" si="44"/>
        <v>0</v>
      </c>
      <c r="AI119" s="67"/>
      <c r="AJ119" s="9"/>
      <c r="AK119" s="9"/>
      <c r="AL119" s="9"/>
      <c r="AM119" s="10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10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10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10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10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10"/>
      <c r="FX119" s="9"/>
      <c r="FY119" s="9"/>
    </row>
    <row r="120" spans="1:181" s="2" customFormat="1" ht="17" customHeight="1">
      <c r="A120" s="14" t="s">
        <v>119</v>
      </c>
      <c r="B120" s="35">
        <v>0</v>
      </c>
      <c r="C120" s="35">
        <v>1888.9</v>
      </c>
      <c r="D120" s="4">
        <f t="shared" si="35"/>
        <v>0</v>
      </c>
      <c r="E120" s="11">
        <v>0</v>
      </c>
      <c r="F120" s="5" t="s">
        <v>370</v>
      </c>
      <c r="G120" s="5" t="s">
        <v>370</v>
      </c>
      <c r="H120" s="5" t="s">
        <v>370</v>
      </c>
      <c r="I120" s="5" t="s">
        <v>370</v>
      </c>
      <c r="J120" s="5" t="s">
        <v>370</v>
      </c>
      <c r="K120" s="5" t="s">
        <v>370</v>
      </c>
      <c r="L120" s="5" t="s">
        <v>370</v>
      </c>
      <c r="M120" s="5" t="s">
        <v>370</v>
      </c>
      <c r="N120" s="35">
        <v>3373.6</v>
      </c>
      <c r="O120" s="35">
        <v>3189.3</v>
      </c>
      <c r="P120" s="4">
        <f t="shared" si="36"/>
        <v>0.94536993123073287</v>
      </c>
      <c r="Q120" s="11">
        <v>20</v>
      </c>
      <c r="R120" s="35">
        <v>40</v>
      </c>
      <c r="S120" s="35">
        <v>38.9</v>
      </c>
      <c r="T120" s="4">
        <f t="shared" si="37"/>
        <v>0.97249999999999992</v>
      </c>
      <c r="U120" s="11">
        <v>5</v>
      </c>
      <c r="V120" s="35">
        <v>9</v>
      </c>
      <c r="W120" s="35">
        <v>8.3000000000000007</v>
      </c>
      <c r="X120" s="4">
        <f t="shared" si="38"/>
        <v>0.92222222222222228</v>
      </c>
      <c r="Y120" s="11">
        <v>45</v>
      </c>
      <c r="Z120" s="44">
        <f t="shared" si="39"/>
        <v>0.93242712320878074</v>
      </c>
      <c r="AA120" s="45">
        <v>2330</v>
      </c>
      <c r="AB120" s="35">
        <f t="shared" si="40"/>
        <v>211.81818181818181</v>
      </c>
      <c r="AC120" s="35">
        <f t="shared" si="41"/>
        <v>197.5</v>
      </c>
      <c r="AD120" s="35">
        <f t="shared" si="42"/>
        <v>-14.318181818181813</v>
      </c>
      <c r="AE120" s="35">
        <v>0</v>
      </c>
      <c r="AF120" s="35">
        <f t="shared" si="43"/>
        <v>197.5</v>
      </c>
      <c r="AG120" s="35">
        <v>197.5</v>
      </c>
      <c r="AH120" s="35">
        <f t="shared" si="44"/>
        <v>0</v>
      </c>
      <c r="AI120" s="67"/>
      <c r="AJ120" s="9"/>
      <c r="AK120" s="9"/>
      <c r="AL120" s="9"/>
      <c r="AM120" s="10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10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10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10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10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10"/>
      <c r="FX120" s="9"/>
      <c r="FY120" s="9"/>
    </row>
    <row r="121" spans="1:181" s="2" customFormat="1" ht="17" customHeight="1">
      <c r="A121" s="18" t="s">
        <v>120</v>
      </c>
      <c r="B121" s="35"/>
      <c r="C121" s="35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35"/>
      <c r="O121" s="35"/>
      <c r="P121" s="11"/>
      <c r="Q121" s="11"/>
      <c r="R121" s="35"/>
      <c r="S121" s="35"/>
      <c r="T121" s="11"/>
      <c r="U121" s="11"/>
      <c r="V121" s="11"/>
      <c r="W121" s="11"/>
      <c r="X121" s="11"/>
      <c r="Y121" s="11"/>
      <c r="Z121" s="44"/>
      <c r="AA121" s="11"/>
      <c r="AB121" s="11"/>
      <c r="AC121" s="11"/>
      <c r="AD121" s="11"/>
      <c r="AE121" s="11"/>
      <c r="AF121" s="11"/>
      <c r="AG121" s="35"/>
      <c r="AH121" s="35"/>
      <c r="AI121" s="67"/>
      <c r="AJ121" s="9"/>
      <c r="AK121" s="9"/>
      <c r="AL121" s="9"/>
      <c r="AM121" s="10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10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10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10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10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10"/>
      <c r="FX121" s="9"/>
      <c r="FY121" s="9"/>
    </row>
    <row r="122" spans="1:181" s="2" customFormat="1" ht="17" customHeight="1">
      <c r="A122" s="14" t="s">
        <v>121</v>
      </c>
      <c r="B122" s="35">
        <v>310</v>
      </c>
      <c r="C122" s="35">
        <v>331</v>
      </c>
      <c r="D122" s="4">
        <f t="shared" si="35"/>
        <v>1.0677419354838709</v>
      </c>
      <c r="E122" s="11">
        <v>10</v>
      </c>
      <c r="F122" s="5" t="s">
        <v>370</v>
      </c>
      <c r="G122" s="5" t="s">
        <v>370</v>
      </c>
      <c r="H122" s="5" t="s">
        <v>370</v>
      </c>
      <c r="I122" s="5" t="s">
        <v>370</v>
      </c>
      <c r="J122" s="5" t="s">
        <v>370</v>
      </c>
      <c r="K122" s="5" t="s">
        <v>370</v>
      </c>
      <c r="L122" s="5" t="s">
        <v>370</v>
      </c>
      <c r="M122" s="5" t="s">
        <v>370</v>
      </c>
      <c r="N122" s="35">
        <v>14.2</v>
      </c>
      <c r="O122" s="35">
        <v>139.4</v>
      </c>
      <c r="P122" s="4">
        <f t="shared" si="36"/>
        <v>1.3</v>
      </c>
      <c r="Q122" s="11">
        <v>20</v>
      </c>
      <c r="R122" s="35">
        <v>2</v>
      </c>
      <c r="S122" s="35">
        <v>4.5</v>
      </c>
      <c r="T122" s="4">
        <f t="shared" si="37"/>
        <v>1.3</v>
      </c>
      <c r="U122" s="11">
        <v>25</v>
      </c>
      <c r="V122" s="35">
        <v>3</v>
      </c>
      <c r="W122" s="35">
        <v>3.6</v>
      </c>
      <c r="X122" s="4">
        <f t="shared" si="38"/>
        <v>1.2</v>
      </c>
      <c r="Y122" s="11">
        <v>25</v>
      </c>
      <c r="Z122" s="44">
        <f t="shared" si="39"/>
        <v>1.2397177419354839</v>
      </c>
      <c r="AA122" s="45">
        <v>895</v>
      </c>
      <c r="AB122" s="35">
        <f t="shared" si="40"/>
        <v>81.36363636363636</v>
      </c>
      <c r="AC122" s="35">
        <f t="shared" si="41"/>
        <v>100.9</v>
      </c>
      <c r="AD122" s="35">
        <f t="shared" si="42"/>
        <v>19.536363636363646</v>
      </c>
      <c r="AE122" s="35">
        <v>0</v>
      </c>
      <c r="AF122" s="35">
        <f t="shared" si="43"/>
        <v>100.9</v>
      </c>
      <c r="AG122" s="35">
        <v>100.9</v>
      </c>
      <c r="AH122" s="35">
        <f t="shared" si="44"/>
        <v>0</v>
      </c>
      <c r="AI122" s="67"/>
      <c r="AJ122" s="9"/>
      <c r="AK122" s="9"/>
      <c r="AL122" s="9"/>
      <c r="AM122" s="10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10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10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10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10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10"/>
      <c r="FX122" s="9"/>
      <c r="FY122" s="9"/>
    </row>
    <row r="123" spans="1:181" s="2" customFormat="1" ht="17" customHeight="1">
      <c r="A123" s="14" t="s">
        <v>122</v>
      </c>
      <c r="B123" s="35">
        <v>11551</v>
      </c>
      <c r="C123" s="35">
        <v>11081.4</v>
      </c>
      <c r="D123" s="4">
        <f t="shared" si="35"/>
        <v>0.95934551121115053</v>
      </c>
      <c r="E123" s="11">
        <v>10</v>
      </c>
      <c r="F123" s="5" t="s">
        <v>370</v>
      </c>
      <c r="G123" s="5" t="s">
        <v>370</v>
      </c>
      <c r="H123" s="5" t="s">
        <v>370</v>
      </c>
      <c r="I123" s="5" t="s">
        <v>370</v>
      </c>
      <c r="J123" s="5" t="s">
        <v>370</v>
      </c>
      <c r="K123" s="5" t="s">
        <v>370</v>
      </c>
      <c r="L123" s="5" t="s">
        <v>370</v>
      </c>
      <c r="M123" s="5" t="s">
        <v>370</v>
      </c>
      <c r="N123" s="35">
        <v>591</v>
      </c>
      <c r="O123" s="35">
        <v>465.6</v>
      </c>
      <c r="P123" s="4">
        <f t="shared" si="36"/>
        <v>0.78781725888324872</v>
      </c>
      <c r="Q123" s="11">
        <v>20</v>
      </c>
      <c r="R123" s="35">
        <v>5</v>
      </c>
      <c r="S123" s="35">
        <v>0.7</v>
      </c>
      <c r="T123" s="4">
        <f t="shared" si="37"/>
        <v>0.13999999999999999</v>
      </c>
      <c r="U123" s="11">
        <v>30</v>
      </c>
      <c r="V123" s="35">
        <v>2</v>
      </c>
      <c r="W123" s="35">
        <v>1.8</v>
      </c>
      <c r="X123" s="4">
        <f t="shared" si="38"/>
        <v>0.9</v>
      </c>
      <c r="Y123" s="11">
        <v>20</v>
      </c>
      <c r="Z123" s="44">
        <f t="shared" si="39"/>
        <v>0.59437250362220595</v>
      </c>
      <c r="AA123" s="45">
        <v>1982</v>
      </c>
      <c r="AB123" s="35">
        <f t="shared" si="40"/>
        <v>180.18181818181819</v>
      </c>
      <c r="AC123" s="35">
        <f t="shared" si="41"/>
        <v>107.1</v>
      </c>
      <c r="AD123" s="35">
        <f t="shared" si="42"/>
        <v>-73.081818181818193</v>
      </c>
      <c r="AE123" s="35">
        <v>0</v>
      </c>
      <c r="AF123" s="35">
        <f t="shared" si="43"/>
        <v>107.1</v>
      </c>
      <c r="AG123" s="35">
        <v>107.1</v>
      </c>
      <c r="AH123" s="35">
        <f t="shared" si="44"/>
        <v>0</v>
      </c>
      <c r="AI123" s="67"/>
      <c r="AJ123" s="9"/>
      <c r="AK123" s="9"/>
      <c r="AL123" s="9"/>
      <c r="AM123" s="10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10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10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10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10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10"/>
      <c r="FX123" s="9"/>
      <c r="FY123" s="9"/>
    </row>
    <row r="124" spans="1:181" s="2" customFormat="1" ht="17" customHeight="1">
      <c r="A124" s="14" t="s">
        <v>123</v>
      </c>
      <c r="B124" s="35">
        <v>28</v>
      </c>
      <c r="C124" s="35">
        <v>34.6</v>
      </c>
      <c r="D124" s="4">
        <f t="shared" si="35"/>
        <v>1.2035714285714285</v>
      </c>
      <c r="E124" s="11">
        <v>10</v>
      </c>
      <c r="F124" s="5" t="s">
        <v>370</v>
      </c>
      <c r="G124" s="5" t="s">
        <v>370</v>
      </c>
      <c r="H124" s="5" t="s">
        <v>370</v>
      </c>
      <c r="I124" s="5" t="s">
        <v>370</v>
      </c>
      <c r="J124" s="5" t="s">
        <v>370</v>
      </c>
      <c r="K124" s="5" t="s">
        <v>370</v>
      </c>
      <c r="L124" s="5" t="s">
        <v>370</v>
      </c>
      <c r="M124" s="5" t="s">
        <v>370</v>
      </c>
      <c r="N124" s="35">
        <v>97.5</v>
      </c>
      <c r="O124" s="35">
        <v>44.4</v>
      </c>
      <c r="P124" s="4">
        <f t="shared" si="36"/>
        <v>0.45538461538461539</v>
      </c>
      <c r="Q124" s="11">
        <v>20</v>
      </c>
      <c r="R124" s="35">
        <v>13</v>
      </c>
      <c r="S124" s="35">
        <v>14.4</v>
      </c>
      <c r="T124" s="4">
        <f t="shared" si="37"/>
        <v>1.1076923076923078</v>
      </c>
      <c r="U124" s="11">
        <v>15</v>
      </c>
      <c r="V124" s="35">
        <v>1</v>
      </c>
      <c r="W124" s="35">
        <v>0.9</v>
      </c>
      <c r="X124" s="4">
        <f t="shared" si="38"/>
        <v>0.9</v>
      </c>
      <c r="Y124" s="11">
        <v>35</v>
      </c>
      <c r="Z124" s="44">
        <f t="shared" si="39"/>
        <v>0.86573489010989013</v>
      </c>
      <c r="AA124" s="45">
        <v>1209</v>
      </c>
      <c r="AB124" s="35">
        <f t="shared" si="40"/>
        <v>109.90909090909091</v>
      </c>
      <c r="AC124" s="35">
        <f t="shared" si="41"/>
        <v>95.2</v>
      </c>
      <c r="AD124" s="35">
        <f t="shared" si="42"/>
        <v>-14.709090909090904</v>
      </c>
      <c r="AE124" s="35">
        <v>0</v>
      </c>
      <c r="AF124" s="35">
        <f t="shared" si="43"/>
        <v>95.2</v>
      </c>
      <c r="AG124" s="35">
        <v>95.2</v>
      </c>
      <c r="AH124" s="35">
        <f t="shared" si="44"/>
        <v>0</v>
      </c>
      <c r="AI124" s="67"/>
      <c r="AJ124" s="9"/>
      <c r="AK124" s="9"/>
      <c r="AL124" s="9"/>
      <c r="AM124" s="10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10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10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10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10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10"/>
      <c r="FX124" s="9"/>
      <c r="FY124" s="9"/>
    </row>
    <row r="125" spans="1:181" s="2" customFormat="1" ht="17" customHeight="1">
      <c r="A125" s="14" t="s">
        <v>124</v>
      </c>
      <c r="B125" s="35">
        <v>320</v>
      </c>
      <c r="C125" s="35">
        <v>320.39999999999998</v>
      </c>
      <c r="D125" s="4">
        <f t="shared" si="35"/>
        <v>1.00125</v>
      </c>
      <c r="E125" s="11">
        <v>10</v>
      </c>
      <c r="F125" s="5" t="s">
        <v>370</v>
      </c>
      <c r="G125" s="5" t="s">
        <v>370</v>
      </c>
      <c r="H125" s="5" t="s">
        <v>370</v>
      </c>
      <c r="I125" s="5" t="s">
        <v>370</v>
      </c>
      <c r="J125" s="5" t="s">
        <v>370</v>
      </c>
      <c r="K125" s="5" t="s">
        <v>370</v>
      </c>
      <c r="L125" s="5" t="s">
        <v>370</v>
      </c>
      <c r="M125" s="5" t="s">
        <v>370</v>
      </c>
      <c r="N125" s="35">
        <v>276.3</v>
      </c>
      <c r="O125" s="35">
        <v>106.9</v>
      </c>
      <c r="P125" s="4">
        <f t="shared" si="36"/>
        <v>0.38689829895041622</v>
      </c>
      <c r="Q125" s="11">
        <v>20</v>
      </c>
      <c r="R125" s="35">
        <v>55</v>
      </c>
      <c r="S125" s="35">
        <v>66.5</v>
      </c>
      <c r="T125" s="4">
        <f t="shared" si="37"/>
        <v>1.2009090909090909</v>
      </c>
      <c r="U125" s="11">
        <v>30</v>
      </c>
      <c r="V125" s="35">
        <v>2</v>
      </c>
      <c r="W125" s="35">
        <v>2.2999999999999998</v>
      </c>
      <c r="X125" s="4">
        <f t="shared" si="38"/>
        <v>1.1499999999999999</v>
      </c>
      <c r="Y125" s="11">
        <v>20</v>
      </c>
      <c r="Z125" s="44">
        <f t="shared" si="39"/>
        <v>0.95972173382851322</v>
      </c>
      <c r="AA125" s="45">
        <v>1595</v>
      </c>
      <c r="AB125" s="35">
        <f t="shared" si="40"/>
        <v>145</v>
      </c>
      <c r="AC125" s="35">
        <f t="shared" si="41"/>
        <v>139.19999999999999</v>
      </c>
      <c r="AD125" s="35">
        <f t="shared" si="42"/>
        <v>-5.8000000000000114</v>
      </c>
      <c r="AE125" s="35">
        <v>0</v>
      </c>
      <c r="AF125" s="35">
        <f t="shared" si="43"/>
        <v>139.19999999999999</v>
      </c>
      <c r="AG125" s="35">
        <v>139.19999999999999</v>
      </c>
      <c r="AH125" s="35">
        <f t="shared" si="44"/>
        <v>0</v>
      </c>
      <c r="AI125" s="67"/>
      <c r="AJ125" s="9"/>
      <c r="AK125" s="9"/>
      <c r="AL125" s="9"/>
      <c r="AM125" s="10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10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10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10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10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10"/>
      <c r="FX125" s="9"/>
      <c r="FY125" s="9"/>
    </row>
    <row r="126" spans="1:181" s="2" customFormat="1" ht="17" customHeight="1">
      <c r="A126" s="14" t="s">
        <v>125</v>
      </c>
      <c r="B126" s="35">
        <v>520</v>
      </c>
      <c r="C126" s="35">
        <v>154.4</v>
      </c>
      <c r="D126" s="4">
        <f t="shared" si="35"/>
        <v>0.29692307692307696</v>
      </c>
      <c r="E126" s="11">
        <v>10</v>
      </c>
      <c r="F126" s="5" t="s">
        <v>370</v>
      </c>
      <c r="G126" s="5" t="s">
        <v>370</v>
      </c>
      <c r="H126" s="5" t="s">
        <v>370</v>
      </c>
      <c r="I126" s="5" t="s">
        <v>370</v>
      </c>
      <c r="J126" s="5" t="s">
        <v>370</v>
      </c>
      <c r="K126" s="5" t="s">
        <v>370</v>
      </c>
      <c r="L126" s="5" t="s">
        <v>370</v>
      </c>
      <c r="M126" s="5" t="s">
        <v>370</v>
      </c>
      <c r="N126" s="35">
        <v>31.2</v>
      </c>
      <c r="O126" s="35">
        <v>70.099999999999994</v>
      </c>
      <c r="P126" s="4">
        <f t="shared" si="36"/>
        <v>1.3</v>
      </c>
      <c r="Q126" s="11">
        <v>20</v>
      </c>
      <c r="R126" s="35">
        <v>6</v>
      </c>
      <c r="S126" s="35">
        <v>3.5</v>
      </c>
      <c r="T126" s="4">
        <f t="shared" si="37"/>
        <v>0.58333333333333337</v>
      </c>
      <c r="U126" s="11">
        <v>30</v>
      </c>
      <c r="V126" s="35">
        <v>2</v>
      </c>
      <c r="W126" s="35">
        <v>2.2999999999999998</v>
      </c>
      <c r="X126" s="4">
        <f t="shared" si="38"/>
        <v>1.1499999999999999</v>
      </c>
      <c r="Y126" s="11">
        <v>20</v>
      </c>
      <c r="Z126" s="44">
        <f t="shared" si="39"/>
        <v>0.86836538461538448</v>
      </c>
      <c r="AA126" s="45">
        <v>1355</v>
      </c>
      <c r="AB126" s="35">
        <f t="shared" si="40"/>
        <v>123.18181818181819</v>
      </c>
      <c r="AC126" s="35">
        <f t="shared" si="41"/>
        <v>107</v>
      </c>
      <c r="AD126" s="35">
        <f t="shared" si="42"/>
        <v>-16.181818181818187</v>
      </c>
      <c r="AE126" s="35">
        <v>0</v>
      </c>
      <c r="AF126" s="35">
        <f t="shared" si="43"/>
        <v>107</v>
      </c>
      <c r="AG126" s="35">
        <v>107</v>
      </c>
      <c r="AH126" s="35">
        <f t="shared" si="44"/>
        <v>0</v>
      </c>
      <c r="AI126" s="67"/>
      <c r="AJ126" s="9"/>
      <c r="AK126" s="9"/>
      <c r="AL126" s="9"/>
      <c r="AM126" s="10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10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10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10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10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10"/>
      <c r="FX126" s="9"/>
      <c r="FY126" s="9"/>
    </row>
    <row r="127" spans="1:181" s="2" customFormat="1" ht="17" customHeight="1">
      <c r="A127" s="14" t="s">
        <v>126</v>
      </c>
      <c r="B127" s="35">
        <v>68</v>
      </c>
      <c r="C127" s="35">
        <v>74.3</v>
      </c>
      <c r="D127" s="4">
        <f t="shared" si="35"/>
        <v>1.0926470588235293</v>
      </c>
      <c r="E127" s="11">
        <v>10</v>
      </c>
      <c r="F127" s="5" t="s">
        <v>370</v>
      </c>
      <c r="G127" s="5" t="s">
        <v>370</v>
      </c>
      <c r="H127" s="5" t="s">
        <v>370</v>
      </c>
      <c r="I127" s="5" t="s">
        <v>370</v>
      </c>
      <c r="J127" s="5" t="s">
        <v>370</v>
      </c>
      <c r="K127" s="5" t="s">
        <v>370</v>
      </c>
      <c r="L127" s="5" t="s">
        <v>370</v>
      </c>
      <c r="M127" s="5" t="s">
        <v>370</v>
      </c>
      <c r="N127" s="35">
        <v>41.2</v>
      </c>
      <c r="O127" s="35">
        <v>43.4</v>
      </c>
      <c r="P127" s="4">
        <f t="shared" si="36"/>
        <v>1.0533980582524272</v>
      </c>
      <c r="Q127" s="11">
        <v>20</v>
      </c>
      <c r="R127" s="35">
        <v>20</v>
      </c>
      <c r="S127" s="35">
        <v>21.3</v>
      </c>
      <c r="T127" s="4">
        <f t="shared" si="37"/>
        <v>1.0649999999999999</v>
      </c>
      <c r="U127" s="11">
        <v>30</v>
      </c>
      <c r="V127" s="35">
        <v>1</v>
      </c>
      <c r="W127" s="35">
        <v>1.1000000000000001</v>
      </c>
      <c r="X127" s="4">
        <f t="shared" si="38"/>
        <v>1.1000000000000001</v>
      </c>
      <c r="Y127" s="11">
        <v>20</v>
      </c>
      <c r="Z127" s="44">
        <f t="shared" si="39"/>
        <v>1.0743053969160479</v>
      </c>
      <c r="AA127" s="45">
        <v>707</v>
      </c>
      <c r="AB127" s="35">
        <f t="shared" si="40"/>
        <v>64.272727272727266</v>
      </c>
      <c r="AC127" s="35">
        <f t="shared" si="41"/>
        <v>69</v>
      </c>
      <c r="AD127" s="35">
        <f t="shared" si="42"/>
        <v>4.7272727272727337</v>
      </c>
      <c r="AE127" s="35">
        <v>0</v>
      </c>
      <c r="AF127" s="35">
        <f t="shared" si="43"/>
        <v>69</v>
      </c>
      <c r="AG127" s="35">
        <v>69</v>
      </c>
      <c r="AH127" s="35">
        <f t="shared" si="44"/>
        <v>0</v>
      </c>
      <c r="AI127" s="67"/>
      <c r="AJ127" s="9"/>
      <c r="AK127" s="9"/>
      <c r="AL127" s="9"/>
      <c r="AM127" s="10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10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10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10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10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10"/>
      <c r="FX127" s="9"/>
      <c r="FY127" s="9"/>
    </row>
    <row r="128" spans="1:181" s="2" customFormat="1" ht="17" customHeight="1">
      <c r="A128" s="14" t="s">
        <v>127</v>
      </c>
      <c r="B128" s="35">
        <v>115</v>
      </c>
      <c r="C128" s="35">
        <v>102.8</v>
      </c>
      <c r="D128" s="4">
        <f t="shared" si="35"/>
        <v>0.89391304347826084</v>
      </c>
      <c r="E128" s="11">
        <v>10</v>
      </c>
      <c r="F128" s="5" t="s">
        <v>370</v>
      </c>
      <c r="G128" s="5" t="s">
        <v>370</v>
      </c>
      <c r="H128" s="5" t="s">
        <v>370</v>
      </c>
      <c r="I128" s="5" t="s">
        <v>370</v>
      </c>
      <c r="J128" s="5" t="s">
        <v>370</v>
      </c>
      <c r="K128" s="5" t="s">
        <v>370</v>
      </c>
      <c r="L128" s="5" t="s">
        <v>370</v>
      </c>
      <c r="M128" s="5" t="s">
        <v>370</v>
      </c>
      <c r="N128" s="35">
        <v>126</v>
      </c>
      <c r="O128" s="35">
        <v>267.7</v>
      </c>
      <c r="P128" s="4">
        <f t="shared" si="36"/>
        <v>1.2924603174603173</v>
      </c>
      <c r="Q128" s="11">
        <v>20</v>
      </c>
      <c r="R128" s="35">
        <v>4</v>
      </c>
      <c r="S128" s="35">
        <v>7</v>
      </c>
      <c r="T128" s="4">
        <f t="shared" si="37"/>
        <v>1.2549999999999999</v>
      </c>
      <c r="U128" s="11">
        <v>35</v>
      </c>
      <c r="V128" s="35">
        <v>2</v>
      </c>
      <c r="W128" s="35">
        <v>2.4</v>
      </c>
      <c r="X128" s="4">
        <f t="shared" si="38"/>
        <v>1.2</v>
      </c>
      <c r="Y128" s="11">
        <v>15</v>
      </c>
      <c r="Z128" s="44">
        <f t="shared" si="39"/>
        <v>1.2089167097998619</v>
      </c>
      <c r="AA128" s="45">
        <v>1358</v>
      </c>
      <c r="AB128" s="35">
        <f t="shared" si="40"/>
        <v>123.45454545454545</v>
      </c>
      <c r="AC128" s="35">
        <f t="shared" si="41"/>
        <v>149.19999999999999</v>
      </c>
      <c r="AD128" s="35">
        <f t="shared" si="42"/>
        <v>25.745454545454535</v>
      </c>
      <c r="AE128" s="35">
        <v>0</v>
      </c>
      <c r="AF128" s="35">
        <f t="shared" si="43"/>
        <v>149.19999999999999</v>
      </c>
      <c r="AG128" s="35">
        <v>149.19999999999999</v>
      </c>
      <c r="AH128" s="35">
        <f t="shared" si="44"/>
        <v>0</v>
      </c>
      <c r="AI128" s="67"/>
      <c r="AJ128" s="9"/>
      <c r="AK128" s="9"/>
      <c r="AL128" s="9"/>
      <c r="AM128" s="10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10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10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10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10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10"/>
      <c r="FX128" s="9"/>
      <c r="FY128" s="9"/>
    </row>
    <row r="129" spans="1:181" s="2" customFormat="1" ht="17" customHeight="1">
      <c r="A129" s="18" t="s">
        <v>128</v>
      </c>
      <c r="B129" s="35"/>
      <c r="C129" s="35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35"/>
      <c r="O129" s="35"/>
      <c r="P129" s="11"/>
      <c r="Q129" s="11"/>
      <c r="R129" s="35"/>
      <c r="S129" s="35"/>
      <c r="T129" s="11"/>
      <c r="U129" s="11"/>
      <c r="V129" s="11"/>
      <c r="W129" s="11"/>
      <c r="X129" s="11"/>
      <c r="Y129" s="11"/>
      <c r="Z129" s="44"/>
      <c r="AA129" s="11"/>
      <c r="AB129" s="11"/>
      <c r="AC129" s="11"/>
      <c r="AD129" s="11"/>
      <c r="AE129" s="11"/>
      <c r="AF129" s="11"/>
      <c r="AG129" s="35"/>
      <c r="AH129" s="35"/>
      <c r="AI129" s="67"/>
      <c r="AJ129" s="9"/>
      <c r="AK129" s="9"/>
      <c r="AL129" s="9"/>
      <c r="AM129" s="10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10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10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10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10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10"/>
      <c r="FX129" s="9"/>
      <c r="FY129" s="9"/>
    </row>
    <row r="130" spans="1:181" s="2" customFormat="1" ht="17" customHeight="1">
      <c r="A130" s="14" t="s">
        <v>129</v>
      </c>
      <c r="B130" s="35">
        <v>1654</v>
      </c>
      <c r="C130" s="35">
        <v>2171</v>
      </c>
      <c r="D130" s="4">
        <f t="shared" si="35"/>
        <v>1.2112575574365174</v>
      </c>
      <c r="E130" s="11">
        <v>10</v>
      </c>
      <c r="F130" s="5" t="s">
        <v>370</v>
      </c>
      <c r="G130" s="5" t="s">
        <v>370</v>
      </c>
      <c r="H130" s="5" t="s">
        <v>370</v>
      </c>
      <c r="I130" s="5" t="s">
        <v>370</v>
      </c>
      <c r="J130" s="5" t="s">
        <v>370</v>
      </c>
      <c r="K130" s="5" t="s">
        <v>370</v>
      </c>
      <c r="L130" s="5" t="s">
        <v>370</v>
      </c>
      <c r="M130" s="5" t="s">
        <v>370</v>
      </c>
      <c r="N130" s="35">
        <v>217</v>
      </c>
      <c r="O130" s="35">
        <v>388</v>
      </c>
      <c r="P130" s="4">
        <f t="shared" si="36"/>
        <v>1.2588018433179724</v>
      </c>
      <c r="Q130" s="11">
        <v>20</v>
      </c>
      <c r="R130" s="35">
        <v>222</v>
      </c>
      <c r="S130" s="35">
        <v>181.7</v>
      </c>
      <c r="T130" s="4">
        <f t="shared" si="37"/>
        <v>0.81846846846846844</v>
      </c>
      <c r="U130" s="11">
        <v>30</v>
      </c>
      <c r="V130" s="35">
        <v>14</v>
      </c>
      <c r="W130" s="35">
        <v>16.399999999999999</v>
      </c>
      <c r="X130" s="4">
        <f t="shared" si="38"/>
        <v>1.1714285714285713</v>
      </c>
      <c r="Y130" s="11">
        <v>20</v>
      </c>
      <c r="Z130" s="44">
        <f t="shared" si="39"/>
        <v>1.0658904740418762</v>
      </c>
      <c r="AA130" s="45">
        <v>1963</v>
      </c>
      <c r="AB130" s="35">
        <f t="shared" si="40"/>
        <v>178.45454545454547</v>
      </c>
      <c r="AC130" s="35">
        <f t="shared" si="41"/>
        <v>190.2</v>
      </c>
      <c r="AD130" s="35">
        <f t="shared" si="42"/>
        <v>11.745454545454521</v>
      </c>
      <c r="AE130" s="35">
        <v>0</v>
      </c>
      <c r="AF130" s="35">
        <f t="shared" si="43"/>
        <v>190.2</v>
      </c>
      <c r="AG130" s="35">
        <v>190.2</v>
      </c>
      <c r="AH130" s="35">
        <f t="shared" si="44"/>
        <v>0</v>
      </c>
      <c r="AI130" s="67"/>
      <c r="AJ130" s="9"/>
      <c r="AK130" s="9"/>
      <c r="AL130" s="9"/>
      <c r="AM130" s="10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10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10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10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10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10"/>
      <c r="FX130" s="9"/>
      <c r="FY130" s="9"/>
    </row>
    <row r="131" spans="1:181" s="2" customFormat="1" ht="17" customHeight="1">
      <c r="A131" s="14" t="s">
        <v>130</v>
      </c>
      <c r="B131" s="35">
        <v>0</v>
      </c>
      <c r="C131" s="35">
        <v>0</v>
      </c>
      <c r="D131" s="4">
        <f t="shared" si="35"/>
        <v>0</v>
      </c>
      <c r="E131" s="11">
        <v>0</v>
      </c>
      <c r="F131" s="5" t="s">
        <v>370</v>
      </c>
      <c r="G131" s="5" t="s">
        <v>370</v>
      </c>
      <c r="H131" s="5" t="s">
        <v>370</v>
      </c>
      <c r="I131" s="5" t="s">
        <v>370</v>
      </c>
      <c r="J131" s="5" t="s">
        <v>370</v>
      </c>
      <c r="K131" s="5" t="s">
        <v>370</v>
      </c>
      <c r="L131" s="5" t="s">
        <v>370</v>
      </c>
      <c r="M131" s="5" t="s">
        <v>370</v>
      </c>
      <c r="N131" s="35">
        <v>90</v>
      </c>
      <c r="O131" s="35">
        <v>82.7</v>
      </c>
      <c r="P131" s="4">
        <f t="shared" si="36"/>
        <v>0.91888888888888887</v>
      </c>
      <c r="Q131" s="11">
        <v>20</v>
      </c>
      <c r="R131" s="35">
        <v>91</v>
      </c>
      <c r="S131" s="35">
        <v>96.3</v>
      </c>
      <c r="T131" s="4">
        <f t="shared" si="37"/>
        <v>1.0582417582417583</v>
      </c>
      <c r="U131" s="11">
        <v>40</v>
      </c>
      <c r="V131" s="35">
        <v>4</v>
      </c>
      <c r="W131" s="35">
        <v>7.5</v>
      </c>
      <c r="X131" s="4">
        <f t="shared" si="38"/>
        <v>1.2675000000000001</v>
      </c>
      <c r="Y131" s="11">
        <v>10</v>
      </c>
      <c r="Z131" s="44">
        <f t="shared" si="39"/>
        <v>1.0483206872492585</v>
      </c>
      <c r="AA131" s="45">
        <v>2071</v>
      </c>
      <c r="AB131" s="35">
        <f t="shared" si="40"/>
        <v>188.27272727272728</v>
      </c>
      <c r="AC131" s="35">
        <f t="shared" si="41"/>
        <v>197.4</v>
      </c>
      <c r="AD131" s="35">
        <f t="shared" si="42"/>
        <v>9.1272727272727252</v>
      </c>
      <c r="AE131" s="35">
        <v>0</v>
      </c>
      <c r="AF131" s="35">
        <f t="shared" si="43"/>
        <v>197.4</v>
      </c>
      <c r="AG131" s="35">
        <v>197.4</v>
      </c>
      <c r="AH131" s="35">
        <f t="shared" si="44"/>
        <v>0</v>
      </c>
      <c r="AI131" s="67"/>
      <c r="AJ131" s="9"/>
      <c r="AK131" s="9"/>
      <c r="AL131" s="9"/>
      <c r="AM131" s="10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10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10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10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10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10"/>
      <c r="FX131" s="9"/>
      <c r="FY131" s="9"/>
    </row>
    <row r="132" spans="1:181" s="2" customFormat="1" ht="17" customHeight="1">
      <c r="A132" s="14" t="s">
        <v>131</v>
      </c>
      <c r="B132" s="35">
        <v>4027</v>
      </c>
      <c r="C132" s="35">
        <v>4867</v>
      </c>
      <c r="D132" s="4">
        <f t="shared" si="35"/>
        <v>1.200859200397318</v>
      </c>
      <c r="E132" s="11">
        <v>10</v>
      </c>
      <c r="F132" s="5" t="s">
        <v>370</v>
      </c>
      <c r="G132" s="5" t="s">
        <v>370</v>
      </c>
      <c r="H132" s="5" t="s">
        <v>370</v>
      </c>
      <c r="I132" s="5" t="s">
        <v>370</v>
      </c>
      <c r="J132" s="5" t="s">
        <v>370</v>
      </c>
      <c r="K132" s="5" t="s">
        <v>370</v>
      </c>
      <c r="L132" s="5" t="s">
        <v>370</v>
      </c>
      <c r="M132" s="5" t="s">
        <v>370</v>
      </c>
      <c r="N132" s="35">
        <v>618.1</v>
      </c>
      <c r="O132" s="35">
        <v>587.5</v>
      </c>
      <c r="P132" s="4">
        <f t="shared" si="36"/>
        <v>0.95049344766219057</v>
      </c>
      <c r="Q132" s="11">
        <v>20</v>
      </c>
      <c r="R132" s="35">
        <v>54</v>
      </c>
      <c r="S132" s="35">
        <v>69.8</v>
      </c>
      <c r="T132" s="4">
        <f t="shared" si="37"/>
        <v>1.2092592592592593</v>
      </c>
      <c r="U132" s="11">
        <v>20</v>
      </c>
      <c r="V132" s="35">
        <v>5</v>
      </c>
      <c r="W132" s="35">
        <v>8.6999999999999993</v>
      </c>
      <c r="X132" s="4">
        <f t="shared" si="38"/>
        <v>1.254</v>
      </c>
      <c r="Y132" s="11">
        <v>30</v>
      </c>
      <c r="Z132" s="44">
        <f t="shared" si="39"/>
        <v>1.1602955767800271</v>
      </c>
      <c r="AA132" s="45">
        <v>4039</v>
      </c>
      <c r="AB132" s="35">
        <f t="shared" si="40"/>
        <v>367.18181818181819</v>
      </c>
      <c r="AC132" s="35">
        <f t="shared" si="41"/>
        <v>426</v>
      </c>
      <c r="AD132" s="35">
        <f t="shared" si="42"/>
        <v>58.818181818181813</v>
      </c>
      <c r="AE132" s="35">
        <v>0</v>
      </c>
      <c r="AF132" s="35">
        <f t="shared" si="43"/>
        <v>426</v>
      </c>
      <c r="AG132" s="35">
        <v>426</v>
      </c>
      <c r="AH132" s="35">
        <f t="shared" si="44"/>
        <v>0</v>
      </c>
      <c r="AI132" s="67"/>
      <c r="AJ132" s="9"/>
      <c r="AK132" s="9"/>
      <c r="AL132" s="9"/>
      <c r="AM132" s="10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10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10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10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10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10"/>
      <c r="FX132" s="9"/>
      <c r="FY132" s="9"/>
    </row>
    <row r="133" spans="1:181" s="2" customFormat="1" ht="17" customHeight="1">
      <c r="A133" s="14" t="s">
        <v>132</v>
      </c>
      <c r="B133" s="35">
        <v>0</v>
      </c>
      <c r="C133" s="35">
        <v>0</v>
      </c>
      <c r="D133" s="4">
        <f t="shared" si="35"/>
        <v>0</v>
      </c>
      <c r="E133" s="11">
        <v>0</v>
      </c>
      <c r="F133" s="5" t="s">
        <v>370</v>
      </c>
      <c r="G133" s="5" t="s">
        <v>370</v>
      </c>
      <c r="H133" s="5" t="s">
        <v>370</v>
      </c>
      <c r="I133" s="5" t="s">
        <v>370</v>
      </c>
      <c r="J133" s="5" t="s">
        <v>370</v>
      </c>
      <c r="K133" s="5" t="s">
        <v>370</v>
      </c>
      <c r="L133" s="5" t="s">
        <v>370</v>
      </c>
      <c r="M133" s="5" t="s">
        <v>370</v>
      </c>
      <c r="N133" s="35">
        <v>104.2</v>
      </c>
      <c r="O133" s="35">
        <v>289</v>
      </c>
      <c r="P133" s="4">
        <f t="shared" si="36"/>
        <v>1.3</v>
      </c>
      <c r="Q133" s="11">
        <v>20</v>
      </c>
      <c r="R133" s="35">
        <v>59</v>
      </c>
      <c r="S133" s="35">
        <v>50.6</v>
      </c>
      <c r="T133" s="4">
        <f t="shared" si="37"/>
        <v>0.85762711864406782</v>
      </c>
      <c r="U133" s="11">
        <v>20</v>
      </c>
      <c r="V133" s="35">
        <v>7</v>
      </c>
      <c r="W133" s="35">
        <v>10.3</v>
      </c>
      <c r="X133" s="4">
        <f t="shared" si="38"/>
        <v>1.2271428571428571</v>
      </c>
      <c r="Y133" s="11">
        <v>10</v>
      </c>
      <c r="Z133" s="44">
        <f t="shared" si="39"/>
        <v>1.1084794188861986</v>
      </c>
      <c r="AA133" s="45">
        <v>2056</v>
      </c>
      <c r="AB133" s="35">
        <f t="shared" si="40"/>
        <v>186.90909090909091</v>
      </c>
      <c r="AC133" s="35">
        <f t="shared" si="41"/>
        <v>207.2</v>
      </c>
      <c r="AD133" s="35">
        <f t="shared" si="42"/>
        <v>20.290909090909082</v>
      </c>
      <c r="AE133" s="35">
        <v>0</v>
      </c>
      <c r="AF133" s="35">
        <f t="shared" si="43"/>
        <v>207.2</v>
      </c>
      <c r="AG133" s="35">
        <v>207.2</v>
      </c>
      <c r="AH133" s="35">
        <f t="shared" si="44"/>
        <v>0</v>
      </c>
      <c r="AI133" s="67"/>
      <c r="AJ133" s="9"/>
      <c r="AK133" s="9"/>
      <c r="AL133" s="9"/>
      <c r="AM133" s="10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10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10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10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10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10"/>
      <c r="FX133" s="9"/>
      <c r="FY133" s="9"/>
    </row>
    <row r="134" spans="1:181" s="2" customFormat="1" ht="17" customHeight="1">
      <c r="A134" s="14" t="s">
        <v>133</v>
      </c>
      <c r="B134" s="35">
        <v>0</v>
      </c>
      <c r="C134" s="35">
        <v>0</v>
      </c>
      <c r="D134" s="4">
        <f t="shared" si="35"/>
        <v>0</v>
      </c>
      <c r="E134" s="11">
        <v>0</v>
      </c>
      <c r="F134" s="5" t="s">
        <v>370</v>
      </c>
      <c r="G134" s="5" t="s">
        <v>370</v>
      </c>
      <c r="H134" s="5" t="s">
        <v>370</v>
      </c>
      <c r="I134" s="5" t="s">
        <v>370</v>
      </c>
      <c r="J134" s="5" t="s">
        <v>370</v>
      </c>
      <c r="K134" s="5" t="s">
        <v>370</v>
      </c>
      <c r="L134" s="5" t="s">
        <v>370</v>
      </c>
      <c r="M134" s="5" t="s">
        <v>370</v>
      </c>
      <c r="N134" s="35">
        <v>63.2</v>
      </c>
      <c r="O134" s="35">
        <v>171.9</v>
      </c>
      <c r="P134" s="4">
        <f t="shared" si="36"/>
        <v>1.3</v>
      </c>
      <c r="Q134" s="11">
        <v>20</v>
      </c>
      <c r="R134" s="35">
        <v>0</v>
      </c>
      <c r="S134" s="35">
        <v>0</v>
      </c>
      <c r="T134" s="4">
        <f t="shared" si="37"/>
        <v>1</v>
      </c>
      <c r="U134" s="11">
        <v>20</v>
      </c>
      <c r="V134" s="35">
        <v>2</v>
      </c>
      <c r="W134" s="35">
        <v>2.2000000000000002</v>
      </c>
      <c r="X134" s="4">
        <f t="shared" si="38"/>
        <v>1.1000000000000001</v>
      </c>
      <c r="Y134" s="11">
        <v>30</v>
      </c>
      <c r="Z134" s="44">
        <f t="shared" si="39"/>
        <v>1.1285714285714286</v>
      </c>
      <c r="AA134" s="45">
        <v>1443</v>
      </c>
      <c r="AB134" s="35">
        <f t="shared" si="40"/>
        <v>131.18181818181819</v>
      </c>
      <c r="AC134" s="35">
        <f t="shared" si="41"/>
        <v>148</v>
      </c>
      <c r="AD134" s="35">
        <f t="shared" si="42"/>
        <v>16.818181818181813</v>
      </c>
      <c r="AE134" s="35">
        <v>0</v>
      </c>
      <c r="AF134" s="35">
        <f t="shared" si="43"/>
        <v>148</v>
      </c>
      <c r="AG134" s="35">
        <v>148</v>
      </c>
      <c r="AH134" s="35">
        <f t="shared" si="44"/>
        <v>0</v>
      </c>
      <c r="AI134" s="67"/>
      <c r="AJ134" s="9"/>
      <c r="AK134" s="9"/>
      <c r="AL134" s="9"/>
      <c r="AM134" s="10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10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10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10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10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10"/>
      <c r="FX134" s="9"/>
      <c r="FY134" s="9"/>
    </row>
    <row r="135" spans="1:181" s="2" customFormat="1" ht="17" customHeight="1">
      <c r="A135" s="14" t="s">
        <v>134</v>
      </c>
      <c r="B135" s="35">
        <v>0</v>
      </c>
      <c r="C135" s="35">
        <v>0</v>
      </c>
      <c r="D135" s="4">
        <f t="shared" si="35"/>
        <v>0</v>
      </c>
      <c r="E135" s="11">
        <v>0</v>
      </c>
      <c r="F135" s="5" t="s">
        <v>370</v>
      </c>
      <c r="G135" s="5" t="s">
        <v>370</v>
      </c>
      <c r="H135" s="5" t="s">
        <v>370</v>
      </c>
      <c r="I135" s="5" t="s">
        <v>370</v>
      </c>
      <c r="J135" s="5" t="s">
        <v>370</v>
      </c>
      <c r="K135" s="5" t="s">
        <v>370</v>
      </c>
      <c r="L135" s="5" t="s">
        <v>370</v>
      </c>
      <c r="M135" s="5" t="s">
        <v>370</v>
      </c>
      <c r="N135" s="35">
        <v>111.3</v>
      </c>
      <c r="O135" s="35">
        <v>26.1</v>
      </c>
      <c r="P135" s="4">
        <f t="shared" si="36"/>
        <v>0.23450134770889489</v>
      </c>
      <c r="Q135" s="11">
        <v>20</v>
      </c>
      <c r="R135" s="35">
        <v>53</v>
      </c>
      <c r="S135" s="35">
        <v>49.4</v>
      </c>
      <c r="T135" s="4">
        <f t="shared" si="37"/>
        <v>0.93207547169811322</v>
      </c>
      <c r="U135" s="11">
        <v>35</v>
      </c>
      <c r="V135" s="35">
        <v>3</v>
      </c>
      <c r="W135" s="35">
        <v>1.9</v>
      </c>
      <c r="X135" s="4">
        <f t="shared" si="38"/>
        <v>0.6333333333333333</v>
      </c>
      <c r="Y135" s="11">
        <v>15</v>
      </c>
      <c r="Z135" s="44">
        <f t="shared" si="39"/>
        <v>0.66875240662302649</v>
      </c>
      <c r="AA135" s="45">
        <v>1182</v>
      </c>
      <c r="AB135" s="35">
        <f t="shared" si="40"/>
        <v>107.45454545454545</v>
      </c>
      <c r="AC135" s="35">
        <f t="shared" si="41"/>
        <v>71.900000000000006</v>
      </c>
      <c r="AD135" s="35">
        <f t="shared" si="42"/>
        <v>-35.554545454545448</v>
      </c>
      <c r="AE135" s="35">
        <v>0</v>
      </c>
      <c r="AF135" s="35">
        <f t="shared" si="43"/>
        <v>71.900000000000006</v>
      </c>
      <c r="AG135" s="35">
        <v>71.900000000000006</v>
      </c>
      <c r="AH135" s="35">
        <f t="shared" si="44"/>
        <v>0</v>
      </c>
      <c r="AI135" s="67"/>
      <c r="AJ135" s="9"/>
      <c r="AK135" s="9"/>
      <c r="AL135" s="9"/>
      <c r="AM135" s="10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10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10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10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10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10"/>
      <c r="FX135" s="9"/>
      <c r="FY135" s="9"/>
    </row>
    <row r="136" spans="1:181" s="2" customFormat="1" ht="17" customHeight="1">
      <c r="A136" s="14" t="s">
        <v>135</v>
      </c>
      <c r="B136" s="35">
        <v>584</v>
      </c>
      <c r="C136" s="35">
        <v>1835</v>
      </c>
      <c r="D136" s="4">
        <f t="shared" si="35"/>
        <v>1.3</v>
      </c>
      <c r="E136" s="11">
        <v>10</v>
      </c>
      <c r="F136" s="5" t="s">
        <v>370</v>
      </c>
      <c r="G136" s="5" t="s">
        <v>370</v>
      </c>
      <c r="H136" s="5" t="s">
        <v>370</v>
      </c>
      <c r="I136" s="5" t="s">
        <v>370</v>
      </c>
      <c r="J136" s="5" t="s">
        <v>370</v>
      </c>
      <c r="K136" s="5" t="s">
        <v>370</v>
      </c>
      <c r="L136" s="5" t="s">
        <v>370</v>
      </c>
      <c r="M136" s="5" t="s">
        <v>370</v>
      </c>
      <c r="N136" s="35">
        <v>166.3</v>
      </c>
      <c r="O136" s="35">
        <v>222.3</v>
      </c>
      <c r="P136" s="4">
        <f t="shared" si="36"/>
        <v>1.2136740829825616</v>
      </c>
      <c r="Q136" s="11">
        <v>20</v>
      </c>
      <c r="R136" s="35">
        <v>159</v>
      </c>
      <c r="S136" s="35">
        <v>227.7</v>
      </c>
      <c r="T136" s="4">
        <f t="shared" si="37"/>
        <v>1.2232075471698112</v>
      </c>
      <c r="U136" s="11">
        <v>35</v>
      </c>
      <c r="V136" s="35">
        <v>9</v>
      </c>
      <c r="W136" s="35">
        <v>11</v>
      </c>
      <c r="X136" s="4">
        <f t="shared" si="38"/>
        <v>1.2022222222222223</v>
      </c>
      <c r="Y136" s="11">
        <v>15</v>
      </c>
      <c r="Z136" s="44">
        <f t="shared" si="39"/>
        <v>1.2264884892990995</v>
      </c>
      <c r="AA136" s="45">
        <v>739</v>
      </c>
      <c r="AB136" s="35">
        <f t="shared" si="40"/>
        <v>67.181818181818187</v>
      </c>
      <c r="AC136" s="35">
        <f t="shared" si="41"/>
        <v>82.4</v>
      </c>
      <c r="AD136" s="35">
        <f t="shared" si="42"/>
        <v>15.218181818181819</v>
      </c>
      <c r="AE136" s="35">
        <v>0</v>
      </c>
      <c r="AF136" s="35">
        <f t="shared" si="43"/>
        <v>82.4</v>
      </c>
      <c r="AG136" s="35">
        <v>82.4</v>
      </c>
      <c r="AH136" s="35">
        <f t="shared" si="44"/>
        <v>0</v>
      </c>
      <c r="AI136" s="67"/>
      <c r="AJ136" s="9"/>
      <c r="AK136" s="9"/>
      <c r="AL136" s="9"/>
      <c r="AM136" s="10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10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10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10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10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10"/>
      <c r="FX136" s="9"/>
      <c r="FY136" s="9"/>
    </row>
    <row r="137" spans="1:181" s="2" customFormat="1" ht="17" customHeight="1">
      <c r="A137" s="14" t="s">
        <v>136</v>
      </c>
      <c r="B137" s="35">
        <v>0</v>
      </c>
      <c r="C137" s="35">
        <v>0</v>
      </c>
      <c r="D137" s="4">
        <f t="shared" si="35"/>
        <v>0</v>
      </c>
      <c r="E137" s="11">
        <v>0</v>
      </c>
      <c r="F137" s="5" t="s">
        <v>370</v>
      </c>
      <c r="G137" s="5" t="s">
        <v>370</v>
      </c>
      <c r="H137" s="5" t="s">
        <v>370</v>
      </c>
      <c r="I137" s="5" t="s">
        <v>370</v>
      </c>
      <c r="J137" s="5" t="s">
        <v>370</v>
      </c>
      <c r="K137" s="5" t="s">
        <v>370</v>
      </c>
      <c r="L137" s="5" t="s">
        <v>370</v>
      </c>
      <c r="M137" s="5" t="s">
        <v>370</v>
      </c>
      <c r="N137" s="35">
        <v>106.5</v>
      </c>
      <c r="O137" s="35">
        <v>311.89999999999998</v>
      </c>
      <c r="P137" s="4">
        <f t="shared" si="36"/>
        <v>1.3</v>
      </c>
      <c r="Q137" s="11">
        <v>20</v>
      </c>
      <c r="R137" s="35">
        <v>267</v>
      </c>
      <c r="S137" s="35">
        <v>371.4</v>
      </c>
      <c r="T137" s="4">
        <f t="shared" si="37"/>
        <v>1.2191011235955056</v>
      </c>
      <c r="U137" s="11">
        <v>35</v>
      </c>
      <c r="V137" s="35">
        <v>12</v>
      </c>
      <c r="W137" s="35">
        <v>18.899999999999999</v>
      </c>
      <c r="X137" s="4">
        <f t="shared" si="38"/>
        <v>1.2375</v>
      </c>
      <c r="Y137" s="11">
        <v>15</v>
      </c>
      <c r="Z137" s="44">
        <f t="shared" si="39"/>
        <v>1.2461577046548955</v>
      </c>
      <c r="AA137" s="45">
        <v>1870</v>
      </c>
      <c r="AB137" s="35">
        <f t="shared" si="40"/>
        <v>170</v>
      </c>
      <c r="AC137" s="35">
        <f t="shared" si="41"/>
        <v>211.8</v>
      </c>
      <c r="AD137" s="35">
        <f t="shared" si="42"/>
        <v>41.800000000000011</v>
      </c>
      <c r="AE137" s="35">
        <v>0</v>
      </c>
      <c r="AF137" s="35">
        <f t="shared" si="43"/>
        <v>211.8</v>
      </c>
      <c r="AG137" s="35">
        <v>211.8</v>
      </c>
      <c r="AH137" s="35">
        <f t="shared" si="44"/>
        <v>0</v>
      </c>
      <c r="AI137" s="67"/>
      <c r="AJ137" s="9"/>
      <c r="AK137" s="9"/>
      <c r="AL137" s="9"/>
      <c r="AM137" s="10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10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10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10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10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10"/>
      <c r="FX137" s="9"/>
      <c r="FY137" s="9"/>
    </row>
    <row r="138" spans="1:181" s="2" customFormat="1" ht="17" customHeight="1">
      <c r="A138" s="14" t="s">
        <v>137</v>
      </c>
      <c r="B138" s="35">
        <v>0</v>
      </c>
      <c r="C138" s="35">
        <v>0</v>
      </c>
      <c r="D138" s="4">
        <f t="shared" si="35"/>
        <v>0</v>
      </c>
      <c r="E138" s="11">
        <v>0</v>
      </c>
      <c r="F138" s="5" t="s">
        <v>370</v>
      </c>
      <c r="G138" s="5" t="s">
        <v>370</v>
      </c>
      <c r="H138" s="5" t="s">
        <v>370</v>
      </c>
      <c r="I138" s="5" t="s">
        <v>370</v>
      </c>
      <c r="J138" s="5" t="s">
        <v>370</v>
      </c>
      <c r="K138" s="5" t="s">
        <v>370</v>
      </c>
      <c r="L138" s="5" t="s">
        <v>370</v>
      </c>
      <c r="M138" s="5" t="s">
        <v>370</v>
      </c>
      <c r="N138" s="35">
        <v>338.1</v>
      </c>
      <c r="O138" s="35">
        <v>194</v>
      </c>
      <c r="P138" s="4">
        <f t="shared" si="36"/>
        <v>0.57379473528541847</v>
      </c>
      <c r="Q138" s="11">
        <v>20</v>
      </c>
      <c r="R138" s="35">
        <v>2</v>
      </c>
      <c r="S138" s="35">
        <v>1.2</v>
      </c>
      <c r="T138" s="4">
        <f t="shared" si="37"/>
        <v>0.6</v>
      </c>
      <c r="U138" s="11">
        <v>25</v>
      </c>
      <c r="V138" s="35">
        <v>3</v>
      </c>
      <c r="W138" s="35">
        <v>0</v>
      </c>
      <c r="X138" s="4">
        <f t="shared" si="38"/>
        <v>0</v>
      </c>
      <c r="Y138" s="11">
        <v>25</v>
      </c>
      <c r="Z138" s="44">
        <f t="shared" si="39"/>
        <v>0.3782270672244053</v>
      </c>
      <c r="AA138" s="45">
        <v>75</v>
      </c>
      <c r="AB138" s="35">
        <f t="shared" si="40"/>
        <v>6.8181818181818183</v>
      </c>
      <c r="AC138" s="35">
        <f t="shared" si="41"/>
        <v>2.6</v>
      </c>
      <c r="AD138" s="35">
        <f t="shared" si="42"/>
        <v>-4.2181818181818187</v>
      </c>
      <c r="AE138" s="35">
        <v>0</v>
      </c>
      <c r="AF138" s="35">
        <f t="shared" si="43"/>
        <v>2.6</v>
      </c>
      <c r="AG138" s="35">
        <v>2.6</v>
      </c>
      <c r="AH138" s="35">
        <f t="shared" si="44"/>
        <v>0</v>
      </c>
      <c r="AI138" s="67"/>
      <c r="AJ138" s="9"/>
      <c r="AK138" s="9"/>
      <c r="AL138" s="9"/>
      <c r="AM138" s="10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10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10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10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10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10"/>
      <c r="FX138" s="9"/>
      <c r="FY138" s="9"/>
    </row>
    <row r="139" spans="1:181" s="2" customFormat="1" ht="17" customHeight="1">
      <c r="A139" s="18" t="s">
        <v>138</v>
      </c>
      <c r="B139" s="35"/>
      <c r="C139" s="35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35"/>
      <c r="O139" s="35"/>
      <c r="P139" s="11"/>
      <c r="Q139" s="11"/>
      <c r="R139" s="35"/>
      <c r="S139" s="35"/>
      <c r="T139" s="11"/>
      <c r="U139" s="11"/>
      <c r="V139" s="11"/>
      <c r="W139" s="11"/>
      <c r="X139" s="11"/>
      <c r="Y139" s="11"/>
      <c r="Z139" s="44"/>
      <c r="AA139" s="11"/>
      <c r="AB139" s="11"/>
      <c r="AC139" s="11"/>
      <c r="AD139" s="11"/>
      <c r="AE139" s="11"/>
      <c r="AF139" s="11"/>
      <c r="AG139" s="35"/>
      <c r="AH139" s="35"/>
      <c r="AI139" s="67"/>
      <c r="AJ139" s="9"/>
      <c r="AK139" s="9"/>
      <c r="AL139" s="9"/>
      <c r="AM139" s="10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10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10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10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10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10"/>
      <c r="FX139" s="9"/>
      <c r="FY139" s="9"/>
    </row>
    <row r="140" spans="1:181" s="2" customFormat="1" ht="17" customHeight="1">
      <c r="A140" s="14" t="s">
        <v>139</v>
      </c>
      <c r="B140" s="35">
        <v>0</v>
      </c>
      <c r="C140" s="35">
        <v>0</v>
      </c>
      <c r="D140" s="4">
        <f t="shared" si="35"/>
        <v>0</v>
      </c>
      <c r="E140" s="11">
        <v>0</v>
      </c>
      <c r="F140" s="5" t="s">
        <v>370</v>
      </c>
      <c r="G140" s="5" t="s">
        <v>370</v>
      </c>
      <c r="H140" s="5" t="s">
        <v>370</v>
      </c>
      <c r="I140" s="5" t="s">
        <v>370</v>
      </c>
      <c r="J140" s="5" t="s">
        <v>370</v>
      </c>
      <c r="K140" s="5" t="s">
        <v>370</v>
      </c>
      <c r="L140" s="5" t="s">
        <v>370</v>
      </c>
      <c r="M140" s="5" t="s">
        <v>370</v>
      </c>
      <c r="N140" s="35">
        <v>6.5</v>
      </c>
      <c r="O140" s="35">
        <v>23.8</v>
      </c>
      <c r="P140" s="4">
        <f t="shared" si="36"/>
        <v>1.3</v>
      </c>
      <c r="Q140" s="11">
        <v>20</v>
      </c>
      <c r="R140" s="35">
        <v>0</v>
      </c>
      <c r="S140" s="35">
        <v>0</v>
      </c>
      <c r="T140" s="4">
        <f t="shared" si="37"/>
        <v>1</v>
      </c>
      <c r="U140" s="11">
        <v>30</v>
      </c>
      <c r="V140" s="35">
        <v>0.9</v>
      </c>
      <c r="W140" s="35">
        <v>1</v>
      </c>
      <c r="X140" s="4">
        <f t="shared" si="38"/>
        <v>1.1111111111111112</v>
      </c>
      <c r="Y140" s="11">
        <v>20</v>
      </c>
      <c r="Z140" s="44">
        <f t="shared" si="39"/>
        <v>1.1174603174603175</v>
      </c>
      <c r="AA140" s="45">
        <v>2458</v>
      </c>
      <c r="AB140" s="35">
        <f t="shared" si="40"/>
        <v>223.45454545454547</v>
      </c>
      <c r="AC140" s="35">
        <f t="shared" si="41"/>
        <v>249.7</v>
      </c>
      <c r="AD140" s="35">
        <f t="shared" si="42"/>
        <v>26.245454545454521</v>
      </c>
      <c r="AE140" s="35">
        <v>0</v>
      </c>
      <c r="AF140" s="35">
        <f t="shared" si="43"/>
        <v>249.7</v>
      </c>
      <c r="AG140" s="35">
        <v>249.7</v>
      </c>
      <c r="AH140" s="35">
        <f t="shared" si="44"/>
        <v>0</v>
      </c>
      <c r="AI140" s="67"/>
      <c r="AJ140" s="9"/>
      <c r="AK140" s="9"/>
      <c r="AL140" s="9"/>
      <c r="AM140" s="10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10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10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10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10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10"/>
      <c r="FX140" s="9"/>
      <c r="FY140" s="9"/>
    </row>
    <row r="141" spans="1:181" s="2" customFormat="1" ht="17" customHeight="1">
      <c r="A141" s="14" t="s">
        <v>140</v>
      </c>
      <c r="B141" s="35">
        <v>0</v>
      </c>
      <c r="C141" s="35">
        <v>0</v>
      </c>
      <c r="D141" s="4">
        <f t="shared" si="35"/>
        <v>0</v>
      </c>
      <c r="E141" s="11">
        <v>0</v>
      </c>
      <c r="F141" s="5" t="s">
        <v>370</v>
      </c>
      <c r="G141" s="5" t="s">
        <v>370</v>
      </c>
      <c r="H141" s="5" t="s">
        <v>370</v>
      </c>
      <c r="I141" s="5" t="s">
        <v>370</v>
      </c>
      <c r="J141" s="5" t="s">
        <v>370</v>
      </c>
      <c r="K141" s="5" t="s">
        <v>370</v>
      </c>
      <c r="L141" s="5" t="s">
        <v>370</v>
      </c>
      <c r="M141" s="5" t="s">
        <v>370</v>
      </c>
      <c r="N141" s="35">
        <v>108.8</v>
      </c>
      <c r="O141" s="35">
        <v>25.3</v>
      </c>
      <c r="P141" s="4">
        <f t="shared" si="36"/>
        <v>0.23253676470588236</v>
      </c>
      <c r="Q141" s="11">
        <v>20</v>
      </c>
      <c r="R141" s="35">
        <v>3</v>
      </c>
      <c r="S141" s="35">
        <v>3</v>
      </c>
      <c r="T141" s="4">
        <f t="shared" si="37"/>
        <v>1</v>
      </c>
      <c r="U141" s="11">
        <v>35</v>
      </c>
      <c r="V141" s="35">
        <v>2</v>
      </c>
      <c r="W141" s="35">
        <v>2.4</v>
      </c>
      <c r="X141" s="4">
        <f t="shared" si="38"/>
        <v>1.2</v>
      </c>
      <c r="Y141" s="11">
        <v>15</v>
      </c>
      <c r="Z141" s="44">
        <f t="shared" si="39"/>
        <v>0.8235819327731092</v>
      </c>
      <c r="AA141" s="45">
        <v>3115</v>
      </c>
      <c r="AB141" s="35">
        <f t="shared" si="40"/>
        <v>283.18181818181819</v>
      </c>
      <c r="AC141" s="35">
        <f t="shared" si="41"/>
        <v>233.2</v>
      </c>
      <c r="AD141" s="35">
        <f t="shared" si="42"/>
        <v>-49.981818181818198</v>
      </c>
      <c r="AE141" s="35">
        <v>0</v>
      </c>
      <c r="AF141" s="35">
        <f t="shared" si="43"/>
        <v>233.2</v>
      </c>
      <c r="AG141" s="35">
        <v>233.2</v>
      </c>
      <c r="AH141" s="35">
        <f t="shared" si="44"/>
        <v>0</v>
      </c>
      <c r="AI141" s="67"/>
      <c r="AJ141" s="9"/>
      <c r="AK141" s="9"/>
      <c r="AL141" s="9"/>
      <c r="AM141" s="10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10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10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10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10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10"/>
      <c r="FX141" s="9"/>
      <c r="FY141" s="9"/>
    </row>
    <row r="142" spans="1:181" s="2" customFormat="1" ht="17" customHeight="1">
      <c r="A142" s="14" t="s">
        <v>141</v>
      </c>
      <c r="B142" s="35">
        <v>0</v>
      </c>
      <c r="C142" s="35">
        <v>0</v>
      </c>
      <c r="D142" s="4">
        <f t="shared" si="35"/>
        <v>0</v>
      </c>
      <c r="E142" s="11">
        <v>0</v>
      </c>
      <c r="F142" s="5" t="s">
        <v>370</v>
      </c>
      <c r="G142" s="5" t="s">
        <v>370</v>
      </c>
      <c r="H142" s="5" t="s">
        <v>370</v>
      </c>
      <c r="I142" s="5" t="s">
        <v>370</v>
      </c>
      <c r="J142" s="5" t="s">
        <v>370</v>
      </c>
      <c r="K142" s="5" t="s">
        <v>370</v>
      </c>
      <c r="L142" s="5" t="s">
        <v>370</v>
      </c>
      <c r="M142" s="5" t="s">
        <v>370</v>
      </c>
      <c r="N142" s="35">
        <v>274</v>
      </c>
      <c r="O142" s="35">
        <v>98.5</v>
      </c>
      <c r="P142" s="4">
        <f t="shared" si="36"/>
        <v>0.35948905109489049</v>
      </c>
      <c r="Q142" s="11">
        <v>20</v>
      </c>
      <c r="R142" s="35">
        <v>53</v>
      </c>
      <c r="S142" s="35">
        <v>53</v>
      </c>
      <c r="T142" s="4">
        <f t="shared" si="37"/>
        <v>1</v>
      </c>
      <c r="U142" s="11">
        <v>30</v>
      </c>
      <c r="V142" s="35">
        <v>6</v>
      </c>
      <c r="W142" s="35">
        <v>6.1</v>
      </c>
      <c r="X142" s="4">
        <f t="shared" si="38"/>
        <v>1.0166666666666666</v>
      </c>
      <c r="Y142" s="11">
        <v>20</v>
      </c>
      <c r="Z142" s="44">
        <f t="shared" si="39"/>
        <v>0.82175877650330209</v>
      </c>
      <c r="AA142" s="45">
        <v>4913</v>
      </c>
      <c r="AB142" s="35">
        <f t="shared" si="40"/>
        <v>446.63636363636363</v>
      </c>
      <c r="AC142" s="35">
        <f t="shared" si="41"/>
        <v>367</v>
      </c>
      <c r="AD142" s="35">
        <f t="shared" si="42"/>
        <v>-79.636363636363626</v>
      </c>
      <c r="AE142" s="35">
        <v>0</v>
      </c>
      <c r="AF142" s="35">
        <f t="shared" si="43"/>
        <v>367</v>
      </c>
      <c r="AG142" s="35">
        <v>367</v>
      </c>
      <c r="AH142" s="35">
        <f t="shared" si="44"/>
        <v>0</v>
      </c>
      <c r="AI142" s="67"/>
      <c r="AJ142" s="9"/>
      <c r="AK142" s="9"/>
      <c r="AL142" s="9"/>
      <c r="AM142" s="10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10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10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10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10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10"/>
      <c r="FX142" s="9"/>
      <c r="FY142" s="9"/>
    </row>
    <row r="143" spans="1:181" s="2" customFormat="1" ht="17" customHeight="1">
      <c r="A143" s="14" t="s">
        <v>142</v>
      </c>
      <c r="B143" s="35">
        <v>3778</v>
      </c>
      <c r="C143" s="35">
        <v>4592</v>
      </c>
      <c r="D143" s="4">
        <f t="shared" si="35"/>
        <v>1.2015457914240337</v>
      </c>
      <c r="E143" s="11">
        <v>10</v>
      </c>
      <c r="F143" s="5" t="s">
        <v>370</v>
      </c>
      <c r="G143" s="5" t="s">
        <v>370</v>
      </c>
      <c r="H143" s="5" t="s">
        <v>370</v>
      </c>
      <c r="I143" s="5" t="s">
        <v>370</v>
      </c>
      <c r="J143" s="5" t="s">
        <v>370</v>
      </c>
      <c r="K143" s="5" t="s">
        <v>370</v>
      </c>
      <c r="L143" s="5" t="s">
        <v>370</v>
      </c>
      <c r="M143" s="5" t="s">
        <v>370</v>
      </c>
      <c r="N143" s="35">
        <v>605.6</v>
      </c>
      <c r="O143" s="35">
        <v>351.9</v>
      </c>
      <c r="P143" s="4">
        <f t="shared" si="36"/>
        <v>0.58107661822985468</v>
      </c>
      <c r="Q143" s="11">
        <v>20</v>
      </c>
      <c r="R143" s="35">
        <v>3</v>
      </c>
      <c r="S143" s="35">
        <v>5.0999999999999996</v>
      </c>
      <c r="T143" s="4">
        <f t="shared" si="37"/>
        <v>1.25</v>
      </c>
      <c r="U143" s="11">
        <v>20</v>
      </c>
      <c r="V143" s="35">
        <v>1.5</v>
      </c>
      <c r="W143" s="35">
        <v>1.5</v>
      </c>
      <c r="X143" s="4">
        <f t="shared" si="38"/>
        <v>1</v>
      </c>
      <c r="Y143" s="11">
        <v>30</v>
      </c>
      <c r="Z143" s="44">
        <f t="shared" si="39"/>
        <v>0.98296237848546786</v>
      </c>
      <c r="AA143" s="45">
        <v>5345</v>
      </c>
      <c r="AB143" s="35">
        <f t="shared" si="40"/>
        <v>485.90909090909093</v>
      </c>
      <c r="AC143" s="35">
        <f t="shared" si="41"/>
        <v>477.6</v>
      </c>
      <c r="AD143" s="35">
        <f t="shared" si="42"/>
        <v>-8.3090909090909122</v>
      </c>
      <c r="AE143" s="35">
        <v>0</v>
      </c>
      <c r="AF143" s="35">
        <f t="shared" si="43"/>
        <v>477.6</v>
      </c>
      <c r="AG143" s="35">
        <v>477.6</v>
      </c>
      <c r="AH143" s="35">
        <f t="shared" si="44"/>
        <v>0</v>
      </c>
      <c r="AI143" s="67"/>
      <c r="AJ143" s="9"/>
      <c r="AK143" s="9"/>
      <c r="AL143" s="9"/>
      <c r="AM143" s="10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10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10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10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10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10"/>
      <c r="FX143" s="9"/>
      <c r="FY143" s="9"/>
    </row>
    <row r="144" spans="1:181" s="2" customFormat="1" ht="17" customHeight="1">
      <c r="A144" s="14" t="s">
        <v>143</v>
      </c>
      <c r="B144" s="35">
        <v>83</v>
      </c>
      <c r="C144" s="35">
        <v>82.5</v>
      </c>
      <c r="D144" s="4">
        <f t="shared" si="35"/>
        <v>0.99397590361445787</v>
      </c>
      <c r="E144" s="11">
        <v>10</v>
      </c>
      <c r="F144" s="5" t="s">
        <v>370</v>
      </c>
      <c r="G144" s="5" t="s">
        <v>370</v>
      </c>
      <c r="H144" s="5" t="s">
        <v>370</v>
      </c>
      <c r="I144" s="5" t="s">
        <v>370</v>
      </c>
      <c r="J144" s="5" t="s">
        <v>370</v>
      </c>
      <c r="K144" s="5" t="s">
        <v>370</v>
      </c>
      <c r="L144" s="5" t="s">
        <v>370</v>
      </c>
      <c r="M144" s="5" t="s">
        <v>370</v>
      </c>
      <c r="N144" s="35">
        <v>217.9</v>
      </c>
      <c r="O144" s="35">
        <v>352.6</v>
      </c>
      <c r="P144" s="4">
        <f t="shared" si="36"/>
        <v>1.2418173474070675</v>
      </c>
      <c r="Q144" s="11">
        <v>20</v>
      </c>
      <c r="R144" s="35">
        <v>6</v>
      </c>
      <c r="S144" s="35">
        <v>6</v>
      </c>
      <c r="T144" s="4">
        <f t="shared" si="37"/>
        <v>1</v>
      </c>
      <c r="U144" s="11">
        <v>30</v>
      </c>
      <c r="V144" s="35">
        <v>1</v>
      </c>
      <c r="W144" s="35">
        <v>1</v>
      </c>
      <c r="X144" s="4">
        <f t="shared" si="38"/>
        <v>1</v>
      </c>
      <c r="Y144" s="11">
        <v>20</v>
      </c>
      <c r="Z144" s="44">
        <f t="shared" si="39"/>
        <v>1.0597013248035743</v>
      </c>
      <c r="AA144" s="45">
        <v>1353</v>
      </c>
      <c r="AB144" s="35">
        <f t="shared" si="40"/>
        <v>123</v>
      </c>
      <c r="AC144" s="35">
        <f t="shared" si="41"/>
        <v>130.30000000000001</v>
      </c>
      <c r="AD144" s="35">
        <f t="shared" si="42"/>
        <v>7.3000000000000114</v>
      </c>
      <c r="AE144" s="35">
        <v>0</v>
      </c>
      <c r="AF144" s="35">
        <f t="shared" si="43"/>
        <v>130.30000000000001</v>
      </c>
      <c r="AG144" s="35">
        <v>130.30000000000001</v>
      </c>
      <c r="AH144" s="35">
        <f t="shared" si="44"/>
        <v>0</v>
      </c>
      <c r="AI144" s="67"/>
      <c r="AJ144" s="9"/>
      <c r="AK144" s="9"/>
      <c r="AL144" s="9"/>
      <c r="AM144" s="10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10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10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10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10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10"/>
      <c r="FX144" s="9"/>
      <c r="FY144" s="9"/>
    </row>
    <row r="145" spans="1:181" s="2" customFormat="1" ht="17" customHeight="1">
      <c r="A145" s="14" t="s">
        <v>144</v>
      </c>
      <c r="B145" s="35">
        <v>0</v>
      </c>
      <c r="C145" s="35">
        <v>0</v>
      </c>
      <c r="D145" s="4">
        <f t="shared" si="35"/>
        <v>0</v>
      </c>
      <c r="E145" s="11">
        <v>0</v>
      </c>
      <c r="F145" s="5" t="s">
        <v>370</v>
      </c>
      <c r="G145" s="5" t="s">
        <v>370</v>
      </c>
      <c r="H145" s="5" t="s">
        <v>370</v>
      </c>
      <c r="I145" s="5" t="s">
        <v>370</v>
      </c>
      <c r="J145" s="5" t="s">
        <v>370</v>
      </c>
      <c r="K145" s="5" t="s">
        <v>370</v>
      </c>
      <c r="L145" s="5" t="s">
        <v>370</v>
      </c>
      <c r="M145" s="5" t="s">
        <v>370</v>
      </c>
      <c r="N145" s="35">
        <v>137.5</v>
      </c>
      <c r="O145" s="35">
        <v>21.4</v>
      </c>
      <c r="P145" s="4">
        <f t="shared" si="36"/>
        <v>0.15563636363636363</v>
      </c>
      <c r="Q145" s="11">
        <v>20</v>
      </c>
      <c r="R145" s="35">
        <v>0</v>
      </c>
      <c r="S145" s="35">
        <v>0</v>
      </c>
      <c r="T145" s="4">
        <f t="shared" si="37"/>
        <v>1</v>
      </c>
      <c r="U145" s="11">
        <v>35</v>
      </c>
      <c r="V145" s="35">
        <v>2</v>
      </c>
      <c r="W145" s="35">
        <v>2.4</v>
      </c>
      <c r="X145" s="4">
        <f t="shared" si="38"/>
        <v>1.2</v>
      </c>
      <c r="Y145" s="11">
        <v>15</v>
      </c>
      <c r="Z145" s="44">
        <f t="shared" si="39"/>
        <v>0.80161038961038955</v>
      </c>
      <c r="AA145" s="45">
        <v>3436</v>
      </c>
      <c r="AB145" s="35">
        <f t="shared" si="40"/>
        <v>312.36363636363637</v>
      </c>
      <c r="AC145" s="35">
        <f t="shared" si="41"/>
        <v>250.4</v>
      </c>
      <c r="AD145" s="35">
        <f t="shared" si="42"/>
        <v>-61.963636363636368</v>
      </c>
      <c r="AE145" s="35">
        <v>0</v>
      </c>
      <c r="AF145" s="35">
        <f t="shared" si="43"/>
        <v>250.4</v>
      </c>
      <c r="AG145" s="35">
        <v>250.4</v>
      </c>
      <c r="AH145" s="35">
        <f t="shared" si="44"/>
        <v>0</v>
      </c>
      <c r="AI145" s="67"/>
      <c r="AJ145" s="9"/>
      <c r="AK145" s="9"/>
      <c r="AL145" s="9"/>
      <c r="AM145" s="10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10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10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10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10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10"/>
      <c r="FX145" s="9"/>
      <c r="FY145" s="9"/>
    </row>
    <row r="146" spans="1:181" s="2" customFormat="1" ht="17" customHeight="1">
      <c r="A146" s="18" t="s">
        <v>145</v>
      </c>
      <c r="B146" s="35"/>
      <c r="C146" s="35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35"/>
      <c r="O146" s="35"/>
      <c r="P146" s="11"/>
      <c r="Q146" s="11"/>
      <c r="R146" s="35"/>
      <c r="S146" s="35"/>
      <c r="T146" s="11"/>
      <c r="U146" s="11"/>
      <c r="V146" s="11"/>
      <c r="W146" s="11"/>
      <c r="X146" s="11"/>
      <c r="Y146" s="11"/>
      <c r="Z146" s="44"/>
      <c r="AA146" s="11"/>
      <c r="AB146" s="11"/>
      <c r="AC146" s="11"/>
      <c r="AD146" s="11"/>
      <c r="AE146" s="11"/>
      <c r="AF146" s="11"/>
      <c r="AG146" s="35"/>
      <c r="AH146" s="35"/>
      <c r="AI146" s="67"/>
      <c r="AJ146" s="9"/>
      <c r="AK146" s="9"/>
      <c r="AL146" s="9"/>
      <c r="AM146" s="10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10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10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10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10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10"/>
      <c r="FX146" s="9"/>
      <c r="FY146" s="9"/>
    </row>
    <row r="147" spans="1:181" s="2" customFormat="1" ht="17" customHeight="1">
      <c r="A147" s="14" t="s">
        <v>146</v>
      </c>
      <c r="B147" s="35">
        <v>465</v>
      </c>
      <c r="C147" s="35">
        <v>487.6</v>
      </c>
      <c r="D147" s="4">
        <f t="shared" si="35"/>
        <v>1.0486021505376344</v>
      </c>
      <c r="E147" s="11">
        <v>10</v>
      </c>
      <c r="F147" s="5" t="s">
        <v>370</v>
      </c>
      <c r="G147" s="5" t="s">
        <v>370</v>
      </c>
      <c r="H147" s="5" t="s">
        <v>370</v>
      </c>
      <c r="I147" s="5" t="s">
        <v>370</v>
      </c>
      <c r="J147" s="5" t="s">
        <v>370</v>
      </c>
      <c r="K147" s="5" t="s">
        <v>370</v>
      </c>
      <c r="L147" s="5" t="s">
        <v>370</v>
      </c>
      <c r="M147" s="5" t="s">
        <v>370</v>
      </c>
      <c r="N147" s="35">
        <v>157.4</v>
      </c>
      <c r="O147" s="35">
        <v>95.6</v>
      </c>
      <c r="P147" s="4">
        <f t="shared" si="36"/>
        <v>0.60736975857687414</v>
      </c>
      <c r="Q147" s="11">
        <v>20</v>
      </c>
      <c r="R147" s="35">
        <v>1</v>
      </c>
      <c r="S147" s="35">
        <v>5</v>
      </c>
      <c r="T147" s="4">
        <f t="shared" si="37"/>
        <v>1.3</v>
      </c>
      <c r="U147" s="11">
        <v>20</v>
      </c>
      <c r="V147" s="35">
        <v>0.5</v>
      </c>
      <c r="W147" s="35">
        <v>0.7</v>
      </c>
      <c r="X147" s="4">
        <f t="shared" si="38"/>
        <v>1.22</v>
      </c>
      <c r="Y147" s="11">
        <v>30</v>
      </c>
      <c r="Z147" s="44">
        <f t="shared" si="39"/>
        <v>1.0654177084614229</v>
      </c>
      <c r="AA147" s="45">
        <v>2328</v>
      </c>
      <c r="AB147" s="35">
        <f t="shared" si="40"/>
        <v>211.63636363636363</v>
      </c>
      <c r="AC147" s="35">
        <f t="shared" si="41"/>
        <v>225.5</v>
      </c>
      <c r="AD147" s="35">
        <f t="shared" si="42"/>
        <v>13.863636363636374</v>
      </c>
      <c r="AE147" s="35">
        <v>0</v>
      </c>
      <c r="AF147" s="35">
        <f t="shared" si="43"/>
        <v>225.5</v>
      </c>
      <c r="AG147" s="35">
        <v>225.5</v>
      </c>
      <c r="AH147" s="35">
        <f t="shared" si="44"/>
        <v>0</v>
      </c>
      <c r="AI147" s="67"/>
      <c r="AJ147" s="9"/>
      <c r="AK147" s="9"/>
      <c r="AL147" s="9"/>
      <c r="AM147" s="10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10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10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10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10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10"/>
      <c r="FX147" s="9"/>
      <c r="FY147" s="9"/>
    </row>
    <row r="148" spans="1:181" s="2" customFormat="1" ht="17" customHeight="1">
      <c r="A148" s="14" t="s">
        <v>147</v>
      </c>
      <c r="B148" s="35">
        <v>176</v>
      </c>
      <c r="C148" s="35">
        <v>178.3</v>
      </c>
      <c r="D148" s="4">
        <f t="shared" si="35"/>
        <v>1.0130681818181819</v>
      </c>
      <c r="E148" s="11">
        <v>10</v>
      </c>
      <c r="F148" s="5" t="s">
        <v>370</v>
      </c>
      <c r="G148" s="5" t="s">
        <v>370</v>
      </c>
      <c r="H148" s="5" t="s">
        <v>370</v>
      </c>
      <c r="I148" s="5" t="s">
        <v>370</v>
      </c>
      <c r="J148" s="5" t="s">
        <v>370</v>
      </c>
      <c r="K148" s="5" t="s">
        <v>370</v>
      </c>
      <c r="L148" s="5" t="s">
        <v>370</v>
      </c>
      <c r="M148" s="5" t="s">
        <v>370</v>
      </c>
      <c r="N148" s="35">
        <v>330</v>
      </c>
      <c r="O148" s="35">
        <v>219.2</v>
      </c>
      <c r="P148" s="4">
        <f t="shared" si="36"/>
        <v>0.66424242424242419</v>
      </c>
      <c r="Q148" s="11">
        <v>20</v>
      </c>
      <c r="R148" s="35">
        <v>0.1</v>
      </c>
      <c r="S148" s="35">
        <v>0.1</v>
      </c>
      <c r="T148" s="4">
        <f t="shared" si="37"/>
        <v>1</v>
      </c>
      <c r="U148" s="11">
        <v>15</v>
      </c>
      <c r="V148" s="35">
        <v>0.6</v>
      </c>
      <c r="W148" s="35">
        <v>0.6</v>
      </c>
      <c r="X148" s="4">
        <f t="shared" si="38"/>
        <v>1</v>
      </c>
      <c r="Y148" s="11">
        <v>35</v>
      </c>
      <c r="Z148" s="44">
        <f t="shared" si="39"/>
        <v>0.9176941287878787</v>
      </c>
      <c r="AA148" s="45">
        <v>2752</v>
      </c>
      <c r="AB148" s="35">
        <f t="shared" si="40"/>
        <v>250.18181818181819</v>
      </c>
      <c r="AC148" s="35">
        <f t="shared" si="41"/>
        <v>229.6</v>
      </c>
      <c r="AD148" s="35">
        <f t="shared" si="42"/>
        <v>-20.581818181818193</v>
      </c>
      <c r="AE148" s="35">
        <v>0</v>
      </c>
      <c r="AF148" s="35">
        <f t="shared" si="43"/>
        <v>229.6</v>
      </c>
      <c r="AG148" s="35">
        <v>229.6</v>
      </c>
      <c r="AH148" s="35">
        <f t="shared" si="44"/>
        <v>0</v>
      </c>
      <c r="AI148" s="67"/>
      <c r="AJ148" s="9"/>
      <c r="AK148" s="9"/>
      <c r="AL148" s="9"/>
      <c r="AM148" s="10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10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10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10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10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10"/>
      <c r="FX148" s="9"/>
      <c r="FY148" s="9"/>
    </row>
    <row r="149" spans="1:181" s="2" customFormat="1" ht="17" customHeight="1">
      <c r="A149" s="14" t="s">
        <v>148</v>
      </c>
      <c r="B149" s="35">
        <v>1241</v>
      </c>
      <c r="C149" s="35">
        <v>1318.9</v>
      </c>
      <c r="D149" s="4">
        <f t="shared" si="35"/>
        <v>1.0627719580983079</v>
      </c>
      <c r="E149" s="11">
        <v>10</v>
      </c>
      <c r="F149" s="5" t="s">
        <v>370</v>
      </c>
      <c r="G149" s="5" t="s">
        <v>370</v>
      </c>
      <c r="H149" s="5" t="s">
        <v>370</v>
      </c>
      <c r="I149" s="5" t="s">
        <v>370</v>
      </c>
      <c r="J149" s="5" t="s">
        <v>370</v>
      </c>
      <c r="K149" s="5" t="s">
        <v>370</v>
      </c>
      <c r="L149" s="5" t="s">
        <v>370</v>
      </c>
      <c r="M149" s="5" t="s">
        <v>370</v>
      </c>
      <c r="N149" s="35">
        <v>427.8</v>
      </c>
      <c r="O149" s="35">
        <v>272.5</v>
      </c>
      <c r="P149" s="4">
        <f t="shared" si="36"/>
        <v>0.63697989714820002</v>
      </c>
      <c r="Q149" s="11">
        <v>20</v>
      </c>
      <c r="R149" s="35">
        <v>660</v>
      </c>
      <c r="S149" s="35">
        <v>591.4</v>
      </c>
      <c r="T149" s="4">
        <f t="shared" si="37"/>
        <v>0.896060606060606</v>
      </c>
      <c r="U149" s="11">
        <v>10</v>
      </c>
      <c r="V149" s="35">
        <v>0.8</v>
      </c>
      <c r="W149" s="35">
        <v>1.9</v>
      </c>
      <c r="X149" s="4">
        <f t="shared" si="38"/>
        <v>1.3</v>
      </c>
      <c r="Y149" s="11">
        <v>40</v>
      </c>
      <c r="Z149" s="44">
        <f t="shared" si="39"/>
        <v>1.0540990448069141</v>
      </c>
      <c r="AA149" s="45">
        <v>3953</v>
      </c>
      <c r="AB149" s="35">
        <f t="shared" si="40"/>
        <v>359.36363636363637</v>
      </c>
      <c r="AC149" s="35">
        <f t="shared" si="41"/>
        <v>378.8</v>
      </c>
      <c r="AD149" s="35">
        <f t="shared" si="42"/>
        <v>19.436363636363637</v>
      </c>
      <c r="AE149" s="35">
        <v>0</v>
      </c>
      <c r="AF149" s="35">
        <f t="shared" si="43"/>
        <v>378.8</v>
      </c>
      <c r="AG149" s="35">
        <v>378.8</v>
      </c>
      <c r="AH149" s="35">
        <f t="shared" si="44"/>
        <v>0</v>
      </c>
      <c r="AI149" s="67"/>
      <c r="AJ149" s="9"/>
      <c r="AK149" s="9"/>
      <c r="AL149" s="9"/>
      <c r="AM149" s="10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10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10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10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10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10"/>
      <c r="FX149" s="9"/>
      <c r="FY149" s="9"/>
    </row>
    <row r="150" spans="1:181" s="2" customFormat="1" ht="17" customHeight="1">
      <c r="A150" s="14" t="s">
        <v>149</v>
      </c>
      <c r="B150" s="35">
        <v>6306</v>
      </c>
      <c r="C150" s="35">
        <v>6871.4</v>
      </c>
      <c r="D150" s="4">
        <f t="shared" si="35"/>
        <v>1.0896606406596892</v>
      </c>
      <c r="E150" s="11">
        <v>10</v>
      </c>
      <c r="F150" s="5" t="s">
        <v>370</v>
      </c>
      <c r="G150" s="5" t="s">
        <v>370</v>
      </c>
      <c r="H150" s="5" t="s">
        <v>370</v>
      </c>
      <c r="I150" s="5" t="s">
        <v>370</v>
      </c>
      <c r="J150" s="5" t="s">
        <v>370</v>
      </c>
      <c r="K150" s="5" t="s">
        <v>370</v>
      </c>
      <c r="L150" s="5" t="s">
        <v>370</v>
      </c>
      <c r="M150" s="5" t="s">
        <v>370</v>
      </c>
      <c r="N150" s="35">
        <v>556.4</v>
      </c>
      <c r="O150" s="35">
        <v>421.6</v>
      </c>
      <c r="P150" s="4">
        <f t="shared" si="36"/>
        <v>0.75772825305535596</v>
      </c>
      <c r="Q150" s="11">
        <v>20</v>
      </c>
      <c r="R150" s="35">
        <v>2.2000000000000002</v>
      </c>
      <c r="S150" s="35">
        <v>2.5</v>
      </c>
      <c r="T150" s="4">
        <f t="shared" si="37"/>
        <v>1.1363636363636362</v>
      </c>
      <c r="U150" s="11">
        <v>20</v>
      </c>
      <c r="V150" s="35">
        <v>2.7</v>
      </c>
      <c r="W150" s="35">
        <v>2.9</v>
      </c>
      <c r="X150" s="4">
        <f t="shared" si="38"/>
        <v>1.074074074074074</v>
      </c>
      <c r="Y150" s="11">
        <v>30</v>
      </c>
      <c r="Z150" s="44">
        <f t="shared" si="39"/>
        <v>1.0125083302149869</v>
      </c>
      <c r="AA150" s="45">
        <v>7757</v>
      </c>
      <c r="AB150" s="35">
        <f t="shared" si="40"/>
        <v>705.18181818181813</v>
      </c>
      <c r="AC150" s="35">
        <f t="shared" si="41"/>
        <v>714</v>
      </c>
      <c r="AD150" s="35">
        <f t="shared" si="42"/>
        <v>8.8181818181818699</v>
      </c>
      <c r="AE150" s="35">
        <v>0</v>
      </c>
      <c r="AF150" s="35">
        <f t="shared" si="43"/>
        <v>714</v>
      </c>
      <c r="AG150" s="35">
        <v>714</v>
      </c>
      <c r="AH150" s="35">
        <f t="shared" si="44"/>
        <v>0</v>
      </c>
      <c r="AI150" s="67"/>
      <c r="AJ150" s="9"/>
      <c r="AK150" s="9"/>
      <c r="AL150" s="9"/>
      <c r="AM150" s="10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10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10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10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10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10"/>
      <c r="FX150" s="9"/>
      <c r="FY150" s="9"/>
    </row>
    <row r="151" spans="1:181" s="2" customFormat="1" ht="17" customHeight="1">
      <c r="A151" s="14" t="s">
        <v>150</v>
      </c>
      <c r="B151" s="35">
        <v>142</v>
      </c>
      <c r="C151" s="35">
        <v>150</v>
      </c>
      <c r="D151" s="4">
        <f t="shared" si="35"/>
        <v>1.056338028169014</v>
      </c>
      <c r="E151" s="11">
        <v>10</v>
      </c>
      <c r="F151" s="5" t="s">
        <v>370</v>
      </c>
      <c r="G151" s="5" t="s">
        <v>370</v>
      </c>
      <c r="H151" s="5" t="s">
        <v>370</v>
      </c>
      <c r="I151" s="5" t="s">
        <v>370</v>
      </c>
      <c r="J151" s="5" t="s">
        <v>370</v>
      </c>
      <c r="K151" s="5" t="s">
        <v>370</v>
      </c>
      <c r="L151" s="5" t="s">
        <v>370</v>
      </c>
      <c r="M151" s="5" t="s">
        <v>370</v>
      </c>
      <c r="N151" s="35">
        <v>726.7</v>
      </c>
      <c r="O151" s="35">
        <v>1111.5999999999999</v>
      </c>
      <c r="P151" s="4">
        <f t="shared" si="36"/>
        <v>1.2329654602999862</v>
      </c>
      <c r="Q151" s="11">
        <v>20</v>
      </c>
      <c r="R151" s="35">
        <v>90</v>
      </c>
      <c r="S151" s="35">
        <v>95.3</v>
      </c>
      <c r="T151" s="4">
        <f t="shared" si="37"/>
        <v>1.0588888888888888</v>
      </c>
      <c r="U151" s="11">
        <v>35</v>
      </c>
      <c r="V151" s="35">
        <v>4</v>
      </c>
      <c r="W151" s="35">
        <v>4.7</v>
      </c>
      <c r="X151" s="4">
        <f t="shared" si="38"/>
        <v>1.175</v>
      </c>
      <c r="Y151" s="11">
        <v>15</v>
      </c>
      <c r="Z151" s="44">
        <f t="shared" si="39"/>
        <v>1.1238600074850122</v>
      </c>
      <c r="AA151" s="45">
        <v>1592</v>
      </c>
      <c r="AB151" s="35">
        <f t="shared" si="40"/>
        <v>144.72727272727272</v>
      </c>
      <c r="AC151" s="35">
        <f t="shared" si="41"/>
        <v>162.69999999999999</v>
      </c>
      <c r="AD151" s="35">
        <f t="shared" si="42"/>
        <v>17.972727272727269</v>
      </c>
      <c r="AE151" s="35">
        <v>0</v>
      </c>
      <c r="AF151" s="35">
        <f t="shared" si="43"/>
        <v>162.69999999999999</v>
      </c>
      <c r="AG151" s="35">
        <v>162.69999999999999</v>
      </c>
      <c r="AH151" s="35">
        <f t="shared" si="44"/>
        <v>0</v>
      </c>
      <c r="AI151" s="67"/>
      <c r="AJ151" s="9"/>
      <c r="AK151" s="9"/>
      <c r="AL151" s="9"/>
      <c r="AM151" s="10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10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10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10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10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10"/>
      <c r="FX151" s="9"/>
      <c r="FY151" s="9"/>
    </row>
    <row r="152" spans="1:181" s="2" customFormat="1" ht="17" customHeight="1">
      <c r="A152" s="14" t="s">
        <v>151</v>
      </c>
      <c r="B152" s="35">
        <v>0</v>
      </c>
      <c r="C152" s="35">
        <v>0</v>
      </c>
      <c r="D152" s="4">
        <f t="shared" si="35"/>
        <v>0</v>
      </c>
      <c r="E152" s="11">
        <v>0</v>
      </c>
      <c r="F152" s="5" t="s">
        <v>370</v>
      </c>
      <c r="G152" s="5" t="s">
        <v>370</v>
      </c>
      <c r="H152" s="5" t="s">
        <v>370</v>
      </c>
      <c r="I152" s="5" t="s">
        <v>370</v>
      </c>
      <c r="J152" s="5" t="s">
        <v>370</v>
      </c>
      <c r="K152" s="5" t="s">
        <v>370</v>
      </c>
      <c r="L152" s="5" t="s">
        <v>370</v>
      </c>
      <c r="M152" s="5" t="s">
        <v>370</v>
      </c>
      <c r="N152" s="35">
        <v>347.1</v>
      </c>
      <c r="O152" s="35">
        <v>174.3</v>
      </c>
      <c r="P152" s="4">
        <f t="shared" si="36"/>
        <v>0.50216076058772685</v>
      </c>
      <c r="Q152" s="11">
        <v>20</v>
      </c>
      <c r="R152" s="35">
        <v>2</v>
      </c>
      <c r="S152" s="35">
        <v>6.2</v>
      </c>
      <c r="T152" s="4">
        <f t="shared" si="37"/>
        <v>1.3</v>
      </c>
      <c r="U152" s="11">
        <v>5</v>
      </c>
      <c r="V152" s="35">
        <v>21.5</v>
      </c>
      <c r="W152" s="35">
        <v>27</v>
      </c>
      <c r="X152" s="4">
        <f t="shared" si="38"/>
        <v>1.2055813953488372</v>
      </c>
      <c r="Y152" s="11">
        <v>45</v>
      </c>
      <c r="Z152" s="44">
        <f t="shared" si="39"/>
        <v>1.0113482571778889</v>
      </c>
      <c r="AA152" s="45">
        <v>983</v>
      </c>
      <c r="AB152" s="35">
        <f t="shared" si="40"/>
        <v>89.36363636363636</v>
      </c>
      <c r="AC152" s="35">
        <f t="shared" si="41"/>
        <v>90.4</v>
      </c>
      <c r="AD152" s="35">
        <f t="shared" si="42"/>
        <v>1.0363636363636459</v>
      </c>
      <c r="AE152" s="35">
        <v>0</v>
      </c>
      <c r="AF152" s="35">
        <f t="shared" si="43"/>
        <v>90.4</v>
      </c>
      <c r="AG152" s="35">
        <v>90.4</v>
      </c>
      <c r="AH152" s="35">
        <f t="shared" si="44"/>
        <v>0</v>
      </c>
      <c r="AI152" s="67"/>
      <c r="AJ152" s="9"/>
      <c r="AK152" s="9"/>
      <c r="AL152" s="9"/>
      <c r="AM152" s="10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10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10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10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10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10"/>
      <c r="FX152" s="9"/>
      <c r="FY152" s="9"/>
    </row>
    <row r="153" spans="1:181" s="2" customFormat="1" ht="17" customHeight="1">
      <c r="A153" s="14" t="s">
        <v>152</v>
      </c>
      <c r="B153" s="35">
        <v>18109</v>
      </c>
      <c r="C153" s="35">
        <v>23539.9</v>
      </c>
      <c r="D153" s="4">
        <f t="shared" si="35"/>
        <v>1.2099900601910651</v>
      </c>
      <c r="E153" s="11">
        <v>10</v>
      </c>
      <c r="F153" s="5" t="s">
        <v>370</v>
      </c>
      <c r="G153" s="5" t="s">
        <v>370</v>
      </c>
      <c r="H153" s="5" t="s">
        <v>370</v>
      </c>
      <c r="I153" s="5" t="s">
        <v>370</v>
      </c>
      <c r="J153" s="5" t="s">
        <v>370</v>
      </c>
      <c r="K153" s="5" t="s">
        <v>370</v>
      </c>
      <c r="L153" s="5" t="s">
        <v>370</v>
      </c>
      <c r="M153" s="5" t="s">
        <v>370</v>
      </c>
      <c r="N153" s="35">
        <v>461.5</v>
      </c>
      <c r="O153" s="35">
        <v>1154.0999999999999</v>
      </c>
      <c r="P153" s="4">
        <f t="shared" si="36"/>
        <v>1.3</v>
      </c>
      <c r="Q153" s="11">
        <v>20</v>
      </c>
      <c r="R153" s="35">
        <v>0.7</v>
      </c>
      <c r="S153" s="35">
        <v>0.7</v>
      </c>
      <c r="T153" s="4">
        <f t="shared" si="37"/>
        <v>1</v>
      </c>
      <c r="U153" s="11">
        <v>15</v>
      </c>
      <c r="V153" s="35">
        <v>11</v>
      </c>
      <c r="W153" s="35">
        <v>15.4</v>
      </c>
      <c r="X153" s="4">
        <f t="shared" si="38"/>
        <v>1.22</v>
      </c>
      <c r="Y153" s="11">
        <v>35</v>
      </c>
      <c r="Z153" s="44">
        <f t="shared" si="39"/>
        <v>1.1974987575238831</v>
      </c>
      <c r="AA153" s="45">
        <v>4740</v>
      </c>
      <c r="AB153" s="35">
        <f t="shared" si="40"/>
        <v>430.90909090909093</v>
      </c>
      <c r="AC153" s="35">
        <f t="shared" si="41"/>
        <v>516</v>
      </c>
      <c r="AD153" s="35">
        <f t="shared" si="42"/>
        <v>85.090909090909065</v>
      </c>
      <c r="AE153" s="35">
        <v>0</v>
      </c>
      <c r="AF153" s="35">
        <f t="shared" si="43"/>
        <v>516</v>
      </c>
      <c r="AG153" s="35">
        <v>516</v>
      </c>
      <c r="AH153" s="35">
        <f t="shared" si="44"/>
        <v>0</v>
      </c>
      <c r="AI153" s="67"/>
      <c r="AJ153" s="9"/>
      <c r="AK153" s="9"/>
      <c r="AL153" s="9"/>
      <c r="AM153" s="10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10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10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10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10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10"/>
      <c r="FX153" s="9"/>
      <c r="FY153" s="9"/>
    </row>
    <row r="154" spans="1:181" s="2" customFormat="1" ht="17" customHeight="1">
      <c r="A154" s="14" t="s">
        <v>153</v>
      </c>
      <c r="B154" s="35">
        <v>146</v>
      </c>
      <c r="C154" s="35">
        <v>138</v>
      </c>
      <c r="D154" s="4">
        <f t="shared" si="35"/>
        <v>0.9452054794520548</v>
      </c>
      <c r="E154" s="11">
        <v>10</v>
      </c>
      <c r="F154" s="5" t="s">
        <v>370</v>
      </c>
      <c r="G154" s="5" t="s">
        <v>370</v>
      </c>
      <c r="H154" s="5" t="s">
        <v>370</v>
      </c>
      <c r="I154" s="5" t="s">
        <v>370</v>
      </c>
      <c r="J154" s="5" t="s">
        <v>370</v>
      </c>
      <c r="K154" s="5" t="s">
        <v>370</v>
      </c>
      <c r="L154" s="5" t="s">
        <v>370</v>
      </c>
      <c r="M154" s="5" t="s">
        <v>370</v>
      </c>
      <c r="N154" s="35">
        <v>210.2</v>
      </c>
      <c r="O154" s="35">
        <v>220.3</v>
      </c>
      <c r="P154" s="4">
        <f t="shared" si="36"/>
        <v>1.0480494766888679</v>
      </c>
      <c r="Q154" s="11">
        <v>20</v>
      </c>
      <c r="R154" s="35">
        <v>185</v>
      </c>
      <c r="S154" s="35">
        <v>228.5</v>
      </c>
      <c r="T154" s="4">
        <f t="shared" si="37"/>
        <v>1.2035135135135135</v>
      </c>
      <c r="U154" s="11">
        <v>35</v>
      </c>
      <c r="V154" s="35">
        <v>8</v>
      </c>
      <c r="W154" s="35">
        <v>8.5</v>
      </c>
      <c r="X154" s="4">
        <f t="shared" si="38"/>
        <v>1.0625</v>
      </c>
      <c r="Y154" s="11">
        <v>15</v>
      </c>
      <c r="Z154" s="44">
        <f t="shared" si="39"/>
        <v>1.1059189662658859</v>
      </c>
      <c r="AA154" s="45">
        <v>1369</v>
      </c>
      <c r="AB154" s="35">
        <f t="shared" si="40"/>
        <v>124.45454545454545</v>
      </c>
      <c r="AC154" s="35">
        <f t="shared" si="41"/>
        <v>137.6</v>
      </c>
      <c r="AD154" s="35">
        <f t="shared" si="42"/>
        <v>13.145454545454541</v>
      </c>
      <c r="AE154" s="35">
        <v>0</v>
      </c>
      <c r="AF154" s="35">
        <f t="shared" si="43"/>
        <v>137.6</v>
      </c>
      <c r="AG154" s="35">
        <v>137.6</v>
      </c>
      <c r="AH154" s="35">
        <f t="shared" si="44"/>
        <v>0</v>
      </c>
      <c r="AI154" s="67"/>
      <c r="AJ154" s="9"/>
      <c r="AK154" s="9"/>
      <c r="AL154" s="9"/>
      <c r="AM154" s="10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10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10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10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10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10"/>
      <c r="FX154" s="9"/>
      <c r="FY154" s="9"/>
    </row>
    <row r="155" spans="1:181" s="2" customFormat="1" ht="17" customHeight="1">
      <c r="A155" s="14" t="s">
        <v>154</v>
      </c>
      <c r="B155" s="35">
        <v>3770</v>
      </c>
      <c r="C155" s="35">
        <v>5223</v>
      </c>
      <c r="D155" s="4">
        <f t="shared" si="35"/>
        <v>1.2185411140583553</v>
      </c>
      <c r="E155" s="11">
        <v>10</v>
      </c>
      <c r="F155" s="5" t="s">
        <v>370</v>
      </c>
      <c r="G155" s="5" t="s">
        <v>370</v>
      </c>
      <c r="H155" s="5" t="s">
        <v>370</v>
      </c>
      <c r="I155" s="5" t="s">
        <v>370</v>
      </c>
      <c r="J155" s="5" t="s">
        <v>370</v>
      </c>
      <c r="K155" s="5" t="s">
        <v>370</v>
      </c>
      <c r="L155" s="5" t="s">
        <v>370</v>
      </c>
      <c r="M155" s="5" t="s">
        <v>370</v>
      </c>
      <c r="N155" s="35">
        <v>74.8</v>
      </c>
      <c r="O155" s="35">
        <v>193.5</v>
      </c>
      <c r="P155" s="4">
        <f t="shared" si="36"/>
        <v>1.3</v>
      </c>
      <c r="Q155" s="11">
        <v>20</v>
      </c>
      <c r="R155" s="35">
        <v>1.2</v>
      </c>
      <c r="S155" s="35">
        <v>1.2</v>
      </c>
      <c r="T155" s="4">
        <f t="shared" si="37"/>
        <v>1</v>
      </c>
      <c r="U155" s="11">
        <v>20</v>
      </c>
      <c r="V155" s="35">
        <v>1.2</v>
      </c>
      <c r="W155" s="35">
        <v>1.3</v>
      </c>
      <c r="X155" s="4">
        <f t="shared" si="38"/>
        <v>1.0833333333333335</v>
      </c>
      <c r="Y155" s="11">
        <v>30</v>
      </c>
      <c r="Z155" s="44">
        <f t="shared" si="39"/>
        <v>1.1335676392572946</v>
      </c>
      <c r="AA155" s="45">
        <v>3493</v>
      </c>
      <c r="AB155" s="35">
        <f t="shared" si="40"/>
        <v>317.54545454545456</v>
      </c>
      <c r="AC155" s="35">
        <f t="shared" si="41"/>
        <v>360</v>
      </c>
      <c r="AD155" s="35">
        <f t="shared" si="42"/>
        <v>42.454545454545439</v>
      </c>
      <c r="AE155" s="35">
        <v>0</v>
      </c>
      <c r="AF155" s="35">
        <f t="shared" si="43"/>
        <v>360</v>
      </c>
      <c r="AG155" s="35">
        <v>360</v>
      </c>
      <c r="AH155" s="35">
        <f t="shared" si="44"/>
        <v>0</v>
      </c>
      <c r="AI155" s="67"/>
      <c r="AJ155" s="9"/>
      <c r="AK155" s="9"/>
      <c r="AL155" s="9"/>
      <c r="AM155" s="10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10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10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10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10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10"/>
      <c r="FX155" s="9"/>
      <c r="FY155" s="9"/>
    </row>
    <row r="156" spans="1:181" s="2" customFormat="1" ht="17" customHeight="1">
      <c r="A156" s="14" t="s">
        <v>155</v>
      </c>
      <c r="B156" s="35">
        <v>55</v>
      </c>
      <c r="C156" s="35">
        <v>65</v>
      </c>
      <c r="D156" s="4">
        <f t="shared" si="35"/>
        <v>1.1818181818181819</v>
      </c>
      <c r="E156" s="11">
        <v>10</v>
      </c>
      <c r="F156" s="5" t="s">
        <v>370</v>
      </c>
      <c r="G156" s="5" t="s">
        <v>370</v>
      </c>
      <c r="H156" s="5" t="s">
        <v>370</v>
      </c>
      <c r="I156" s="5" t="s">
        <v>370</v>
      </c>
      <c r="J156" s="5" t="s">
        <v>370</v>
      </c>
      <c r="K156" s="5" t="s">
        <v>370</v>
      </c>
      <c r="L156" s="5" t="s">
        <v>370</v>
      </c>
      <c r="M156" s="5" t="s">
        <v>370</v>
      </c>
      <c r="N156" s="35">
        <v>85.7</v>
      </c>
      <c r="O156" s="35">
        <v>133.30000000000001</v>
      </c>
      <c r="P156" s="4">
        <f t="shared" si="36"/>
        <v>1.2355425904317385</v>
      </c>
      <c r="Q156" s="11">
        <v>20</v>
      </c>
      <c r="R156" s="35">
        <v>115</v>
      </c>
      <c r="S156" s="35">
        <v>128.19999999999999</v>
      </c>
      <c r="T156" s="4">
        <f t="shared" si="37"/>
        <v>1.114782608695652</v>
      </c>
      <c r="U156" s="11">
        <v>30</v>
      </c>
      <c r="V156" s="35">
        <v>3.4</v>
      </c>
      <c r="W156" s="35">
        <v>5.2</v>
      </c>
      <c r="X156" s="4">
        <f t="shared" si="38"/>
        <v>1.2329411764705882</v>
      </c>
      <c r="Y156" s="11">
        <v>20</v>
      </c>
      <c r="Z156" s="44">
        <f t="shared" si="39"/>
        <v>1.1828916927137239</v>
      </c>
      <c r="AA156" s="45">
        <v>3141</v>
      </c>
      <c r="AB156" s="35">
        <f t="shared" si="40"/>
        <v>285.54545454545456</v>
      </c>
      <c r="AC156" s="35">
        <f t="shared" si="41"/>
        <v>337.8</v>
      </c>
      <c r="AD156" s="35">
        <f t="shared" si="42"/>
        <v>52.25454545454545</v>
      </c>
      <c r="AE156" s="35">
        <v>0</v>
      </c>
      <c r="AF156" s="35">
        <f t="shared" si="43"/>
        <v>337.8</v>
      </c>
      <c r="AG156" s="35">
        <v>337.8</v>
      </c>
      <c r="AH156" s="35">
        <f t="shared" si="44"/>
        <v>0</v>
      </c>
      <c r="AI156" s="67"/>
      <c r="AJ156" s="9"/>
      <c r="AK156" s="9"/>
      <c r="AL156" s="9"/>
      <c r="AM156" s="10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10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10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10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10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10"/>
      <c r="FX156" s="9"/>
      <c r="FY156" s="9"/>
    </row>
    <row r="157" spans="1:181" s="2" customFormat="1" ht="17" customHeight="1">
      <c r="A157" s="14" t="s">
        <v>156</v>
      </c>
      <c r="B157" s="35">
        <v>214</v>
      </c>
      <c r="C157" s="35">
        <v>248.5</v>
      </c>
      <c r="D157" s="4">
        <f t="shared" si="35"/>
        <v>1.1612149532710281</v>
      </c>
      <c r="E157" s="11">
        <v>10</v>
      </c>
      <c r="F157" s="5" t="s">
        <v>370</v>
      </c>
      <c r="G157" s="5" t="s">
        <v>370</v>
      </c>
      <c r="H157" s="5" t="s">
        <v>370</v>
      </c>
      <c r="I157" s="5" t="s">
        <v>370</v>
      </c>
      <c r="J157" s="5" t="s">
        <v>370</v>
      </c>
      <c r="K157" s="5" t="s">
        <v>370</v>
      </c>
      <c r="L157" s="5" t="s">
        <v>370</v>
      </c>
      <c r="M157" s="5" t="s">
        <v>370</v>
      </c>
      <c r="N157" s="35">
        <v>224.8</v>
      </c>
      <c r="O157" s="35">
        <v>170.6</v>
      </c>
      <c r="P157" s="4">
        <f t="shared" si="36"/>
        <v>0.75889679715302483</v>
      </c>
      <c r="Q157" s="11">
        <v>20</v>
      </c>
      <c r="R157" s="35">
        <v>0.6</v>
      </c>
      <c r="S157" s="35">
        <v>0.7</v>
      </c>
      <c r="T157" s="4">
        <f t="shared" si="37"/>
        <v>1.1666666666666667</v>
      </c>
      <c r="U157" s="11">
        <v>15</v>
      </c>
      <c r="V157" s="35">
        <v>0.5</v>
      </c>
      <c r="W157" s="35">
        <v>0.6</v>
      </c>
      <c r="X157" s="4">
        <f t="shared" si="38"/>
        <v>1.2</v>
      </c>
      <c r="Y157" s="11">
        <v>35</v>
      </c>
      <c r="Z157" s="44">
        <f t="shared" si="39"/>
        <v>1.0786260684471347</v>
      </c>
      <c r="AA157" s="45">
        <v>3537</v>
      </c>
      <c r="AB157" s="35">
        <f t="shared" si="40"/>
        <v>321.54545454545456</v>
      </c>
      <c r="AC157" s="35">
        <f t="shared" si="41"/>
        <v>346.8</v>
      </c>
      <c r="AD157" s="35">
        <f t="shared" si="42"/>
        <v>25.25454545454545</v>
      </c>
      <c r="AE157" s="35">
        <v>0</v>
      </c>
      <c r="AF157" s="35">
        <f t="shared" si="43"/>
        <v>346.8</v>
      </c>
      <c r="AG157" s="35">
        <v>346.8</v>
      </c>
      <c r="AH157" s="35">
        <f t="shared" si="44"/>
        <v>0</v>
      </c>
      <c r="AI157" s="67"/>
      <c r="AJ157" s="9"/>
      <c r="AK157" s="9"/>
      <c r="AL157" s="9"/>
      <c r="AM157" s="10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10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10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10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10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10"/>
      <c r="FX157" s="9"/>
      <c r="FY157" s="9"/>
    </row>
    <row r="158" spans="1:181" s="2" customFormat="1" ht="17" customHeight="1">
      <c r="A158" s="14" t="s">
        <v>157</v>
      </c>
      <c r="B158" s="35">
        <v>1385267</v>
      </c>
      <c r="C158" s="35">
        <v>1643422.2</v>
      </c>
      <c r="D158" s="4">
        <f t="shared" si="35"/>
        <v>1.1863577202084508</v>
      </c>
      <c r="E158" s="11">
        <v>10</v>
      </c>
      <c r="F158" s="5" t="s">
        <v>370</v>
      </c>
      <c r="G158" s="5" t="s">
        <v>370</v>
      </c>
      <c r="H158" s="5" t="s">
        <v>370</v>
      </c>
      <c r="I158" s="5" t="s">
        <v>370</v>
      </c>
      <c r="J158" s="5" t="s">
        <v>370</v>
      </c>
      <c r="K158" s="5" t="s">
        <v>370</v>
      </c>
      <c r="L158" s="5" t="s">
        <v>370</v>
      </c>
      <c r="M158" s="5" t="s">
        <v>370</v>
      </c>
      <c r="N158" s="35">
        <v>1190.5</v>
      </c>
      <c r="O158" s="35">
        <v>1786.6</v>
      </c>
      <c r="P158" s="4">
        <f t="shared" si="36"/>
        <v>1.2300713985720284</v>
      </c>
      <c r="Q158" s="11">
        <v>20</v>
      </c>
      <c r="R158" s="35">
        <v>0.3</v>
      </c>
      <c r="S158" s="35">
        <v>0.3</v>
      </c>
      <c r="T158" s="4">
        <f t="shared" si="37"/>
        <v>1</v>
      </c>
      <c r="U158" s="11">
        <v>20</v>
      </c>
      <c r="V158" s="35">
        <v>280</v>
      </c>
      <c r="W158" s="35">
        <v>319.8</v>
      </c>
      <c r="X158" s="4">
        <f t="shared" si="38"/>
        <v>1.1421428571428571</v>
      </c>
      <c r="Y158" s="11">
        <v>30</v>
      </c>
      <c r="Z158" s="44">
        <f t="shared" si="39"/>
        <v>1.1341161360976346</v>
      </c>
      <c r="AA158" s="45">
        <v>1377</v>
      </c>
      <c r="AB158" s="35">
        <f t="shared" si="40"/>
        <v>125.18181818181819</v>
      </c>
      <c r="AC158" s="35">
        <f t="shared" si="41"/>
        <v>142</v>
      </c>
      <c r="AD158" s="35">
        <f t="shared" si="42"/>
        <v>16.818181818181813</v>
      </c>
      <c r="AE158" s="35">
        <v>0</v>
      </c>
      <c r="AF158" s="35">
        <f t="shared" si="43"/>
        <v>142</v>
      </c>
      <c r="AG158" s="35">
        <v>142</v>
      </c>
      <c r="AH158" s="35">
        <f t="shared" si="44"/>
        <v>0</v>
      </c>
      <c r="AI158" s="67"/>
      <c r="AJ158" s="9"/>
      <c r="AK158" s="9"/>
      <c r="AL158" s="9"/>
      <c r="AM158" s="10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10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10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10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10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10"/>
      <c r="FX158" s="9"/>
      <c r="FY158" s="9"/>
    </row>
    <row r="159" spans="1:181" s="2" customFormat="1" ht="17" customHeight="1">
      <c r="A159" s="18" t="s">
        <v>158</v>
      </c>
      <c r="B159" s="35"/>
      <c r="C159" s="35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35"/>
      <c r="O159" s="35"/>
      <c r="P159" s="11"/>
      <c r="Q159" s="11"/>
      <c r="R159" s="35"/>
      <c r="S159" s="35"/>
      <c r="T159" s="11"/>
      <c r="U159" s="11"/>
      <c r="V159" s="11"/>
      <c r="W159" s="11"/>
      <c r="X159" s="11"/>
      <c r="Y159" s="11"/>
      <c r="Z159" s="44"/>
      <c r="AA159" s="11"/>
      <c r="AB159" s="11"/>
      <c r="AC159" s="11"/>
      <c r="AD159" s="11"/>
      <c r="AE159" s="11"/>
      <c r="AF159" s="11"/>
      <c r="AG159" s="35"/>
      <c r="AH159" s="35"/>
      <c r="AI159" s="67"/>
      <c r="AJ159" s="9"/>
      <c r="AK159" s="9"/>
      <c r="AL159" s="9"/>
      <c r="AM159" s="10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10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10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10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10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10"/>
      <c r="FX159" s="9"/>
      <c r="FY159" s="9"/>
    </row>
    <row r="160" spans="1:181" s="2" customFormat="1" ht="17" customHeight="1">
      <c r="A160" s="14" t="s">
        <v>72</v>
      </c>
      <c r="B160" s="35">
        <v>0</v>
      </c>
      <c r="C160" s="35">
        <v>0</v>
      </c>
      <c r="D160" s="4">
        <f t="shared" si="35"/>
        <v>0</v>
      </c>
      <c r="E160" s="11">
        <v>0</v>
      </c>
      <c r="F160" s="5" t="s">
        <v>370</v>
      </c>
      <c r="G160" s="5" t="s">
        <v>370</v>
      </c>
      <c r="H160" s="5" t="s">
        <v>370</v>
      </c>
      <c r="I160" s="5" t="s">
        <v>370</v>
      </c>
      <c r="J160" s="5" t="s">
        <v>370</v>
      </c>
      <c r="K160" s="5" t="s">
        <v>370</v>
      </c>
      <c r="L160" s="5" t="s">
        <v>370</v>
      </c>
      <c r="M160" s="5" t="s">
        <v>370</v>
      </c>
      <c r="N160" s="35">
        <v>44.9</v>
      </c>
      <c r="O160" s="35">
        <v>77.7</v>
      </c>
      <c r="P160" s="4">
        <f t="shared" si="36"/>
        <v>1.2530512249443206</v>
      </c>
      <c r="Q160" s="11">
        <v>20</v>
      </c>
      <c r="R160" s="35">
        <v>0</v>
      </c>
      <c r="S160" s="35">
        <v>0</v>
      </c>
      <c r="T160" s="4">
        <f t="shared" si="37"/>
        <v>1</v>
      </c>
      <c r="U160" s="11">
        <v>25</v>
      </c>
      <c r="V160" s="35">
        <v>1</v>
      </c>
      <c r="W160" s="35">
        <v>1</v>
      </c>
      <c r="X160" s="4">
        <f t="shared" si="38"/>
        <v>1</v>
      </c>
      <c r="Y160" s="11">
        <v>25</v>
      </c>
      <c r="Z160" s="44">
        <f t="shared" si="39"/>
        <v>1.0723003499840915</v>
      </c>
      <c r="AA160" s="45">
        <v>2204</v>
      </c>
      <c r="AB160" s="35">
        <f t="shared" si="40"/>
        <v>200.36363636363637</v>
      </c>
      <c r="AC160" s="35">
        <f t="shared" si="41"/>
        <v>214.8</v>
      </c>
      <c r="AD160" s="35">
        <f t="shared" si="42"/>
        <v>14.436363636363637</v>
      </c>
      <c r="AE160" s="35">
        <v>0</v>
      </c>
      <c r="AF160" s="35">
        <f t="shared" si="43"/>
        <v>214.8</v>
      </c>
      <c r="AG160" s="35">
        <v>214.8</v>
      </c>
      <c r="AH160" s="35">
        <f t="shared" si="44"/>
        <v>0</v>
      </c>
      <c r="AI160" s="67"/>
      <c r="AJ160" s="9"/>
      <c r="AK160" s="9"/>
      <c r="AL160" s="9"/>
      <c r="AM160" s="10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10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10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10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10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10"/>
      <c r="FX160" s="9"/>
      <c r="FY160" s="9"/>
    </row>
    <row r="161" spans="1:181" s="2" customFormat="1" ht="17" customHeight="1">
      <c r="A161" s="14" t="s">
        <v>159</v>
      </c>
      <c r="B161" s="35">
        <v>0</v>
      </c>
      <c r="C161" s="35">
        <v>0</v>
      </c>
      <c r="D161" s="4">
        <f t="shared" si="35"/>
        <v>0</v>
      </c>
      <c r="E161" s="11">
        <v>0</v>
      </c>
      <c r="F161" s="5" t="s">
        <v>370</v>
      </c>
      <c r="G161" s="5" t="s">
        <v>370</v>
      </c>
      <c r="H161" s="5" t="s">
        <v>370</v>
      </c>
      <c r="I161" s="5" t="s">
        <v>370</v>
      </c>
      <c r="J161" s="5" t="s">
        <v>370</v>
      </c>
      <c r="K161" s="5" t="s">
        <v>370</v>
      </c>
      <c r="L161" s="5" t="s">
        <v>370</v>
      </c>
      <c r="M161" s="5" t="s">
        <v>370</v>
      </c>
      <c r="N161" s="35">
        <v>268</v>
      </c>
      <c r="O161" s="35">
        <v>73.7</v>
      </c>
      <c r="P161" s="4">
        <f t="shared" si="36"/>
        <v>0.27500000000000002</v>
      </c>
      <c r="Q161" s="11">
        <v>20</v>
      </c>
      <c r="R161" s="35">
        <v>0</v>
      </c>
      <c r="S161" s="35">
        <v>0</v>
      </c>
      <c r="T161" s="4">
        <f t="shared" si="37"/>
        <v>1</v>
      </c>
      <c r="U161" s="11">
        <v>45</v>
      </c>
      <c r="V161" s="35">
        <v>0</v>
      </c>
      <c r="W161" s="35">
        <v>0.7</v>
      </c>
      <c r="X161" s="4">
        <f t="shared" si="38"/>
        <v>1</v>
      </c>
      <c r="Y161" s="11">
        <v>5</v>
      </c>
      <c r="Z161" s="44">
        <f t="shared" si="39"/>
        <v>0.79285714285714282</v>
      </c>
      <c r="AA161" s="45">
        <v>697</v>
      </c>
      <c r="AB161" s="35">
        <f t="shared" si="40"/>
        <v>63.363636363636367</v>
      </c>
      <c r="AC161" s="35">
        <f t="shared" si="41"/>
        <v>50.2</v>
      </c>
      <c r="AD161" s="35">
        <f t="shared" si="42"/>
        <v>-13.163636363636364</v>
      </c>
      <c r="AE161" s="35">
        <v>0</v>
      </c>
      <c r="AF161" s="35">
        <f t="shared" si="43"/>
        <v>50.2</v>
      </c>
      <c r="AG161" s="35">
        <v>50.2</v>
      </c>
      <c r="AH161" s="35">
        <f t="shared" si="44"/>
        <v>0</v>
      </c>
      <c r="AI161" s="67"/>
      <c r="AJ161" s="9"/>
      <c r="AK161" s="9"/>
      <c r="AL161" s="9"/>
      <c r="AM161" s="10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10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10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10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10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10"/>
      <c r="FX161" s="9"/>
      <c r="FY161" s="9"/>
    </row>
    <row r="162" spans="1:181" s="2" customFormat="1" ht="17" customHeight="1">
      <c r="A162" s="14" t="s">
        <v>160</v>
      </c>
      <c r="B162" s="35">
        <v>0</v>
      </c>
      <c r="C162" s="35">
        <v>0</v>
      </c>
      <c r="D162" s="4">
        <f t="shared" si="35"/>
        <v>0</v>
      </c>
      <c r="E162" s="11">
        <v>0</v>
      </c>
      <c r="F162" s="5" t="s">
        <v>370</v>
      </c>
      <c r="G162" s="5" t="s">
        <v>370</v>
      </c>
      <c r="H162" s="5" t="s">
        <v>370</v>
      </c>
      <c r="I162" s="5" t="s">
        <v>370</v>
      </c>
      <c r="J162" s="5" t="s">
        <v>370</v>
      </c>
      <c r="K162" s="5" t="s">
        <v>370</v>
      </c>
      <c r="L162" s="5" t="s">
        <v>370</v>
      </c>
      <c r="M162" s="5" t="s">
        <v>370</v>
      </c>
      <c r="N162" s="35">
        <v>112.9</v>
      </c>
      <c r="O162" s="35">
        <v>116.9</v>
      </c>
      <c r="P162" s="4">
        <f t="shared" si="36"/>
        <v>1.0354295837023915</v>
      </c>
      <c r="Q162" s="11">
        <v>20</v>
      </c>
      <c r="R162" s="35">
        <v>0</v>
      </c>
      <c r="S162" s="35">
        <v>0</v>
      </c>
      <c r="T162" s="4">
        <f t="shared" si="37"/>
        <v>1</v>
      </c>
      <c r="U162" s="11">
        <v>20</v>
      </c>
      <c r="V162" s="35">
        <v>1</v>
      </c>
      <c r="W162" s="35">
        <v>1</v>
      </c>
      <c r="X162" s="4">
        <f t="shared" si="38"/>
        <v>1</v>
      </c>
      <c r="Y162" s="11">
        <v>30</v>
      </c>
      <c r="Z162" s="44">
        <f t="shared" si="39"/>
        <v>1.0101227382006832</v>
      </c>
      <c r="AA162" s="45">
        <v>3012</v>
      </c>
      <c r="AB162" s="35">
        <f t="shared" si="40"/>
        <v>273.81818181818181</v>
      </c>
      <c r="AC162" s="35">
        <f t="shared" si="41"/>
        <v>276.60000000000002</v>
      </c>
      <c r="AD162" s="35">
        <f t="shared" si="42"/>
        <v>2.7818181818182097</v>
      </c>
      <c r="AE162" s="35">
        <v>0</v>
      </c>
      <c r="AF162" s="35">
        <f t="shared" si="43"/>
        <v>276.60000000000002</v>
      </c>
      <c r="AG162" s="35">
        <v>276.60000000000002</v>
      </c>
      <c r="AH162" s="35">
        <f t="shared" si="44"/>
        <v>0</v>
      </c>
      <c r="AI162" s="67"/>
      <c r="AJ162" s="9"/>
      <c r="AK162" s="9"/>
      <c r="AL162" s="9"/>
      <c r="AM162" s="10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10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10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10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10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10"/>
      <c r="FX162" s="9"/>
      <c r="FY162" s="9"/>
    </row>
    <row r="163" spans="1:181" s="2" customFormat="1" ht="17" customHeight="1">
      <c r="A163" s="14" t="s">
        <v>161</v>
      </c>
      <c r="B163" s="35">
        <v>0</v>
      </c>
      <c r="C163" s="35">
        <v>0</v>
      </c>
      <c r="D163" s="4">
        <f t="shared" si="35"/>
        <v>0</v>
      </c>
      <c r="E163" s="11">
        <v>0</v>
      </c>
      <c r="F163" s="5" t="s">
        <v>370</v>
      </c>
      <c r="G163" s="5" t="s">
        <v>370</v>
      </c>
      <c r="H163" s="5" t="s">
        <v>370</v>
      </c>
      <c r="I163" s="5" t="s">
        <v>370</v>
      </c>
      <c r="J163" s="5" t="s">
        <v>370</v>
      </c>
      <c r="K163" s="5" t="s">
        <v>370</v>
      </c>
      <c r="L163" s="5" t="s">
        <v>370</v>
      </c>
      <c r="M163" s="5" t="s">
        <v>370</v>
      </c>
      <c r="N163" s="35">
        <v>143.5</v>
      </c>
      <c r="O163" s="35">
        <v>125.9</v>
      </c>
      <c r="P163" s="4">
        <f t="shared" si="36"/>
        <v>0.87735191637630661</v>
      </c>
      <c r="Q163" s="11">
        <v>20</v>
      </c>
      <c r="R163" s="35">
        <v>0</v>
      </c>
      <c r="S163" s="35">
        <v>0</v>
      </c>
      <c r="T163" s="4">
        <f t="shared" si="37"/>
        <v>1</v>
      </c>
      <c r="U163" s="11">
        <v>25</v>
      </c>
      <c r="V163" s="35">
        <v>1</v>
      </c>
      <c r="W163" s="35">
        <v>1</v>
      </c>
      <c r="X163" s="4">
        <f t="shared" si="38"/>
        <v>1</v>
      </c>
      <c r="Y163" s="11">
        <v>25</v>
      </c>
      <c r="Z163" s="44">
        <f t="shared" si="39"/>
        <v>0.96495769039323054</v>
      </c>
      <c r="AA163" s="45">
        <v>1641</v>
      </c>
      <c r="AB163" s="35">
        <f t="shared" si="40"/>
        <v>149.18181818181819</v>
      </c>
      <c r="AC163" s="35">
        <f t="shared" si="41"/>
        <v>144</v>
      </c>
      <c r="AD163" s="35">
        <f t="shared" si="42"/>
        <v>-5.181818181818187</v>
      </c>
      <c r="AE163" s="35">
        <v>0</v>
      </c>
      <c r="AF163" s="35">
        <f t="shared" si="43"/>
        <v>144</v>
      </c>
      <c r="AG163" s="35">
        <v>144</v>
      </c>
      <c r="AH163" s="35">
        <f t="shared" si="44"/>
        <v>0</v>
      </c>
      <c r="AI163" s="67"/>
      <c r="AJ163" s="9"/>
      <c r="AK163" s="9"/>
      <c r="AL163" s="9"/>
      <c r="AM163" s="10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10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10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10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10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10"/>
      <c r="FX163" s="9"/>
      <c r="FY163" s="9"/>
    </row>
    <row r="164" spans="1:181" s="2" customFormat="1" ht="17" customHeight="1">
      <c r="A164" s="14" t="s">
        <v>162</v>
      </c>
      <c r="B164" s="35">
        <v>63000</v>
      </c>
      <c r="C164" s="35">
        <v>129147.6</v>
      </c>
      <c r="D164" s="4">
        <f t="shared" si="35"/>
        <v>1.2849961904761904</v>
      </c>
      <c r="E164" s="11">
        <v>10</v>
      </c>
      <c r="F164" s="5" t="s">
        <v>370</v>
      </c>
      <c r="G164" s="5" t="s">
        <v>370</v>
      </c>
      <c r="H164" s="5" t="s">
        <v>370</v>
      </c>
      <c r="I164" s="5" t="s">
        <v>370</v>
      </c>
      <c r="J164" s="5" t="s">
        <v>370</v>
      </c>
      <c r="K164" s="5" t="s">
        <v>370</v>
      </c>
      <c r="L164" s="5" t="s">
        <v>370</v>
      </c>
      <c r="M164" s="5" t="s">
        <v>370</v>
      </c>
      <c r="N164" s="35">
        <v>2329.1999999999998</v>
      </c>
      <c r="O164" s="35">
        <v>1735.6</v>
      </c>
      <c r="P164" s="4">
        <f t="shared" si="36"/>
        <v>0.74514854885797699</v>
      </c>
      <c r="Q164" s="11">
        <v>20</v>
      </c>
      <c r="R164" s="35">
        <v>110</v>
      </c>
      <c r="S164" s="35">
        <v>129.1</v>
      </c>
      <c r="T164" s="4">
        <f t="shared" si="37"/>
        <v>1.1736363636363636</v>
      </c>
      <c r="U164" s="11">
        <v>25</v>
      </c>
      <c r="V164" s="35">
        <v>2</v>
      </c>
      <c r="W164" s="35">
        <v>3.5</v>
      </c>
      <c r="X164" s="4">
        <f t="shared" si="38"/>
        <v>1.2549999999999999</v>
      </c>
      <c r="Y164" s="11">
        <v>25</v>
      </c>
      <c r="Z164" s="44">
        <f t="shared" si="39"/>
        <v>1.1058605246603816</v>
      </c>
      <c r="AA164" s="45">
        <v>4359</v>
      </c>
      <c r="AB164" s="35">
        <f t="shared" si="40"/>
        <v>396.27272727272725</v>
      </c>
      <c r="AC164" s="35">
        <f t="shared" si="41"/>
        <v>438.2</v>
      </c>
      <c r="AD164" s="35">
        <f t="shared" si="42"/>
        <v>41.927272727272737</v>
      </c>
      <c r="AE164" s="35">
        <v>0</v>
      </c>
      <c r="AF164" s="35">
        <f t="shared" si="43"/>
        <v>438.2</v>
      </c>
      <c r="AG164" s="35">
        <v>438.2</v>
      </c>
      <c r="AH164" s="35">
        <f t="shared" si="44"/>
        <v>0</v>
      </c>
      <c r="AI164" s="67"/>
      <c r="AJ164" s="9"/>
      <c r="AK164" s="9"/>
      <c r="AL164" s="9"/>
      <c r="AM164" s="10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10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10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10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10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10"/>
      <c r="FX164" s="9"/>
      <c r="FY164" s="9"/>
    </row>
    <row r="165" spans="1:181" s="2" customFormat="1" ht="17" customHeight="1">
      <c r="A165" s="14" t="s">
        <v>163</v>
      </c>
      <c r="B165" s="35">
        <v>0</v>
      </c>
      <c r="C165" s="35">
        <v>0</v>
      </c>
      <c r="D165" s="4">
        <f t="shared" si="35"/>
        <v>0</v>
      </c>
      <c r="E165" s="11">
        <v>0</v>
      </c>
      <c r="F165" s="5" t="s">
        <v>370</v>
      </c>
      <c r="G165" s="5" t="s">
        <v>370</v>
      </c>
      <c r="H165" s="5" t="s">
        <v>370</v>
      </c>
      <c r="I165" s="5" t="s">
        <v>370</v>
      </c>
      <c r="J165" s="5" t="s">
        <v>370</v>
      </c>
      <c r="K165" s="5" t="s">
        <v>370</v>
      </c>
      <c r="L165" s="5" t="s">
        <v>370</v>
      </c>
      <c r="M165" s="5" t="s">
        <v>370</v>
      </c>
      <c r="N165" s="35">
        <v>133.30000000000001</v>
      </c>
      <c r="O165" s="35">
        <v>141.30000000000001</v>
      </c>
      <c r="P165" s="4">
        <f t="shared" si="36"/>
        <v>1.0600150037509377</v>
      </c>
      <c r="Q165" s="11">
        <v>20</v>
      </c>
      <c r="R165" s="35">
        <v>0</v>
      </c>
      <c r="S165" s="35">
        <v>0</v>
      </c>
      <c r="T165" s="4">
        <f t="shared" si="37"/>
        <v>1</v>
      </c>
      <c r="U165" s="11">
        <v>25</v>
      </c>
      <c r="V165" s="35">
        <v>1</v>
      </c>
      <c r="W165" s="35">
        <v>1</v>
      </c>
      <c r="X165" s="4">
        <f t="shared" si="38"/>
        <v>1</v>
      </c>
      <c r="Y165" s="11">
        <v>25</v>
      </c>
      <c r="Z165" s="44">
        <f t="shared" si="39"/>
        <v>1.0171471439288393</v>
      </c>
      <c r="AA165" s="45">
        <v>2464</v>
      </c>
      <c r="AB165" s="35">
        <f t="shared" si="40"/>
        <v>224</v>
      </c>
      <c r="AC165" s="35">
        <f t="shared" si="41"/>
        <v>227.8</v>
      </c>
      <c r="AD165" s="35">
        <f t="shared" si="42"/>
        <v>3.8000000000000114</v>
      </c>
      <c r="AE165" s="35">
        <v>0</v>
      </c>
      <c r="AF165" s="35">
        <f t="shared" si="43"/>
        <v>227.8</v>
      </c>
      <c r="AG165" s="35">
        <v>227.8</v>
      </c>
      <c r="AH165" s="35">
        <f t="shared" si="44"/>
        <v>0</v>
      </c>
      <c r="AI165" s="67"/>
      <c r="AJ165" s="9"/>
      <c r="AK165" s="9"/>
      <c r="AL165" s="9"/>
      <c r="AM165" s="10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10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10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10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10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10"/>
      <c r="FX165" s="9"/>
      <c r="FY165" s="9"/>
    </row>
    <row r="166" spans="1:181" s="2" customFormat="1" ht="17" customHeight="1">
      <c r="A166" s="14" t="s">
        <v>164</v>
      </c>
      <c r="B166" s="35">
        <v>6550</v>
      </c>
      <c r="C166" s="35">
        <v>4394.5</v>
      </c>
      <c r="D166" s="4">
        <f t="shared" si="35"/>
        <v>0.67091603053435112</v>
      </c>
      <c r="E166" s="11">
        <v>10</v>
      </c>
      <c r="F166" s="5" t="s">
        <v>370</v>
      </c>
      <c r="G166" s="5" t="s">
        <v>370</v>
      </c>
      <c r="H166" s="5" t="s">
        <v>370</v>
      </c>
      <c r="I166" s="5" t="s">
        <v>370</v>
      </c>
      <c r="J166" s="5" t="s">
        <v>370</v>
      </c>
      <c r="K166" s="5" t="s">
        <v>370</v>
      </c>
      <c r="L166" s="5" t="s">
        <v>370</v>
      </c>
      <c r="M166" s="5" t="s">
        <v>370</v>
      </c>
      <c r="N166" s="35">
        <v>559.9</v>
      </c>
      <c r="O166" s="35">
        <v>1307.4000000000001</v>
      </c>
      <c r="P166" s="4">
        <f t="shared" si="36"/>
        <v>1.3</v>
      </c>
      <c r="Q166" s="11">
        <v>20</v>
      </c>
      <c r="R166" s="35">
        <v>0</v>
      </c>
      <c r="S166" s="35">
        <v>0</v>
      </c>
      <c r="T166" s="4">
        <f t="shared" si="37"/>
        <v>1</v>
      </c>
      <c r="U166" s="11">
        <v>35</v>
      </c>
      <c r="V166" s="35">
        <v>1</v>
      </c>
      <c r="W166" s="35">
        <v>1</v>
      </c>
      <c r="X166" s="4">
        <f t="shared" si="38"/>
        <v>1</v>
      </c>
      <c r="Y166" s="11">
        <v>15</v>
      </c>
      <c r="Z166" s="44">
        <f t="shared" si="39"/>
        <v>1.033864503816794</v>
      </c>
      <c r="AA166" s="45">
        <v>5329</v>
      </c>
      <c r="AB166" s="35">
        <f t="shared" si="40"/>
        <v>484.45454545454544</v>
      </c>
      <c r="AC166" s="35">
        <f t="shared" si="41"/>
        <v>500.9</v>
      </c>
      <c r="AD166" s="35">
        <f t="shared" si="42"/>
        <v>16.445454545454538</v>
      </c>
      <c r="AE166" s="35">
        <v>0</v>
      </c>
      <c r="AF166" s="35">
        <f t="shared" si="43"/>
        <v>500.9</v>
      </c>
      <c r="AG166" s="35">
        <v>500.9</v>
      </c>
      <c r="AH166" s="35">
        <f t="shared" si="44"/>
        <v>0</v>
      </c>
      <c r="AI166" s="67"/>
      <c r="AJ166" s="9"/>
      <c r="AK166" s="9"/>
      <c r="AL166" s="9"/>
      <c r="AM166" s="10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10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10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10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10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10"/>
      <c r="FX166" s="9"/>
      <c r="FY166" s="9"/>
    </row>
    <row r="167" spans="1:181" s="2" customFormat="1" ht="17" customHeight="1">
      <c r="A167" s="14" t="s">
        <v>165</v>
      </c>
      <c r="B167" s="35">
        <v>0</v>
      </c>
      <c r="C167" s="35">
        <v>0</v>
      </c>
      <c r="D167" s="4">
        <f t="shared" si="35"/>
        <v>0</v>
      </c>
      <c r="E167" s="11">
        <v>0</v>
      </c>
      <c r="F167" s="5" t="s">
        <v>370</v>
      </c>
      <c r="G167" s="5" t="s">
        <v>370</v>
      </c>
      <c r="H167" s="5" t="s">
        <v>370</v>
      </c>
      <c r="I167" s="5" t="s">
        <v>370</v>
      </c>
      <c r="J167" s="5" t="s">
        <v>370</v>
      </c>
      <c r="K167" s="5" t="s">
        <v>370</v>
      </c>
      <c r="L167" s="5" t="s">
        <v>370</v>
      </c>
      <c r="M167" s="5" t="s">
        <v>370</v>
      </c>
      <c r="N167" s="35">
        <v>138.6</v>
      </c>
      <c r="O167" s="35">
        <v>84.5</v>
      </c>
      <c r="P167" s="4">
        <f t="shared" si="36"/>
        <v>0.60966810966810969</v>
      </c>
      <c r="Q167" s="11">
        <v>20</v>
      </c>
      <c r="R167" s="35">
        <v>0</v>
      </c>
      <c r="S167" s="35">
        <v>0</v>
      </c>
      <c r="T167" s="4">
        <f t="shared" si="37"/>
        <v>1</v>
      </c>
      <c r="U167" s="11">
        <v>15</v>
      </c>
      <c r="V167" s="35">
        <v>0</v>
      </c>
      <c r="W167" s="35">
        <v>0</v>
      </c>
      <c r="X167" s="4">
        <f t="shared" si="38"/>
        <v>1</v>
      </c>
      <c r="Y167" s="11">
        <v>35</v>
      </c>
      <c r="Z167" s="44">
        <f t="shared" si="39"/>
        <v>0.88847660276231699</v>
      </c>
      <c r="AA167" s="45">
        <v>1551</v>
      </c>
      <c r="AB167" s="35">
        <f t="shared" si="40"/>
        <v>141</v>
      </c>
      <c r="AC167" s="35">
        <f t="shared" si="41"/>
        <v>125.3</v>
      </c>
      <c r="AD167" s="35">
        <f t="shared" si="42"/>
        <v>-15.700000000000003</v>
      </c>
      <c r="AE167" s="35">
        <v>0</v>
      </c>
      <c r="AF167" s="35">
        <f t="shared" si="43"/>
        <v>125.3</v>
      </c>
      <c r="AG167" s="35">
        <v>125.3</v>
      </c>
      <c r="AH167" s="35">
        <f t="shared" si="44"/>
        <v>0</v>
      </c>
      <c r="AI167" s="67"/>
      <c r="AJ167" s="9"/>
      <c r="AK167" s="9"/>
      <c r="AL167" s="9"/>
      <c r="AM167" s="10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10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10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10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10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10"/>
      <c r="FX167" s="9"/>
      <c r="FY167" s="9"/>
    </row>
    <row r="168" spans="1:181" s="2" customFormat="1" ht="17" customHeight="1">
      <c r="A168" s="14" t="s">
        <v>166</v>
      </c>
      <c r="B168" s="35">
        <v>0</v>
      </c>
      <c r="C168" s="35">
        <v>0</v>
      </c>
      <c r="D168" s="4">
        <f t="shared" si="35"/>
        <v>0</v>
      </c>
      <c r="E168" s="11">
        <v>0</v>
      </c>
      <c r="F168" s="5" t="s">
        <v>370</v>
      </c>
      <c r="G168" s="5" t="s">
        <v>370</v>
      </c>
      <c r="H168" s="5" t="s">
        <v>370</v>
      </c>
      <c r="I168" s="5" t="s">
        <v>370</v>
      </c>
      <c r="J168" s="5" t="s">
        <v>370</v>
      </c>
      <c r="K168" s="5" t="s">
        <v>370</v>
      </c>
      <c r="L168" s="5" t="s">
        <v>370</v>
      </c>
      <c r="M168" s="5" t="s">
        <v>370</v>
      </c>
      <c r="N168" s="35">
        <v>40</v>
      </c>
      <c r="O168" s="35">
        <v>53</v>
      </c>
      <c r="P168" s="4">
        <f t="shared" si="36"/>
        <v>1.2124999999999999</v>
      </c>
      <c r="Q168" s="11">
        <v>20</v>
      </c>
      <c r="R168" s="35">
        <v>0</v>
      </c>
      <c r="S168" s="35">
        <v>0</v>
      </c>
      <c r="T168" s="4">
        <f t="shared" si="37"/>
        <v>1</v>
      </c>
      <c r="U168" s="11">
        <v>35</v>
      </c>
      <c r="V168" s="35">
        <v>1</v>
      </c>
      <c r="W168" s="35">
        <v>1</v>
      </c>
      <c r="X168" s="4">
        <f t="shared" si="38"/>
        <v>1</v>
      </c>
      <c r="Y168" s="11">
        <v>15</v>
      </c>
      <c r="Z168" s="44">
        <f t="shared" si="39"/>
        <v>1.0607142857142857</v>
      </c>
      <c r="AA168" s="45">
        <v>1070</v>
      </c>
      <c r="AB168" s="35">
        <f t="shared" si="40"/>
        <v>97.272727272727266</v>
      </c>
      <c r="AC168" s="35">
        <f t="shared" si="41"/>
        <v>103.2</v>
      </c>
      <c r="AD168" s="35">
        <f t="shared" si="42"/>
        <v>5.9272727272727366</v>
      </c>
      <c r="AE168" s="35">
        <v>0</v>
      </c>
      <c r="AF168" s="35">
        <f t="shared" si="43"/>
        <v>103.2</v>
      </c>
      <c r="AG168" s="35">
        <v>103.2</v>
      </c>
      <c r="AH168" s="35">
        <f t="shared" si="44"/>
        <v>0</v>
      </c>
      <c r="AI168" s="67"/>
      <c r="AJ168" s="9"/>
      <c r="AK168" s="9"/>
      <c r="AL168" s="9"/>
      <c r="AM168" s="10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10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10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10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10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10"/>
      <c r="FX168" s="9"/>
      <c r="FY168" s="9"/>
    </row>
    <row r="169" spans="1:181" s="2" customFormat="1" ht="17" customHeight="1">
      <c r="A169" s="14" t="s">
        <v>100</v>
      </c>
      <c r="B169" s="35">
        <v>12700</v>
      </c>
      <c r="C169" s="35">
        <v>9412</v>
      </c>
      <c r="D169" s="4">
        <f t="shared" si="35"/>
        <v>0.74110236220472436</v>
      </c>
      <c r="E169" s="11">
        <v>10</v>
      </c>
      <c r="F169" s="5" t="s">
        <v>370</v>
      </c>
      <c r="G169" s="5" t="s">
        <v>370</v>
      </c>
      <c r="H169" s="5" t="s">
        <v>370</v>
      </c>
      <c r="I169" s="5" t="s">
        <v>370</v>
      </c>
      <c r="J169" s="5" t="s">
        <v>370</v>
      </c>
      <c r="K169" s="5" t="s">
        <v>370</v>
      </c>
      <c r="L169" s="5" t="s">
        <v>370</v>
      </c>
      <c r="M169" s="5" t="s">
        <v>370</v>
      </c>
      <c r="N169" s="35">
        <v>453</v>
      </c>
      <c r="O169" s="35">
        <v>40.200000000000003</v>
      </c>
      <c r="P169" s="4">
        <f t="shared" si="36"/>
        <v>8.8741721854304637E-2</v>
      </c>
      <c r="Q169" s="11">
        <v>20</v>
      </c>
      <c r="R169" s="35">
        <v>0</v>
      </c>
      <c r="S169" s="35">
        <v>0</v>
      </c>
      <c r="T169" s="4">
        <f t="shared" si="37"/>
        <v>1</v>
      </c>
      <c r="U169" s="11">
        <v>25</v>
      </c>
      <c r="V169" s="35">
        <v>0</v>
      </c>
      <c r="W169" s="35">
        <v>0</v>
      </c>
      <c r="X169" s="4">
        <f t="shared" si="38"/>
        <v>1</v>
      </c>
      <c r="Y169" s="11">
        <v>25</v>
      </c>
      <c r="Z169" s="44">
        <f t="shared" si="39"/>
        <v>0.7398232257391667</v>
      </c>
      <c r="AA169" s="45">
        <v>2892</v>
      </c>
      <c r="AB169" s="35">
        <f t="shared" si="40"/>
        <v>262.90909090909093</v>
      </c>
      <c r="AC169" s="35">
        <f t="shared" si="41"/>
        <v>194.5</v>
      </c>
      <c r="AD169" s="35">
        <f t="shared" si="42"/>
        <v>-68.409090909090935</v>
      </c>
      <c r="AE169" s="35">
        <v>0</v>
      </c>
      <c r="AF169" s="35">
        <f t="shared" si="43"/>
        <v>194.5</v>
      </c>
      <c r="AG169" s="35">
        <v>194.5</v>
      </c>
      <c r="AH169" s="35">
        <f t="shared" si="44"/>
        <v>0</v>
      </c>
      <c r="AI169" s="67"/>
      <c r="AJ169" s="9"/>
      <c r="AK169" s="9"/>
      <c r="AL169" s="9"/>
      <c r="AM169" s="10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10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10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10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10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10"/>
      <c r="FX169" s="9"/>
      <c r="FY169" s="9"/>
    </row>
    <row r="170" spans="1:181" s="2" customFormat="1" ht="17" customHeight="1">
      <c r="A170" s="14" t="s">
        <v>167</v>
      </c>
      <c r="B170" s="35">
        <v>175823</v>
      </c>
      <c r="C170" s="35">
        <v>240934</v>
      </c>
      <c r="D170" s="4">
        <f t="shared" si="35"/>
        <v>1.217032128902362</v>
      </c>
      <c r="E170" s="11">
        <v>10</v>
      </c>
      <c r="F170" s="5" t="s">
        <v>370</v>
      </c>
      <c r="G170" s="5" t="s">
        <v>370</v>
      </c>
      <c r="H170" s="5" t="s">
        <v>370</v>
      </c>
      <c r="I170" s="5" t="s">
        <v>370</v>
      </c>
      <c r="J170" s="5" t="s">
        <v>370</v>
      </c>
      <c r="K170" s="5" t="s">
        <v>370</v>
      </c>
      <c r="L170" s="5" t="s">
        <v>370</v>
      </c>
      <c r="M170" s="5" t="s">
        <v>370</v>
      </c>
      <c r="N170" s="35">
        <v>522</v>
      </c>
      <c r="O170" s="35">
        <v>379.7</v>
      </c>
      <c r="P170" s="4">
        <f t="shared" si="36"/>
        <v>0.72739463601532561</v>
      </c>
      <c r="Q170" s="11">
        <v>20</v>
      </c>
      <c r="R170" s="35">
        <v>206</v>
      </c>
      <c r="S170" s="35">
        <v>206.6</v>
      </c>
      <c r="T170" s="4">
        <f t="shared" si="37"/>
        <v>1.0029126213592232</v>
      </c>
      <c r="U170" s="11">
        <v>5</v>
      </c>
      <c r="V170" s="35">
        <v>2500</v>
      </c>
      <c r="W170" s="35">
        <v>2942.5</v>
      </c>
      <c r="X170" s="4">
        <f t="shared" si="38"/>
        <v>1.177</v>
      </c>
      <c r="Y170" s="11">
        <v>45</v>
      </c>
      <c r="Z170" s="44">
        <f t="shared" si="39"/>
        <v>1.0587222139515782</v>
      </c>
      <c r="AA170" s="45">
        <v>2912</v>
      </c>
      <c r="AB170" s="35">
        <f t="shared" si="40"/>
        <v>264.72727272727275</v>
      </c>
      <c r="AC170" s="35">
        <f t="shared" si="41"/>
        <v>280.3</v>
      </c>
      <c r="AD170" s="35">
        <f t="shared" si="42"/>
        <v>15.572727272727263</v>
      </c>
      <c r="AE170" s="35">
        <v>0</v>
      </c>
      <c r="AF170" s="35">
        <f t="shared" si="43"/>
        <v>280.3</v>
      </c>
      <c r="AG170" s="35">
        <v>280.3</v>
      </c>
      <c r="AH170" s="35">
        <f t="shared" si="44"/>
        <v>0</v>
      </c>
      <c r="AI170" s="67"/>
      <c r="AJ170" s="9"/>
      <c r="AK170" s="9"/>
      <c r="AL170" s="9"/>
      <c r="AM170" s="10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10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10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10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10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10"/>
      <c r="FX170" s="9"/>
      <c r="FY170" s="9"/>
    </row>
    <row r="171" spans="1:181" s="2" customFormat="1" ht="17" customHeight="1">
      <c r="A171" s="14" t="s">
        <v>168</v>
      </c>
      <c r="B171" s="35">
        <v>14800</v>
      </c>
      <c r="C171" s="35">
        <v>17310.2</v>
      </c>
      <c r="D171" s="4">
        <f t="shared" si="35"/>
        <v>1.1696081081081082</v>
      </c>
      <c r="E171" s="11">
        <v>10</v>
      </c>
      <c r="F171" s="5" t="s">
        <v>370</v>
      </c>
      <c r="G171" s="5" t="s">
        <v>370</v>
      </c>
      <c r="H171" s="5" t="s">
        <v>370</v>
      </c>
      <c r="I171" s="5" t="s">
        <v>370</v>
      </c>
      <c r="J171" s="5" t="s">
        <v>370</v>
      </c>
      <c r="K171" s="5" t="s">
        <v>370</v>
      </c>
      <c r="L171" s="5" t="s">
        <v>370</v>
      </c>
      <c r="M171" s="5" t="s">
        <v>370</v>
      </c>
      <c r="N171" s="35">
        <v>600</v>
      </c>
      <c r="O171" s="35">
        <v>290</v>
      </c>
      <c r="P171" s="4">
        <f t="shared" si="36"/>
        <v>0.48333333333333334</v>
      </c>
      <c r="Q171" s="11">
        <v>20</v>
      </c>
      <c r="R171" s="35">
        <v>68</v>
      </c>
      <c r="S171" s="35">
        <v>68.099999999999994</v>
      </c>
      <c r="T171" s="4">
        <f t="shared" si="37"/>
        <v>1.0014705882352941</v>
      </c>
      <c r="U171" s="11">
        <v>45</v>
      </c>
      <c r="V171" s="35">
        <v>0</v>
      </c>
      <c r="W171" s="35">
        <v>0</v>
      </c>
      <c r="X171" s="4">
        <f t="shared" si="38"/>
        <v>1</v>
      </c>
      <c r="Y171" s="11">
        <v>5</v>
      </c>
      <c r="Z171" s="44">
        <f t="shared" si="39"/>
        <v>0.89286155272919976</v>
      </c>
      <c r="AA171" s="45">
        <v>6939</v>
      </c>
      <c r="AB171" s="35">
        <f t="shared" si="40"/>
        <v>630.81818181818187</v>
      </c>
      <c r="AC171" s="35">
        <f t="shared" si="41"/>
        <v>563.20000000000005</v>
      </c>
      <c r="AD171" s="35">
        <f t="shared" si="42"/>
        <v>-67.618181818181824</v>
      </c>
      <c r="AE171" s="35">
        <v>0</v>
      </c>
      <c r="AF171" s="35">
        <f t="shared" si="43"/>
        <v>563.20000000000005</v>
      </c>
      <c r="AG171" s="35">
        <v>563.20000000000005</v>
      </c>
      <c r="AH171" s="35">
        <f t="shared" si="44"/>
        <v>0</v>
      </c>
      <c r="AI171" s="67"/>
      <c r="AJ171" s="9"/>
      <c r="AK171" s="9"/>
      <c r="AL171" s="9"/>
      <c r="AM171" s="10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10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10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10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10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10"/>
      <c r="FX171" s="9"/>
      <c r="FY171" s="9"/>
    </row>
    <row r="172" spans="1:181" s="2" customFormat="1" ht="17" customHeight="1">
      <c r="A172" s="14" t="s">
        <v>169</v>
      </c>
      <c r="B172" s="35">
        <v>1882</v>
      </c>
      <c r="C172" s="35">
        <v>2524.3000000000002</v>
      </c>
      <c r="D172" s="4">
        <f t="shared" si="35"/>
        <v>1.2141285866099893</v>
      </c>
      <c r="E172" s="11">
        <v>10</v>
      </c>
      <c r="F172" s="5" t="s">
        <v>370</v>
      </c>
      <c r="G172" s="5" t="s">
        <v>370</v>
      </c>
      <c r="H172" s="5" t="s">
        <v>370</v>
      </c>
      <c r="I172" s="5" t="s">
        <v>370</v>
      </c>
      <c r="J172" s="5" t="s">
        <v>370</v>
      </c>
      <c r="K172" s="5" t="s">
        <v>370</v>
      </c>
      <c r="L172" s="5" t="s">
        <v>370</v>
      </c>
      <c r="M172" s="5" t="s">
        <v>370</v>
      </c>
      <c r="N172" s="35">
        <v>226.1</v>
      </c>
      <c r="O172" s="35">
        <v>123</v>
      </c>
      <c r="P172" s="4">
        <f t="shared" si="36"/>
        <v>0.5440070765148165</v>
      </c>
      <c r="Q172" s="11">
        <v>20</v>
      </c>
      <c r="R172" s="35">
        <v>0</v>
      </c>
      <c r="S172" s="35">
        <v>0</v>
      </c>
      <c r="T172" s="4">
        <f t="shared" si="37"/>
        <v>1</v>
      </c>
      <c r="U172" s="11">
        <v>45</v>
      </c>
      <c r="V172" s="35">
        <v>0</v>
      </c>
      <c r="W172" s="35">
        <v>0</v>
      </c>
      <c r="X172" s="4">
        <f t="shared" si="38"/>
        <v>1</v>
      </c>
      <c r="Y172" s="11">
        <v>5</v>
      </c>
      <c r="Z172" s="44">
        <f t="shared" si="39"/>
        <v>0.91276784245495279</v>
      </c>
      <c r="AA172" s="45">
        <v>2347</v>
      </c>
      <c r="AB172" s="35">
        <f t="shared" si="40"/>
        <v>213.36363636363637</v>
      </c>
      <c r="AC172" s="35">
        <f t="shared" si="41"/>
        <v>194.8</v>
      </c>
      <c r="AD172" s="35">
        <f t="shared" si="42"/>
        <v>-18.563636363636363</v>
      </c>
      <c r="AE172" s="35">
        <v>0</v>
      </c>
      <c r="AF172" s="35">
        <f t="shared" si="43"/>
        <v>194.8</v>
      </c>
      <c r="AG172" s="35">
        <v>194.8</v>
      </c>
      <c r="AH172" s="35">
        <f t="shared" si="44"/>
        <v>0</v>
      </c>
      <c r="AI172" s="67"/>
      <c r="AJ172" s="9"/>
      <c r="AK172" s="9"/>
      <c r="AL172" s="9"/>
      <c r="AM172" s="10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10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10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10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10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10"/>
      <c r="FX172" s="9"/>
      <c r="FY172" s="9"/>
    </row>
    <row r="173" spans="1:181" s="2" customFormat="1" ht="17" customHeight="1">
      <c r="A173" s="18" t="s">
        <v>170</v>
      </c>
      <c r="B173" s="35"/>
      <c r="C173" s="35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35"/>
      <c r="O173" s="35"/>
      <c r="P173" s="11"/>
      <c r="Q173" s="11"/>
      <c r="R173" s="35"/>
      <c r="S173" s="35"/>
      <c r="T173" s="11"/>
      <c r="U173" s="11"/>
      <c r="V173" s="11"/>
      <c r="W173" s="11"/>
      <c r="X173" s="11"/>
      <c r="Y173" s="11"/>
      <c r="Z173" s="44"/>
      <c r="AA173" s="11"/>
      <c r="AB173" s="11"/>
      <c r="AC173" s="11"/>
      <c r="AD173" s="11"/>
      <c r="AE173" s="11"/>
      <c r="AF173" s="11"/>
      <c r="AG173" s="35"/>
      <c r="AH173" s="35"/>
      <c r="AI173" s="67"/>
      <c r="AJ173" s="9"/>
      <c r="AK173" s="9"/>
      <c r="AL173" s="9"/>
      <c r="AM173" s="10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10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10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10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10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10"/>
      <c r="FX173" s="9"/>
      <c r="FY173" s="9"/>
    </row>
    <row r="174" spans="1:181" s="2" customFormat="1" ht="17" customHeight="1">
      <c r="A174" s="14" t="s">
        <v>171</v>
      </c>
      <c r="B174" s="35">
        <v>0</v>
      </c>
      <c r="C174" s="35">
        <v>0</v>
      </c>
      <c r="D174" s="4">
        <f t="shared" si="35"/>
        <v>0</v>
      </c>
      <c r="E174" s="11">
        <v>0</v>
      </c>
      <c r="F174" s="5" t="s">
        <v>370</v>
      </c>
      <c r="G174" s="5" t="s">
        <v>370</v>
      </c>
      <c r="H174" s="5" t="s">
        <v>370</v>
      </c>
      <c r="I174" s="5" t="s">
        <v>370</v>
      </c>
      <c r="J174" s="5" t="s">
        <v>370</v>
      </c>
      <c r="K174" s="5" t="s">
        <v>370</v>
      </c>
      <c r="L174" s="5" t="s">
        <v>370</v>
      </c>
      <c r="M174" s="5" t="s">
        <v>370</v>
      </c>
      <c r="N174" s="35">
        <v>179.7</v>
      </c>
      <c r="O174" s="35">
        <v>91.9</v>
      </c>
      <c r="P174" s="4">
        <f t="shared" si="36"/>
        <v>0.51140790205898723</v>
      </c>
      <c r="Q174" s="11">
        <v>20</v>
      </c>
      <c r="R174" s="35">
        <v>77</v>
      </c>
      <c r="S174" s="35">
        <v>51.2</v>
      </c>
      <c r="T174" s="4">
        <f t="shared" si="37"/>
        <v>0.66493506493506493</v>
      </c>
      <c r="U174" s="11">
        <v>35</v>
      </c>
      <c r="V174" s="35">
        <v>2</v>
      </c>
      <c r="W174" s="35">
        <v>10.199999999999999</v>
      </c>
      <c r="X174" s="4">
        <f t="shared" si="38"/>
        <v>1.3</v>
      </c>
      <c r="Y174" s="11">
        <v>15</v>
      </c>
      <c r="Z174" s="44">
        <f t="shared" si="39"/>
        <v>0.75715550448438595</v>
      </c>
      <c r="AA174" s="45">
        <v>2038</v>
      </c>
      <c r="AB174" s="35">
        <f t="shared" si="40"/>
        <v>185.27272727272728</v>
      </c>
      <c r="AC174" s="35">
        <f t="shared" si="41"/>
        <v>140.30000000000001</v>
      </c>
      <c r="AD174" s="35">
        <f t="shared" si="42"/>
        <v>-44.972727272727269</v>
      </c>
      <c r="AE174" s="35">
        <v>0</v>
      </c>
      <c r="AF174" s="35">
        <f t="shared" si="43"/>
        <v>140.30000000000001</v>
      </c>
      <c r="AG174" s="35">
        <v>140.30000000000001</v>
      </c>
      <c r="AH174" s="35">
        <f t="shared" si="44"/>
        <v>0</v>
      </c>
      <c r="AI174" s="67"/>
      <c r="AJ174" s="9"/>
      <c r="AK174" s="9"/>
      <c r="AL174" s="9"/>
      <c r="AM174" s="10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10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10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10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10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10"/>
      <c r="FX174" s="9"/>
      <c r="FY174" s="9"/>
    </row>
    <row r="175" spans="1:181" s="2" customFormat="1" ht="17" customHeight="1">
      <c r="A175" s="14" t="s">
        <v>172</v>
      </c>
      <c r="B175" s="35">
        <v>21610</v>
      </c>
      <c r="C175" s="35">
        <v>21607.4</v>
      </c>
      <c r="D175" s="4">
        <f t="shared" si="35"/>
        <v>0.99987968533086535</v>
      </c>
      <c r="E175" s="11">
        <v>10</v>
      </c>
      <c r="F175" s="5" t="s">
        <v>370</v>
      </c>
      <c r="G175" s="5" t="s">
        <v>370</v>
      </c>
      <c r="H175" s="5" t="s">
        <v>370</v>
      </c>
      <c r="I175" s="5" t="s">
        <v>370</v>
      </c>
      <c r="J175" s="5" t="s">
        <v>370</v>
      </c>
      <c r="K175" s="5" t="s">
        <v>370</v>
      </c>
      <c r="L175" s="5" t="s">
        <v>370</v>
      </c>
      <c r="M175" s="5" t="s">
        <v>370</v>
      </c>
      <c r="N175" s="35">
        <v>942.8</v>
      </c>
      <c r="O175" s="35">
        <v>887.1</v>
      </c>
      <c r="P175" s="4">
        <f t="shared" si="36"/>
        <v>0.94092066185829448</v>
      </c>
      <c r="Q175" s="11">
        <v>20</v>
      </c>
      <c r="R175" s="35">
        <v>8</v>
      </c>
      <c r="S175" s="35">
        <v>66.599999999999994</v>
      </c>
      <c r="T175" s="4">
        <f t="shared" si="37"/>
        <v>1.3</v>
      </c>
      <c r="U175" s="11">
        <v>25</v>
      </c>
      <c r="V175" s="35">
        <v>3</v>
      </c>
      <c r="W175" s="35">
        <v>1</v>
      </c>
      <c r="X175" s="4">
        <f t="shared" si="38"/>
        <v>0.33333333333333331</v>
      </c>
      <c r="Y175" s="11">
        <v>25</v>
      </c>
      <c r="Z175" s="44">
        <f t="shared" si="39"/>
        <v>0.87063179279759839</v>
      </c>
      <c r="AA175" s="45">
        <v>2923</v>
      </c>
      <c r="AB175" s="35">
        <f t="shared" si="40"/>
        <v>265.72727272727275</v>
      </c>
      <c r="AC175" s="35">
        <f t="shared" si="41"/>
        <v>231.4</v>
      </c>
      <c r="AD175" s="35">
        <f t="shared" si="42"/>
        <v>-34.327272727272742</v>
      </c>
      <c r="AE175" s="35">
        <v>0</v>
      </c>
      <c r="AF175" s="35">
        <f t="shared" si="43"/>
        <v>231.4</v>
      </c>
      <c r="AG175" s="35">
        <v>231.4</v>
      </c>
      <c r="AH175" s="35">
        <f t="shared" si="44"/>
        <v>0</v>
      </c>
      <c r="AI175" s="67"/>
      <c r="AJ175" s="9"/>
      <c r="AK175" s="9"/>
      <c r="AL175" s="9"/>
      <c r="AM175" s="10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10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10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10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10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10"/>
      <c r="FX175" s="9"/>
      <c r="FY175" s="9"/>
    </row>
    <row r="176" spans="1:181" s="2" customFormat="1" ht="17" customHeight="1">
      <c r="A176" s="14" t="s">
        <v>173</v>
      </c>
      <c r="B176" s="35">
        <v>0</v>
      </c>
      <c r="C176" s="35">
        <v>0</v>
      </c>
      <c r="D176" s="4">
        <f t="shared" ref="D176:D239" si="45">IF(E176=0,0,IF(B176=0,1,IF(C176&lt;0,0,IF(C176/B176&gt;1.2,IF((C176/B176-1.2)*0.1+1.2&gt;1.3,1.3,(C176/B176-1.2)*0.1+1.2),C176/B176))))</f>
        <v>0</v>
      </c>
      <c r="E176" s="11">
        <v>0</v>
      </c>
      <c r="F176" s="5" t="s">
        <v>370</v>
      </c>
      <c r="G176" s="5" t="s">
        <v>370</v>
      </c>
      <c r="H176" s="5" t="s">
        <v>370</v>
      </c>
      <c r="I176" s="5" t="s">
        <v>370</v>
      </c>
      <c r="J176" s="5" t="s">
        <v>370</v>
      </c>
      <c r="K176" s="5" t="s">
        <v>370</v>
      </c>
      <c r="L176" s="5" t="s">
        <v>370</v>
      </c>
      <c r="M176" s="5" t="s">
        <v>370</v>
      </c>
      <c r="N176" s="35">
        <v>58.9</v>
      </c>
      <c r="O176" s="35">
        <v>22.9</v>
      </c>
      <c r="P176" s="4">
        <f t="shared" ref="P176:P239" si="46">IF(Q176=0,0,IF(N176=0,1,IF(O176&lt;0,0,IF(O176/N176&gt;1.2,IF((O176/N176-1.2)*0.1+1.2&gt;1.3,1.3,(O176/N176-1.2)*0.1+1.2),O176/N176))))</f>
        <v>0.38879456706281834</v>
      </c>
      <c r="Q176" s="11">
        <v>20</v>
      </c>
      <c r="R176" s="35">
        <v>0</v>
      </c>
      <c r="S176" s="35">
        <v>10</v>
      </c>
      <c r="T176" s="4">
        <f t="shared" ref="T176:T239" si="47">IF(U176=0,0,IF(R176=0,1,IF(S176&lt;0,0,IF(S176/R176&gt;1.2,IF((S176/R176-1.2)*0.1+1.2&gt;1.3,1.3,(S176/R176-1.2)*0.1+1.2),S176/R176))))</f>
        <v>1</v>
      </c>
      <c r="U176" s="11">
        <v>20</v>
      </c>
      <c r="V176" s="35">
        <v>1</v>
      </c>
      <c r="W176" s="35">
        <v>0</v>
      </c>
      <c r="X176" s="4">
        <f t="shared" ref="X176:X239" si="48">IF(Y176=0,0,IF(V176=0,1,IF(W176&lt;0,0,IF(W176/V176&gt;1.2,IF((W176/V176-1.2)*0.1+1.2&gt;1.3,1.3,(W176/V176-1.2)*0.1+1.2),W176/V176))))</f>
        <v>0</v>
      </c>
      <c r="Y176" s="11">
        <v>30</v>
      </c>
      <c r="Z176" s="44">
        <f t="shared" ref="Z176:Z239" si="49">(D176*E176+P176*Q176+T176*U176+X176*Y176)/(E176+Q176+U176+Y176)</f>
        <v>0.39679844773223383</v>
      </c>
      <c r="AA176" s="45">
        <v>855</v>
      </c>
      <c r="AB176" s="35">
        <f t="shared" ref="AB176:AB239" si="50">AA176/11</f>
        <v>77.727272727272734</v>
      </c>
      <c r="AC176" s="35">
        <f t="shared" ref="AC176:AC239" si="51">ROUND(Z176*AB176,1)</f>
        <v>30.8</v>
      </c>
      <c r="AD176" s="35">
        <f t="shared" ref="AD176:AD239" si="52">AC176-AB176</f>
        <v>-46.927272727272737</v>
      </c>
      <c r="AE176" s="35">
        <v>0</v>
      </c>
      <c r="AF176" s="35">
        <f t="shared" ref="AF176:AF239" si="53">IF((AC176+AE176)&gt;0,ROUND(AC176+AE176,1),0)</f>
        <v>30.8</v>
      </c>
      <c r="AG176" s="35">
        <v>30.8</v>
      </c>
      <c r="AH176" s="35">
        <f t="shared" ref="AH176:AH239" si="54">AF176-AG176</f>
        <v>0</v>
      </c>
      <c r="AI176" s="67"/>
      <c r="AJ176" s="9"/>
      <c r="AK176" s="9"/>
      <c r="AL176" s="9"/>
      <c r="AM176" s="10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10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10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10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10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10"/>
      <c r="FX176" s="9"/>
      <c r="FY176" s="9"/>
    </row>
    <row r="177" spans="1:181" s="2" customFormat="1" ht="17" customHeight="1">
      <c r="A177" s="14" t="s">
        <v>174</v>
      </c>
      <c r="B177" s="35">
        <v>0</v>
      </c>
      <c r="C177" s="35">
        <v>0</v>
      </c>
      <c r="D177" s="4">
        <f t="shared" si="45"/>
        <v>0</v>
      </c>
      <c r="E177" s="11">
        <v>0</v>
      </c>
      <c r="F177" s="5" t="s">
        <v>370</v>
      </c>
      <c r="G177" s="5" t="s">
        <v>370</v>
      </c>
      <c r="H177" s="5" t="s">
        <v>370</v>
      </c>
      <c r="I177" s="5" t="s">
        <v>370</v>
      </c>
      <c r="J177" s="5" t="s">
        <v>370</v>
      </c>
      <c r="K177" s="5" t="s">
        <v>370</v>
      </c>
      <c r="L177" s="5" t="s">
        <v>370</v>
      </c>
      <c r="M177" s="5" t="s">
        <v>370</v>
      </c>
      <c r="N177" s="35">
        <v>51.7</v>
      </c>
      <c r="O177" s="35">
        <v>26</v>
      </c>
      <c r="P177" s="4">
        <f t="shared" si="46"/>
        <v>0.50290135396518376</v>
      </c>
      <c r="Q177" s="11">
        <v>20</v>
      </c>
      <c r="R177" s="35">
        <v>0</v>
      </c>
      <c r="S177" s="35">
        <v>14.8</v>
      </c>
      <c r="T177" s="4">
        <f t="shared" si="47"/>
        <v>1</v>
      </c>
      <c r="U177" s="11">
        <v>25</v>
      </c>
      <c r="V177" s="35">
        <v>0.7</v>
      </c>
      <c r="W177" s="35">
        <v>0.6</v>
      </c>
      <c r="X177" s="4">
        <f t="shared" si="48"/>
        <v>0.85714285714285721</v>
      </c>
      <c r="Y177" s="11">
        <v>25</v>
      </c>
      <c r="Z177" s="44">
        <f t="shared" si="49"/>
        <v>0.80695140725535863</v>
      </c>
      <c r="AA177" s="45">
        <v>776</v>
      </c>
      <c r="AB177" s="35">
        <f t="shared" si="50"/>
        <v>70.545454545454547</v>
      </c>
      <c r="AC177" s="35">
        <f t="shared" si="51"/>
        <v>56.9</v>
      </c>
      <c r="AD177" s="35">
        <f t="shared" si="52"/>
        <v>-13.645454545454548</v>
      </c>
      <c r="AE177" s="35">
        <v>0</v>
      </c>
      <c r="AF177" s="35">
        <f t="shared" si="53"/>
        <v>56.9</v>
      </c>
      <c r="AG177" s="35">
        <v>56.9</v>
      </c>
      <c r="AH177" s="35">
        <f t="shared" si="54"/>
        <v>0</v>
      </c>
      <c r="AI177" s="67"/>
      <c r="AJ177" s="9"/>
      <c r="AK177" s="9"/>
      <c r="AL177" s="9"/>
      <c r="AM177" s="10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10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10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10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10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10"/>
      <c r="FX177" s="9"/>
      <c r="FY177" s="9"/>
    </row>
    <row r="178" spans="1:181" s="2" customFormat="1" ht="17" customHeight="1">
      <c r="A178" s="14" t="s">
        <v>175</v>
      </c>
      <c r="B178" s="35">
        <v>0</v>
      </c>
      <c r="C178" s="35">
        <v>0</v>
      </c>
      <c r="D178" s="4">
        <f t="shared" si="45"/>
        <v>0</v>
      </c>
      <c r="E178" s="11">
        <v>0</v>
      </c>
      <c r="F178" s="5" t="s">
        <v>370</v>
      </c>
      <c r="G178" s="5" t="s">
        <v>370</v>
      </c>
      <c r="H178" s="5" t="s">
        <v>370</v>
      </c>
      <c r="I178" s="5" t="s">
        <v>370</v>
      </c>
      <c r="J178" s="5" t="s">
        <v>370</v>
      </c>
      <c r="K178" s="5" t="s">
        <v>370</v>
      </c>
      <c r="L178" s="5" t="s">
        <v>370</v>
      </c>
      <c r="M178" s="5" t="s">
        <v>370</v>
      </c>
      <c r="N178" s="35">
        <v>53</v>
      </c>
      <c r="O178" s="35">
        <v>36</v>
      </c>
      <c r="P178" s="4">
        <f t="shared" si="46"/>
        <v>0.67924528301886788</v>
      </c>
      <c r="Q178" s="11">
        <v>20</v>
      </c>
      <c r="R178" s="35">
        <v>0</v>
      </c>
      <c r="S178" s="35">
        <v>0</v>
      </c>
      <c r="T178" s="4">
        <f t="shared" si="47"/>
        <v>1</v>
      </c>
      <c r="U178" s="11">
        <v>20</v>
      </c>
      <c r="V178" s="35">
        <v>1.5</v>
      </c>
      <c r="W178" s="35">
        <v>0</v>
      </c>
      <c r="X178" s="4">
        <f t="shared" si="48"/>
        <v>0</v>
      </c>
      <c r="Y178" s="11">
        <v>30</v>
      </c>
      <c r="Z178" s="44">
        <f t="shared" si="49"/>
        <v>0.47978436657681939</v>
      </c>
      <c r="AA178" s="45">
        <v>886</v>
      </c>
      <c r="AB178" s="35">
        <f t="shared" si="50"/>
        <v>80.545454545454547</v>
      </c>
      <c r="AC178" s="35">
        <f t="shared" si="51"/>
        <v>38.6</v>
      </c>
      <c r="AD178" s="35">
        <f t="shared" si="52"/>
        <v>-41.945454545454545</v>
      </c>
      <c r="AE178" s="35">
        <v>0</v>
      </c>
      <c r="AF178" s="35">
        <f t="shared" si="53"/>
        <v>38.6</v>
      </c>
      <c r="AG178" s="35">
        <v>38.6</v>
      </c>
      <c r="AH178" s="35">
        <f t="shared" si="54"/>
        <v>0</v>
      </c>
      <c r="AI178" s="67"/>
      <c r="AJ178" s="9"/>
      <c r="AK178" s="9"/>
      <c r="AL178" s="9"/>
      <c r="AM178" s="10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10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10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10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10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10"/>
      <c r="FX178" s="9"/>
      <c r="FY178" s="9"/>
    </row>
    <row r="179" spans="1:181" s="2" customFormat="1" ht="17" customHeight="1">
      <c r="A179" s="14" t="s">
        <v>176</v>
      </c>
      <c r="B179" s="35">
        <v>0</v>
      </c>
      <c r="C179" s="35">
        <v>0</v>
      </c>
      <c r="D179" s="4">
        <f t="shared" si="45"/>
        <v>0</v>
      </c>
      <c r="E179" s="11">
        <v>0</v>
      </c>
      <c r="F179" s="5" t="s">
        <v>370</v>
      </c>
      <c r="G179" s="5" t="s">
        <v>370</v>
      </c>
      <c r="H179" s="5" t="s">
        <v>370</v>
      </c>
      <c r="I179" s="5" t="s">
        <v>370</v>
      </c>
      <c r="J179" s="5" t="s">
        <v>370</v>
      </c>
      <c r="K179" s="5" t="s">
        <v>370</v>
      </c>
      <c r="L179" s="5" t="s">
        <v>370</v>
      </c>
      <c r="M179" s="5" t="s">
        <v>370</v>
      </c>
      <c r="N179" s="35">
        <v>74.3</v>
      </c>
      <c r="O179" s="35">
        <v>59.8</v>
      </c>
      <c r="P179" s="4">
        <f t="shared" si="46"/>
        <v>0.80484522207267828</v>
      </c>
      <c r="Q179" s="11">
        <v>20</v>
      </c>
      <c r="R179" s="35">
        <v>20</v>
      </c>
      <c r="S179" s="35">
        <v>14.2</v>
      </c>
      <c r="T179" s="4">
        <f t="shared" si="47"/>
        <v>0.71</v>
      </c>
      <c r="U179" s="11">
        <v>35</v>
      </c>
      <c r="V179" s="35">
        <v>2.2999999999999998</v>
      </c>
      <c r="W179" s="35">
        <v>0.1</v>
      </c>
      <c r="X179" s="4">
        <f t="shared" si="48"/>
        <v>4.3478260869565223E-2</v>
      </c>
      <c r="Y179" s="11">
        <v>15</v>
      </c>
      <c r="Z179" s="44">
        <f t="shared" si="49"/>
        <v>0.5942725479213864</v>
      </c>
      <c r="AA179" s="45">
        <v>898</v>
      </c>
      <c r="AB179" s="35">
        <f t="shared" si="50"/>
        <v>81.63636363636364</v>
      </c>
      <c r="AC179" s="35">
        <f t="shared" si="51"/>
        <v>48.5</v>
      </c>
      <c r="AD179" s="35">
        <f t="shared" si="52"/>
        <v>-33.13636363636364</v>
      </c>
      <c r="AE179" s="35">
        <v>0</v>
      </c>
      <c r="AF179" s="35">
        <f t="shared" si="53"/>
        <v>48.5</v>
      </c>
      <c r="AG179" s="35">
        <v>48.5</v>
      </c>
      <c r="AH179" s="35">
        <f t="shared" si="54"/>
        <v>0</v>
      </c>
      <c r="AI179" s="67"/>
      <c r="AJ179" s="9"/>
      <c r="AK179" s="9"/>
      <c r="AL179" s="9"/>
      <c r="AM179" s="10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10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10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10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10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10"/>
      <c r="FX179" s="9"/>
      <c r="FY179" s="9"/>
    </row>
    <row r="180" spans="1:181" s="2" customFormat="1" ht="17" customHeight="1">
      <c r="A180" s="14" t="s">
        <v>177</v>
      </c>
      <c r="B180" s="35">
        <v>0</v>
      </c>
      <c r="C180" s="35">
        <v>0</v>
      </c>
      <c r="D180" s="4">
        <f t="shared" si="45"/>
        <v>0</v>
      </c>
      <c r="E180" s="11">
        <v>0</v>
      </c>
      <c r="F180" s="5" t="s">
        <v>370</v>
      </c>
      <c r="G180" s="5" t="s">
        <v>370</v>
      </c>
      <c r="H180" s="5" t="s">
        <v>370</v>
      </c>
      <c r="I180" s="5" t="s">
        <v>370</v>
      </c>
      <c r="J180" s="5" t="s">
        <v>370</v>
      </c>
      <c r="K180" s="5" t="s">
        <v>370</v>
      </c>
      <c r="L180" s="5" t="s">
        <v>370</v>
      </c>
      <c r="M180" s="5" t="s">
        <v>370</v>
      </c>
      <c r="N180" s="35">
        <v>13</v>
      </c>
      <c r="O180" s="35">
        <v>14.5</v>
      </c>
      <c r="P180" s="4">
        <f t="shared" si="46"/>
        <v>1.1153846153846154</v>
      </c>
      <c r="Q180" s="11">
        <v>20</v>
      </c>
      <c r="R180" s="35">
        <v>0</v>
      </c>
      <c r="S180" s="35">
        <v>7</v>
      </c>
      <c r="T180" s="4">
        <f t="shared" si="47"/>
        <v>1</v>
      </c>
      <c r="U180" s="11">
        <v>20</v>
      </c>
      <c r="V180" s="35">
        <v>0.2</v>
      </c>
      <c r="W180" s="35">
        <v>0.2</v>
      </c>
      <c r="X180" s="4">
        <f t="shared" si="48"/>
        <v>1</v>
      </c>
      <c r="Y180" s="11">
        <v>30</v>
      </c>
      <c r="Z180" s="44">
        <f t="shared" si="49"/>
        <v>1.0329670329670328</v>
      </c>
      <c r="AA180" s="45">
        <v>442</v>
      </c>
      <c r="AB180" s="35">
        <f t="shared" si="50"/>
        <v>40.18181818181818</v>
      </c>
      <c r="AC180" s="35">
        <f t="shared" si="51"/>
        <v>41.5</v>
      </c>
      <c r="AD180" s="35">
        <f t="shared" si="52"/>
        <v>1.3181818181818201</v>
      </c>
      <c r="AE180" s="35">
        <v>0</v>
      </c>
      <c r="AF180" s="35">
        <f t="shared" si="53"/>
        <v>41.5</v>
      </c>
      <c r="AG180" s="35">
        <v>41.5</v>
      </c>
      <c r="AH180" s="35">
        <f t="shared" si="54"/>
        <v>0</v>
      </c>
      <c r="AI180" s="67"/>
      <c r="AJ180" s="9"/>
      <c r="AK180" s="9"/>
      <c r="AL180" s="9"/>
      <c r="AM180" s="10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10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10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10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10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10"/>
      <c r="FX180" s="9"/>
      <c r="FY180" s="9"/>
    </row>
    <row r="181" spans="1:181" s="2" customFormat="1" ht="17" customHeight="1">
      <c r="A181" s="14" t="s">
        <v>178</v>
      </c>
      <c r="B181" s="35">
        <v>0</v>
      </c>
      <c r="C181" s="35">
        <v>0</v>
      </c>
      <c r="D181" s="4">
        <f t="shared" si="45"/>
        <v>0</v>
      </c>
      <c r="E181" s="11">
        <v>0</v>
      </c>
      <c r="F181" s="5" t="s">
        <v>370</v>
      </c>
      <c r="G181" s="5" t="s">
        <v>370</v>
      </c>
      <c r="H181" s="5" t="s">
        <v>370</v>
      </c>
      <c r="I181" s="5" t="s">
        <v>370</v>
      </c>
      <c r="J181" s="5" t="s">
        <v>370</v>
      </c>
      <c r="K181" s="5" t="s">
        <v>370</v>
      </c>
      <c r="L181" s="5" t="s">
        <v>370</v>
      </c>
      <c r="M181" s="5" t="s">
        <v>370</v>
      </c>
      <c r="N181" s="35">
        <v>53</v>
      </c>
      <c r="O181" s="35">
        <v>10.6</v>
      </c>
      <c r="P181" s="4">
        <f t="shared" si="46"/>
        <v>0.19999999999999998</v>
      </c>
      <c r="Q181" s="11">
        <v>20</v>
      </c>
      <c r="R181" s="35">
        <v>0</v>
      </c>
      <c r="S181" s="35">
        <v>3</v>
      </c>
      <c r="T181" s="4">
        <f t="shared" si="47"/>
        <v>1</v>
      </c>
      <c r="U181" s="11">
        <v>20</v>
      </c>
      <c r="V181" s="35">
        <v>0</v>
      </c>
      <c r="W181" s="35">
        <v>0</v>
      </c>
      <c r="X181" s="4">
        <f t="shared" si="48"/>
        <v>1</v>
      </c>
      <c r="Y181" s="11">
        <v>30</v>
      </c>
      <c r="Z181" s="44">
        <f t="shared" si="49"/>
        <v>0.77142857142857146</v>
      </c>
      <c r="AA181" s="45">
        <v>13</v>
      </c>
      <c r="AB181" s="35">
        <f t="shared" si="50"/>
        <v>1.1818181818181819</v>
      </c>
      <c r="AC181" s="35">
        <f t="shared" si="51"/>
        <v>0.9</v>
      </c>
      <c r="AD181" s="35">
        <f t="shared" si="52"/>
        <v>-0.28181818181818186</v>
      </c>
      <c r="AE181" s="35">
        <v>0</v>
      </c>
      <c r="AF181" s="35">
        <f t="shared" si="53"/>
        <v>0.9</v>
      </c>
      <c r="AG181" s="35">
        <v>0.9</v>
      </c>
      <c r="AH181" s="35">
        <f t="shared" si="54"/>
        <v>0</v>
      </c>
      <c r="AI181" s="67"/>
      <c r="AJ181" s="9"/>
      <c r="AK181" s="9"/>
      <c r="AL181" s="9"/>
      <c r="AM181" s="10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10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10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10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10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10"/>
      <c r="FX181" s="9"/>
      <c r="FY181" s="9"/>
    </row>
    <row r="182" spans="1:181" s="2" customFormat="1" ht="17" customHeight="1">
      <c r="A182" s="14" t="s">
        <v>179</v>
      </c>
      <c r="B182" s="35">
        <v>0</v>
      </c>
      <c r="C182" s="35">
        <v>0</v>
      </c>
      <c r="D182" s="4">
        <f t="shared" si="45"/>
        <v>0</v>
      </c>
      <c r="E182" s="11">
        <v>0</v>
      </c>
      <c r="F182" s="5" t="s">
        <v>370</v>
      </c>
      <c r="G182" s="5" t="s">
        <v>370</v>
      </c>
      <c r="H182" s="5" t="s">
        <v>370</v>
      </c>
      <c r="I182" s="5" t="s">
        <v>370</v>
      </c>
      <c r="J182" s="5" t="s">
        <v>370</v>
      </c>
      <c r="K182" s="5" t="s">
        <v>370</v>
      </c>
      <c r="L182" s="5" t="s">
        <v>370</v>
      </c>
      <c r="M182" s="5" t="s">
        <v>370</v>
      </c>
      <c r="N182" s="35">
        <v>125.9</v>
      </c>
      <c r="O182" s="35">
        <v>75.8</v>
      </c>
      <c r="P182" s="4">
        <f t="shared" si="46"/>
        <v>0.60206513105639392</v>
      </c>
      <c r="Q182" s="11">
        <v>20</v>
      </c>
      <c r="R182" s="35">
        <v>0</v>
      </c>
      <c r="S182" s="35">
        <v>13</v>
      </c>
      <c r="T182" s="4">
        <f t="shared" si="47"/>
        <v>1</v>
      </c>
      <c r="U182" s="11">
        <v>20</v>
      </c>
      <c r="V182" s="35">
        <v>2.1</v>
      </c>
      <c r="W182" s="35">
        <v>1</v>
      </c>
      <c r="X182" s="4">
        <f t="shared" si="48"/>
        <v>0.47619047619047616</v>
      </c>
      <c r="Y182" s="11">
        <v>30</v>
      </c>
      <c r="Z182" s="44">
        <f t="shared" si="49"/>
        <v>0.6618145272406023</v>
      </c>
      <c r="AA182" s="45">
        <v>762</v>
      </c>
      <c r="AB182" s="35">
        <f t="shared" si="50"/>
        <v>69.272727272727266</v>
      </c>
      <c r="AC182" s="35">
        <f t="shared" si="51"/>
        <v>45.8</v>
      </c>
      <c r="AD182" s="35">
        <f t="shared" si="52"/>
        <v>-23.472727272727269</v>
      </c>
      <c r="AE182" s="35">
        <v>0</v>
      </c>
      <c r="AF182" s="35">
        <f t="shared" si="53"/>
        <v>45.8</v>
      </c>
      <c r="AG182" s="35">
        <v>45.8</v>
      </c>
      <c r="AH182" s="35">
        <f t="shared" si="54"/>
        <v>0</v>
      </c>
      <c r="AI182" s="67"/>
      <c r="AJ182" s="9"/>
      <c r="AK182" s="9"/>
      <c r="AL182" s="9"/>
      <c r="AM182" s="10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10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10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10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10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10"/>
      <c r="FX182" s="9"/>
      <c r="FY182" s="9"/>
    </row>
    <row r="183" spans="1:181" s="2" customFormat="1" ht="17" customHeight="1">
      <c r="A183" s="14" t="s">
        <v>180</v>
      </c>
      <c r="B183" s="35">
        <v>0</v>
      </c>
      <c r="C183" s="35">
        <v>0</v>
      </c>
      <c r="D183" s="4">
        <f t="shared" si="45"/>
        <v>0</v>
      </c>
      <c r="E183" s="11">
        <v>0</v>
      </c>
      <c r="F183" s="5" t="s">
        <v>370</v>
      </c>
      <c r="G183" s="5" t="s">
        <v>370</v>
      </c>
      <c r="H183" s="5" t="s">
        <v>370</v>
      </c>
      <c r="I183" s="5" t="s">
        <v>370</v>
      </c>
      <c r="J183" s="5" t="s">
        <v>370</v>
      </c>
      <c r="K183" s="5" t="s">
        <v>370</v>
      </c>
      <c r="L183" s="5" t="s">
        <v>370</v>
      </c>
      <c r="M183" s="5" t="s">
        <v>370</v>
      </c>
      <c r="N183" s="35">
        <v>88</v>
      </c>
      <c r="O183" s="35">
        <v>104.1</v>
      </c>
      <c r="P183" s="4">
        <f t="shared" si="46"/>
        <v>1.1829545454545454</v>
      </c>
      <c r="Q183" s="11">
        <v>20</v>
      </c>
      <c r="R183" s="35">
        <v>132</v>
      </c>
      <c r="S183" s="35">
        <v>42.9</v>
      </c>
      <c r="T183" s="4">
        <f t="shared" si="47"/>
        <v>0.32500000000000001</v>
      </c>
      <c r="U183" s="11">
        <v>25</v>
      </c>
      <c r="V183" s="35">
        <v>2.5</v>
      </c>
      <c r="W183" s="35">
        <v>0</v>
      </c>
      <c r="X183" s="4">
        <f t="shared" si="48"/>
        <v>0</v>
      </c>
      <c r="Y183" s="11">
        <v>25</v>
      </c>
      <c r="Z183" s="44">
        <f t="shared" si="49"/>
        <v>0.45405844155844149</v>
      </c>
      <c r="AA183" s="45">
        <v>1676</v>
      </c>
      <c r="AB183" s="35">
        <f t="shared" si="50"/>
        <v>152.36363636363637</v>
      </c>
      <c r="AC183" s="35">
        <f t="shared" si="51"/>
        <v>69.2</v>
      </c>
      <c r="AD183" s="35">
        <f t="shared" si="52"/>
        <v>-83.163636363636371</v>
      </c>
      <c r="AE183" s="35">
        <v>0</v>
      </c>
      <c r="AF183" s="35">
        <f t="shared" si="53"/>
        <v>69.2</v>
      </c>
      <c r="AG183" s="35">
        <v>69.2</v>
      </c>
      <c r="AH183" s="35">
        <f t="shared" si="54"/>
        <v>0</v>
      </c>
      <c r="AI183" s="67"/>
      <c r="AJ183" s="9"/>
      <c r="AK183" s="9"/>
      <c r="AL183" s="9"/>
      <c r="AM183" s="10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10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10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10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10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10"/>
      <c r="FX183" s="9"/>
      <c r="FY183" s="9"/>
    </row>
    <row r="184" spans="1:181" s="2" customFormat="1" ht="17" customHeight="1">
      <c r="A184" s="14" t="s">
        <v>181</v>
      </c>
      <c r="B184" s="35">
        <v>0</v>
      </c>
      <c r="C184" s="35">
        <v>0</v>
      </c>
      <c r="D184" s="4">
        <f t="shared" si="45"/>
        <v>0</v>
      </c>
      <c r="E184" s="11">
        <v>0</v>
      </c>
      <c r="F184" s="5" t="s">
        <v>370</v>
      </c>
      <c r="G184" s="5" t="s">
        <v>370</v>
      </c>
      <c r="H184" s="5" t="s">
        <v>370</v>
      </c>
      <c r="I184" s="5" t="s">
        <v>370</v>
      </c>
      <c r="J184" s="5" t="s">
        <v>370</v>
      </c>
      <c r="K184" s="5" t="s">
        <v>370</v>
      </c>
      <c r="L184" s="5" t="s">
        <v>370</v>
      </c>
      <c r="M184" s="5" t="s">
        <v>370</v>
      </c>
      <c r="N184" s="35">
        <v>34.4</v>
      </c>
      <c r="O184" s="35">
        <v>77.400000000000006</v>
      </c>
      <c r="P184" s="4">
        <f t="shared" si="46"/>
        <v>1.3</v>
      </c>
      <c r="Q184" s="11">
        <v>20</v>
      </c>
      <c r="R184" s="35">
        <v>0</v>
      </c>
      <c r="S184" s="35">
        <v>14.2</v>
      </c>
      <c r="T184" s="4">
        <f t="shared" si="47"/>
        <v>1</v>
      </c>
      <c r="U184" s="11">
        <v>20</v>
      </c>
      <c r="V184" s="35">
        <v>2.1</v>
      </c>
      <c r="W184" s="35">
        <v>0.7</v>
      </c>
      <c r="X184" s="4">
        <f t="shared" si="48"/>
        <v>0.33333333333333331</v>
      </c>
      <c r="Y184" s="11">
        <v>30</v>
      </c>
      <c r="Z184" s="44">
        <f t="shared" si="49"/>
        <v>0.8</v>
      </c>
      <c r="AA184" s="45">
        <v>1092</v>
      </c>
      <c r="AB184" s="35">
        <f t="shared" si="50"/>
        <v>99.272727272727266</v>
      </c>
      <c r="AC184" s="35">
        <f t="shared" si="51"/>
        <v>79.400000000000006</v>
      </c>
      <c r="AD184" s="35">
        <f t="shared" si="52"/>
        <v>-19.872727272727261</v>
      </c>
      <c r="AE184" s="35">
        <v>0</v>
      </c>
      <c r="AF184" s="35">
        <f t="shared" si="53"/>
        <v>79.400000000000006</v>
      </c>
      <c r="AG184" s="35">
        <v>79.400000000000006</v>
      </c>
      <c r="AH184" s="35">
        <f t="shared" si="54"/>
        <v>0</v>
      </c>
      <c r="AI184" s="67"/>
      <c r="AJ184" s="9"/>
      <c r="AK184" s="9"/>
      <c r="AL184" s="9"/>
      <c r="AM184" s="10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10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10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10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10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10"/>
      <c r="FX184" s="9"/>
      <c r="FY184" s="9"/>
    </row>
    <row r="185" spans="1:181" s="2" customFormat="1" ht="17" customHeight="1">
      <c r="A185" s="18" t="s">
        <v>182</v>
      </c>
      <c r="B185" s="35"/>
      <c r="C185" s="35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35"/>
      <c r="O185" s="35"/>
      <c r="P185" s="11"/>
      <c r="Q185" s="11"/>
      <c r="R185" s="35"/>
      <c r="S185" s="35"/>
      <c r="T185" s="11"/>
      <c r="U185" s="11"/>
      <c r="V185" s="11"/>
      <c r="W185" s="11"/>
      <c r="X185" s="11"/>
      <c r="Y185" s="11"/>
      <c r="Z185" s="44"/>
      <c r="AA185" s="11"/>
      <c r="AB185" s="11"/>
      <c r="AC185" s="11"/>
      <c r="AD185" s="11"/>
      <c r="AE185" s="11"/>
      <c r="AF185" s="11"/>
      <c r="AG185" s="35"/>
      <c r="AH185" s="35"/>
      <c r="AI185" s="67"/>
      <c r="AJ185" s="9"/>
      <c r="AK185" s="9"/>
      <c r="AL185" s="9"/>
      <c r="AM185" s="10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10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10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10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10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10"/>
      <c r="FX185" s="9"/>
      <c r="FY185" s="9"/>
    </row>
    <row r="186" spans="1:181" s="2" customFormat="1" ht="17" customHeight="1">
      <c r="A186" s="14" t="s">
        <v>183</v>
      </c>
      <c r="B186" s="35">
        <v>0</v>
      </c>
      <c r="C186" s="35">
        <v>0</v>
      </c>
      <c r="D186" s="4">
        <f t="shared" si="45"/>
        <v>0</v>
      </c>
      <c r="E186" s="11">
        <v>0</v>
      </c>
      <c r="F186" s="5" t="s">
        <v>370</v>
      </c>
      <c r="G186" s="5" t="s">
        <v>370</v>
      </c>
      <c r="H186" s="5" t="s">
        <v>370</v>
      </c>
      <c r="I186" s="5" t="s">
        <v>370</v>
      </c>
      <c r="J186" s="5" t="s">
        <v>370</v>
      </c>
      <c r="K186" s="5" t="s">
        <v>370</v>
      </c>
      <c r="L186" s="5" t="s">
        <v>370</v>
      </c>
      <c r="M186" s="5" t="s">
        <v>370</v>
      </c>
      <c r="N186" s="35">
        <v>88.1</v>
      </c>
      <c r="O186" s="35">
        <v>36.9</v>
      </c>
      <c r="P186" s="4">
        <f t="shared" si="46"/>
        <v>0.41884222474460842</v>
      </c>
      <c r="Q186" s="11">
        <v>20</v>
      </c>
      <c r="R186" s="35">
        <v>8</v>
      </c>
      <c r="S186" s="35">
        <v>10.1</v>
      </c>
      <c r="T186" s="4">
        <f t="shared" si="47"/>
        <v>1.20625</v>
      </c>
      <c r="U186" s="11">
        <v>25</v>
      </c>
      <c r="V186" s="35">
        <v>0.4</v>
      </c>
      <c r="W186" s="35">
        <v>0.5</v>
      </c>
      <c r="X186" s="4">
        <f t="shared" si="48"/>
        <v>1.2050000000000001</v>
      </c>
      <c r="Y186" s="11">
        <v>25</v>
      </c>
      <c r="Z186" s="44">
        <f t="shared" si="49"/>
        <v>0.98082992135560243</v>
      </c>
      <c r="AA186" s="45">
        <v>1678</v>
      </c>
      <c r="AB186" s="35">
        <f t="shared" si="50"/>
        <v>152.54545454545453</v>
      </c>
      <c r="AC186" s="35">
        <f t="shared" si="51"/>
        <v>149.6</v>
      </c>
      <c r="AD186" s="35">
        <f t="shared" si="52"/>
        <v>-2.9454545454545382</v>
      </c>
      <c r="AE186" s="35">
        <v>0</v>
      </c>
      <c r="AF186" s="35">
        <f t="shared" si="53"/>
        <v>149.6</v>
      </c>
      <c r="AG186" s="35">
        <v>149.6</v>
      </c>
      <c r="AH186" s="35">
        <f t="shared" si="54"/>
        <v>0</v>
      </c>
      <c r="AI186" s="67"/>
      <c r="AJ186" s="9"/>
      <c r="AK186" s="9"/>
      <c r="AL186" s="9"/>
      <c r="AM186" s="10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10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10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10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10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10"/>
      <c r="FX186" s="9"/>
      <c r="FY186" s="9"/>
    </row>
    <row r="187" spans="1:181" s="2" customFormat="1" ht="17" customHeight="1">
      <c r="A187" s="14" t="s">
        <v>184</v>
      </c>
      <c r="B187" s="35">
        <v>0</v>
      </c>
      <c r="C187" s="35">
        <v>0</v>
      </c>
      <c r="D187" s="4">
        <f t="shared" si="45"/>
        <v>0</v>
      </c>
      <c r="E187" s="11">
        <v>0</v>
      </c>
      <c r="F187" s="5" t="s">
        <v>370</v>
      </c>
      <c r="G187" s="5" t="s">
        <v>370</v>
      </c>
      <c r="H187" s="5" t="s">
        <v>370</v>
      </c>
      <c r="I187" s="5" t="s">
        <v>370</v>
      </c>
      <c r="J187" s="5" t="s">
        <v>370</v>
      </c>
      <c r="K187" s="5" t="s">
        <v>370</v>
      </c>
      <c r="L187" s="5" t="s">
        <v>370</v>
      </c>
      <c r="M187" s="5" t="s">
        <v>370</v>
      </c>
      <c r="N187" s="35">
        <v>126.2</v>
      </c>
      <c r="O187" s="35">
        <v>142.80000000000001</v>
      </c>
      <c r="P187" s="4">
        <f t="shared" si="46"/>
        <v>1.1315372424722663</v>
      </c>
      <c r="Q187" s="11">
        <v>20</v>
      </c>
      <c r="R187" s="35">
        <v>6</v>
      </c>
      <c r="S187" s="35">
        <v>6.2</v>
      </c>
      <c r="T187" s="4">
        <f t="shared" si="47"/>
        <v>1.0333333333333334</v>
      </c>
      <c r="U187" s="11">
        <v>20</v>
      </c>
      <c r="V187" s="35">
        <v>1</v>
      </c>
      <c r="W187" s="35">
        <v>1</v>
      </c>
      <c r="X187" s="4">
        <f t="shared" si="48"/>
        <v>1</v>
      </c>
      <c r="Y187" s="11">
        <v>30</v>
      </c>
      <c r="Z187" s="44">
        <f t="shared" si="49"/>
        <v>1.0471058788015999</v>
      </c>
      <c r="AA187" s="45">
        <v>1552</v>
      </c>
      <c r="AB187" s="35">
        <f t="shared" si="50"/>
        <v>141.09090909090909</v>
      </c>
      <c r="AC187" s="35">
        <f t="shared" si="51"/>
        <v>147.69999999999999</v>
      </c>
      <c r="AD187" s="35">
        <f t="shared" si="52"/>
        <v>6.6090909090908951</v>
      </c>
      <c r="AE187" s="35">
        <v>0</v>
      </c>
      <c r="AF187" s="35">
        <f t="shared" si="53"/>
        <v>147.69999999999999</v>
      </c>
      <c r="AG187" s="35">
        <v>147.69999999999999</v>
      </c>
      <c r="AH187" s="35">
        <f t="shared" si="54"/>
        <v>0</v>
      </c>
      <c r="AI187" s="67"/>
      <c r="AJ187" s="9"/>
      <c r="AK187" s="9"/>
      <c r="AL187" s="9"/>
      <c r="AM187" s="10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10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10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10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10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10"/>
      <c r="FX187" s="9"/>
      <c r="FY187" s="9"/>
    </row>
    <row r="188" spans="1:181" s="2" customFormat="1" ht="17" customHeight="1">
      <c r="A188" s="14" t="s">
        <v>185</v>
      </c>
      <c r="B188" s="35">
        <v>0</v>
      </c>
      <c r="C188" s="35">
        <v>0</v>
      </c>
      <c r="D188" s="4">
        <f t="shared" si="45"/>
        <v>0</v>
      </c>
      <c r="E188" s="11">
        <v>0</v>
      </c>
      <c r="F188" s="5" t="s">
        <v>370</v>
      </c>
      <c r="G188" s="5" t="s">
        <v>370</v>
      </c>
      <c r="H188" s="5" t="s">
        <v>370</v>
      </c>
      <c r="I188" s="5" t="s">
        <v>370</v>
      </c>
      <c r="J188" s="5" t="s">
        <v>370</v>
      </c>
      <c r="K188" s="5" t="s">
        <v>370</v>
      </c>
      <c r="L188" s="5" t="s">
        <v>370</v>
      </c>
      <c r="M188" s="5" t="s">
        <v>370</v>
      </c>
      <c r="N188" s="35">
        <v>96.7</v>
      </c>
      <c r="O188" s="35">
        <v>48.9</v>
      </c>
      <c r="P188" s="4">
        <f t="shared" si="46"/>
        <v>0.50568769389865564</v>
      </c>
      <c r="Q188" s="11">
        <v>20</v>
      </c>
      <c r="R188" s="35">
        <v>45</v>
      </c>
      <c r="S188" s="35">
        <v>36</v>
      </c>
      <c r="T188" s="4">
        <f t="shared" si="47"/>
        <v>0.8</v>
      </c>
      <c r="U188" s="11">
        <v>30</v>
      </c>
      <c r="V188" s="35">
        <v>3</v>
      </c>
      <c r="W188" s="35">
        <v>3.1</v>
      </c>
      <c r="X188" s="4">
        <f t="shared" si="48"/>
        <v>1.0333333333333334</v>
      </c>
      <c r="Y188" s="11">
        <v>20</v>
      </c>
      <c r="Z188" s="44">
        <f t="shared" si="49"/>
        <v>0.78257743635199684</v>
      </c>
      <c r="AA188" s="45">
        <v>2909</v>
      </c>
      <c r="AB188" s="35">
        <f t="shared" si="50"/>
        <v>264.45454545454544</v>
      </c>
      <c r="AC188" s="35">
        <f t="shared" si="51"/>
        <v>207</v>
      </c>
      <c r="AD188" s="35">
        <f t="shared" si="52"/>
        <v>-57.454545454545439</v>
      </c>
      <c r="AE188" s="35">
        <v>0</v>
      </c>
      <c r="AF188" s="35">
        <f t="shared" si="53"/>
        <v>207</v>
      </c>
      <c r="AG188" s="35">
        <v>207</v>
      </c>
      <c r="AH188" s="35">
        <f t="shared" si="54"/>
        <v>0</v>
      </c>
      <c r="AI188" s="67"/>
      <c r="AJ188" s="9"/>
      <c r="AK188" s="9"/>
      <c r="AL188" s="9"/>
      <c r="AM188" s="10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10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10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10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10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10"/>
      <c r="FX188" s="9"/>
      <c r="FY188" s="9"/>
    </row>
    <row r="189" spans="1:181" s="2" customFormat="1" ht="17" customHeight="1">
      <c r="A189" s="14" t="s">
        <v>186</v>
      </c>
      <c r="B189" s="35">
        <v>145352</v>
      </c>
      <c r="C189" s="35">
        <v>199382</v>
      </c>
      <c r="D189" s="4">
        <f t="shared" si="45"/>
        <v>1.2171718311409543</v>
      </c>
      <c r="E189" s="11">
        <v>10</v>
      </c>
      <c r="F189" s="5" t="s">
        <v>370</v>
      </c>
      <c r="G189" s="5" t="s">
        <v>370</v>
      </c>
      <c r="H189" s="5" t="s">
        <v>370</v>
      </c>
      <c r="I189" s="5" t="s">
        <v>370</v>
      </c>
      <c r="J189" s="5" t="s">
        <v>370</v>
      </c>
      <c r="K189" s="5" t="s">
        <v>370</v>
      </c>
      <c r="L189" s="5" t="s">
        <v>370</v>
      </c>
      <c r="M189" s="5" t="s">
        <v>370</v>
      </c>
      <c r="N189" s="35">
        <v>1407.5</v>
      </c>
      <c r="O189" s="35">
        <v>1220.0999999999999</v>
      </c>
      <c r="P189" s="4">
        <f t="shared" si="46"/>
        <v>0.86685612788632316</v>
      </c>
      <c r="Q189" s="11">
        <v>20</v>
      </c>
      <c r="R189" s="35">
        <v>3</v>
      </c>
      <c r="S189" s="35">
        <v>3.1</v>
      </c>
      <c r="T189" s="4">
        <f t="shared" si="47"/>
        <v>1.0333333333333334</v>
      </c>
      <c r="U189" s="11">
        <v>10</v>
      </c>
      <c r="V189" s="35">
        <v>5</v>
      </c>
      <c r="W189" s="35">
        <v>9.5</v>
      </c>
      <c r="X189" s="4">
        <f t="shared" si="48"/>
        <v>1.27</v>
      </c>
      <c r="Y189" s="11">
        <v>40</v>
      </c>
      <c r="Z189" s="44">
        <f t="shared" si="49"/>
        <v>1.1330271775308667</v>
      </c>
      <c r="AA189" s="45">
        <v>4579</v>
      </c>
      <c r="AB189" s="35">
        <f t="shared" si="50"/>
        <v>416.27272727272725</v>
      </c>
      <c r="AC189" s="35">
        <f t="shared" si="51"/>
        <v>471.6</v>
      </c>
      <c r="AD189" s="35">
        <f t="shared" si="52"/>
        <v>55.327272727272771</v>
      </c>
      <c r="AE189" s="35">
        <v>0</v>
      </c>
      <c r="AF189" s="35">
        <f t="shared" si="53"/>
        <v>471.6</v>
      </c>
      <c r="AG189" s="35">
        <v>471.6</v>
      </c>
      <c r="AH189" s="35">
        <f t="shared" si="54"/>
        <v>0</v>
      </c>
      <c r="AI189" s="67"/>
      <c r="AJ189" s="9"/>
      <c r="AK189" s="9"/>
      <c r="AL189" s="9"/>
      <c r="AM189" s="10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10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10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10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10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10"/>
      <c r="FX189" s="9"/>
      <c r="FY189" s="9"/>
    </row>
    <row r="190" spans="1:181" s="2" customFormat="1" ht="17" customHeight="1">
      <c r="A190" s="14" t="s">
        <v>187</v>
      </c>
      <c r="B190" s="35">
        <v>0</v>
      </c>
      <c r="C190" s="35">
        <v>0</v>
      </c>
      <c r="D190" s="4">
        <f t="shared" si="45"/>
        <v>0</v>
      </c>
      <c r="E190" s="11">
        <v>0</v>
      </c>
      <c r="F190" s="5" t="s">
        <v>370</v>
      </c>
      <c r="G190" s="5" t="s">
        <v>370</v>
      </c>
      <c r="H190" s="5" t="s">
        <v>370</v>
      </c>
      <c r="I190" s="5" t="s">
        <v>370</v>
      </c>
      <c r="J190" s="5" t="s">
        <v>370</v>
      </c>
      <c r="K190" s="5" t="s">
        <v>370</v>
      </c>
      <c r="L190" s="5" t="s">
        <v>370</v>
      </c>
      <c r="M190" s="5" t="s">
        <v>370</v>
      </c>
      <c r="N190" s="35">
        <v>208.8</v>
      </c>
      <c r="O190" s="35">
        <v>82.3</v>
      </c>
      <c r="P190" s="4">
        <f t="shared" si="46"/>
        <v>0.3941570881226053</v>
      </c>
      <c r="Q190" s="11">
        <v>20</v>
      </c>
      <c r="R190" s="35">
        <v>150</v>
      </c>
      <c r="S190" s="35">
        <v>150.5</v>
      </c>
      <c r="T190" s="4">
        <f t="shared" si="47"/>
        <v>1.0033333333333334</v>
      </c>
      <c r="U190" s="11">
        <v>35</v>
      </c>
      <c r="V190" s="35">
        <v>9</v>
      </c>
      <c r="W190" s="35">
        <v>12.5</v>
      </c>
      <c r="X190" s="4">
        <f t="shared" si="48"/>
        <v>1.2188888888888889</v>
      </c>
      <c r="Y190" s="11">
        <v>15</v>
      </c>
      <c r="Z190" s="44">
        <f t="shared" si="49"/>
        <v>0.87547345374931573</v>
      </c>
      <c r="AA190" s="45">
        <v>147</v>
      </c>
      <c r="AB190" s="35">
        <f t="shared" si="50"/>
        <v>13.363636363636363</v>
      </c>
      <c r="AC190" s="35">
        <f t="shared" si="51"/>
        <v>11.7</v>
      </c>
      <c r="AD190" s="35">
        <f t="shared" si="52"/>
        <v>-1.663636363636364</v>
      </c>
      <c r="AE190" s="35">
        <v>0</v>
      </c>
      <c r="AF190" s="35">
        <f t="shared" si="53"/>
        <v>11.7</v>
      </c>
      <c r="AG190" s="35">
        <v>11.7</v>
      </c>
      <c r="AH190" s="35">
        <f t="shared" si="54"/>
        <v>0</v>
      </c>
      <c r="AI190" s="67"/>
      <c r="AJ190" s="9"/>
      <c r="AK190" s="9"/>
      <c r="AL190" s="9"/>
      <c r="AM190" s="10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10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10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10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10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10"/>
      <c r="FX190" s="9"/>
      <c r="FY190" s="9"/>
    </row>
    <row r="191" spans="1:181" s="2" customFormat="1" ht="17" customHeight="1">
      <c r="A191" s="14" t="s">
        <v>188</v>
      </c>
      <c r="B191" s="35">
        <v>0</v>
      </c>
      <c r="C191" s="35">
        <v>0</v>
      </c>
      <c r="D191" s="4">
        <f t="shared" si="45"/>
        <v>0</v>
      </c>
      <c r="E191" s="11">
        <v>0</v>
      </c>
      <c r="F191" s="5" t="s">
        <v>370</v>
      </c>
      <c r="G191" s="5" t="s">
        <v>370</v>
      </c>
      <c r="H191" s="5" t="s">
        <v>370</v>
      </c>
      <c r="I191" s="5" t="s">
        <v>370</v>
      </c>
      <c r="J191" s="5" t="s">
        <v>370</v>
      </c>
      <c r="K191" s="5" t="s">
        <v>370</v>
      </c>
      <c r="L191" s="5" t="s">
        <v>370</v>
      </c>
      <c r="M191" s="5" t="s">
        <v>370</v>
      </c>
      <c r="N191" s="35">
        <v>221</v>
      </c>
      <c r="O191" s="35">
        <v>196.2</v>
      </c>
      <c r="P191" s="4">
        <f t="shared" si="46"/>
        <v>0.88778280542986421</v>
      </c>
      <c r="Q191" s="11">
        <v>20</v>
      </c>
      <c r="R191" s="35">
        <v>30</v>
      </c>
      <c r="S191" s="35">
        <v>21.2</v>
      </c>
      <c r="T191" s="4">
        <f t="shared" si="47"/>
        <v>0.70666666666666667</v>
      </c>
      <c r="U191" s="11">
        <v>25</v>
      </c>
      <c r="V191" s="35">
        <v>2</v>
      </c>
      <c r="W191" s="35">
        <v>2.1</v>
      </c>
      <c r="X191" s="4">
        <f t="shared" si="48"/>
        <v>1.05</v>
      </c>
      <c r="Y191" s="11">
        <v>25</v>
      </c>
      <c r="Z191" s="44">
        <f t="shared" si="49"/>
        <v>0.88103318250377072</v>
      </c>
      <c r="AA191" s="45">
        <v>324</v>
      </c>
      <c r="AB191" s="35">
        <f t="shared" si="50"/>
        <v>29.454545454545453</v>
      </c>
      <c r="AC191" s="35">
        <f t="shared" si="51"/>
        <v>26</v>
      </c>
      <c r="AD191" s="35">
        <f t="shared" si="52"/>
        <v>-3.4545454545454533</v>
      </c>
      <c r="AE191" s="35">
        <v>0</v>
      </c>
      <c r="AF191" s="35">
        <f t="shared" si="53"/>
        <v>26</v>
      </c>
      <c r="AG191" s="35">
        <v>26</v>
      </c>
      <c r="AH191" s="35">
        <f t="shared" si="54"/>
        <v>0</v>
      </c>
      <c r="AI191" s="67"/>
      <c r="AJ191" s="9"/>
      <c r="AK191" s="9"/>
      <c r="AL191" s="9"/>
      <c r="AM191" s="10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10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10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10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10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10"/>
      <c r="FX191" s="9"/>
      <c r="FY191" s="9"/>
    </row>
    <row r="192" spans="1:181" s="2" customFormat="1" ht="17" customHeight="1">
      <c r="A192" s="14" t="s">
        <v>189</v>
      </c>
      <c r="B192" s="35">
        <v>0</v>
      </c>
      <c r="C192" s="35">
        <v>0</v>
      </c>
      <c r="D192" s="4">
        <f t="shared" si="45"/>
        <v>0</v>
      </c>
      <c r="E192" s="11">
        <v>0</v>
      </c>
      <c r="F192" s="5" t="s">
        <v>370</v>
      </c>
      <c r="G192" s="5" t="s">
        <v>370</v>
      </c>
      <c r="H192" s="5" t="s">
        <v>370</v>
      </c>
      <c r="I192" s="5" t="s">
        <v>370</v>
      </c>
      <c r="J192" s="5" t="s">
        <v>370</v>
      </c>
      <c r="K192" s="5" t="s">
        <v>370</v>
      </c>
      <c r="L192" s="5" t="s">
        <v>370</v>
      </c>
      <c r="M192" s="5" t="s">
        <v>370</v>
      </c>
      <c r="N192" s="35">
        <v>156.9</v>
      </c>
      <c r="O192" s="35">
        <v>92.9</v>
      </c>
      <c r="P192" s="4">
        <f t="shared" si="46"/>
        <v>0.59209687699171454</v>
      </c>
      <c r="Q192" s="11">
        <v>20</v>
      </c>
      <c r="R192" s="35">
        <v>40</v>
      </c>
      <c r="S192" s="35">
        <v>42.5</v>
      </c>
      <c r="T192" s="4">
        <f t="shared" si="47"/>
        <v>1.0625</v>
      </c>
      <c r="U192" s="11">
        <v>25</v>
      </c>
      <c r="V192" s="35">
        <v>2.5</v>
      </c>
      <c r="W192" s="35">
        <v>2.6</v>
      </c>
      <c r="X192" s="4">
        <f t="shared" si="48"/>
        <v>1.04</v>
      </c>
      <c r="Y192" s="11">
        <v>25</v>
      </c>
      <c r="Z192" s="44">
        <f t="shared" si="49"/>
        <v>0.92006339342620413</v>
      </c>
      <c r="AA192" s="45">
        <v>2507</v>
      </c>
      <c r="AB192" s="35">
        <f t="shared" si="50"/>
        <v>227.90909090909091</v>
      </c>
      <c r="AC192" s="35">
        <f t="shared" si="51"/>
        <v>209.7</v>
      </c>
      <c r="AD192" s="35">
        <f t="shared" si="52"/>
        <v>-18.209090909090918</v>
      </c>
      <c r="AE192" s="35">
        <v>0</v>
      </c>
      <c r="AF192" s="35">
        <f t="shared" si="53"/>
        <v>209.7</v>
      </c>
      <c r="AG192" s="35">
        <v>209.7</v>
      </c>
      <c r="AH192" s="35">
        <f t="shared" si="54"/>
        <v>0</v>
      </c>
      <c r="AI192" s="67"/>
      <c r="AJ192" s="9"/>
      <c r="AK192" s="9"/>
      <c r="AL192" s="9"/>
      <c r="AM192" s="10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10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10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10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10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10"/>
      <c r="FX192" s="9"/>
      <c r="FY192" s="9"/>
    </row>
    <row r="193" spans="1:181" s="2" customFormat="1" ht="17" customHeight="1">
      <c r="A193" s="14" t="s">
        <v>190</v>
      </c>
      <c r="B193" s="35">
        <v>13100</v>
      </c>
      <c r="C193" s="35">
        <v>14804</v>
      </c>
      <c r="D193" s="4">
        <f t="shared" si="45"/>
        <v>1.1300763358778625</v>
      </c>
      <c r="E193" s="11">
        <v>10</v>
      </c>
      <c r="F193" s="5" t="s">
        <v>370</v>
      </c>
      <c r="G193" s="5" t="s">
        <v>370</v>
      </c>
      <c r="H193" s="5" t="s">
        <v>370</v>
      </c>
      <c r="I193" s="5" t="s">
        <v>370</v>
      </c>
      <c r="J193" s="5" t="s">
        <v>370</v>
      </c>
      <c r="K193" s="5" t="s">
        <v>370</v>
      </c>
      <c r="L193" s="5" t="s">
        <v>370</v>
      </c>
      <c r="M193" s="5" t="s">
        <v>370</v>
      </c>
      <c r="N193" s="35">
        <v>902.9</v>
      </c>
      <c r="O193" s="35">
        <v>147.1</v>
      </c>
      <c r="P193" s="4">
        <f t="shared" si="46"/>
        <v>0.16291948167017389</v>
      </c>
      <c r="Q193" s="11">
        <v>20</v>
      </c>
      <c r="R193" s="35">
        <v>260</v>
      </c>
      <c r="S193" s="35">
        <v>263.39999999999998</v>
      </c>
      <c r="T193" s="4">
        <f t="shared" si="47"/>
        <v>1.013076923076923</v>
      </c>
      <c r="U193" s="11">
        <v>35</v>
      </c>
      <c r="V193" s="35">
        <v>21</v>
      </c>
      <c r="W193" s="35">
        <v>21.6</v>
      </c>
      <c r="X193" s="4">
        <f t="shared" si="48"/>
        <v>1.0285714285714287</v>
      </c>
      <c r="Y193" s="11">
        <v>15</v>
      </c>
      <c r="Z193" s="44">
        <f t="shared" si="49"/>
        <v>0.81806770910557292</v>
      </c>
      <c r="AA193" s="45">
        <v>2522</v>
      </c>
      <c r="AB193" s="35">
        <f t="shared" si="50"/>
        <v>229.27272727272728</v>
      </c>
      <c r="AC193" s="35">
        <f t="shared" si="51"/>
        <v>187.6</v>
      </c>
      <c r="AD193" s="35">
        <f t="shared" si="52"/>
        <v>-41.672727272727286</v>
      </c>
      <c r="AE193" s="35">
        <v>0</v>
      </c>
      <c r="AF193" s="35">
        <f t="shared" si="53"/>
        <v>187.6</v>
      </c>
      <c r="AG193" s="35">
        <v>187.6</v>
      </c>
      <c r="AH193" s="35">
        <f t="shared" si="54"/>
        <v>0</v>
      </c>
      <c r="AI193" s="67"/>
      <c r="AJ193" s="9"/>
      <c r="AK193" s="9"/>
      <c r="AL193" s="9"/>
      <c r="AM193" s="10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10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10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10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10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10"/>
      <c r="FX193" s="9"/>
      <c r="FY193" s="9"/>
    </row>
    <row r="194" spans="1:181" s="2" customFormat="1" ht="17" customHeight="1">
      <c r="A194" s="14" t="s">
        <v>191</v>
      </c>
      <c r="B194" s="35">
        <v>0</v>
      </c>
      <c r="C194" s="35">
        <v>0</v>
      </c>
      <c r="D194" s="4">
        <f t="shared" si="45"/>
        <v>0</v>
      </c>
      <c r="E194" s="11">
        <v>0</v>
      </c>
      <c r="F194" s="5" t="s">
        <v>370</v>
      </c>
      <c r="G194" s="5" t="s">
        <v>370</v>
      </c>
      <c r="H194" s="5" t="s">
        <v>370</v>
      </c>
      <c r="I194" s="5" t="s">
        <v>370</v>
      </c>
      <c r="J194" s="5" t="s">
        <v>370</v>
      </c>
      <c r="K194" s="5" t="s">
        <v>370</v>
      </c>
      <c r="L194" s="5" t="s">
        <v>370</v>
      </c>
      <c r="M194" s="5" t="s">
        <v>370</v>
      </c>
      <c r="N194" s="35">
        <v>281.2</v>
      </c>
      <c r="O194" s="35">
        <v>74.400000000000006</v>
      </c>
      <c r="P194" s="4">
        <f t="shared" si="46"/>
        <v>0.26458036984352779</v>
      </c>
      <c r="Q194" s="11">
        <v>20</v>
      </c>
      <c r="R194" s="35">
        <v>75</v>
      </c>
      <c r="S194" s="35">
        <v>71.5</v>
      </c>
      <c r="T194" s="4">
        <f t="shared" si="47"/>
        <v>0.95333333333333337</v>
      </c>
      <c r="U194" s="11">
        <v>30</v>
      </c>
      <c r="V194" s="35">
        <v>7</v>
      </c>
      <c r="W194" s="35">
        <v>7.5</v>
      </c>
      <c r="X194" s="4">
        <f t="shared" si="48"/>
        <v>1.0714285714285714</v>
      </c>
      <c r="Y194" s="11">
        <v>20</v>
      </c>
      <c r="Z194" s="44">
        <f t="shared" si="49"/>
        <v>0.79028826893488546</v>
      </c>
      <c r="AA194" s="45">
        <v>2268</v>
      </c>
      <c r="AB194" s="35">
        <f t="shared" si="50"/>
        <v>206.18181818181819</v>
      </c>
      <c r="AC194" s="35">
        <f t="shared" si="51"/>
        <v>162.9</v>
      </c>
      <c r="AD194" s="35">
        <f t="shared" si="52"/>
        <v>-43.281818181818181</v>
      </c>
      <c r="AE194" s="35">
        <v>0</v>
      </c>
      <c r="AF194" s="35">
        <f t="shared" si="53"/>
        <v>162.9</v>
      </c>
      <c r="AG194" s="35">
        <v>162.9</v>
      </c>
      <c r="AH194" s="35">
        <f t="shared" si="54"/>
        <v>0</v>
      </c>
      <c r="AI194" s="67"/>
      <c r="AJ194" s="9"/>
      <c r="AK194" s="9"/>
      <c r="AL194" s="9"/>
      <c r="AM194" s="10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10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10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10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10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10"/>
      <c r="FX194" s="9"/>
      <c r="FY194" s="9"/>
    </row>
    <row r="195" spans="1:181" s="2" customFormat="1" ht="17" customHeight="1">
      <c r="A195" s="14" t="s">
        <v>192</v>
      </c>
      <c r="B195" s="35">
        <v>0</v>
      </c>
      <c r="C195" s="35">
        <v>0</v>
      </c>
      <c r="D195" s="4">
        <f t="shared" si="45"/>
        <v>0</v>
      </c>
      <c r="E195" s="11">
        <v>0</v>
      </c>
      <c r="F195" s="5" t="s">
        <v>370</v>
      </c>
      <c r="G195" s="5" t="s">
        <v>370</v>
      </c>
      <c r="H195" s="5" t="s">
        <v>370</v>
      </c>
      <c r="I195" s="5" t="s">
        <v>370</v>
      </c>
      <c r="J195" s="5" t="s">
        <v>370</v>
      </c>
      <c r="K195" s="5" t="s">
        <v>370</v>
      </c>
      <c r="L195" s="5" t="s">
        <v>370</v>
      </c>
      <c r="M195" s="5" t="s">
        <v>370</v>
      </c>
      <c r="N195" s="35">
        <v>46.7</v>
      </c>
      <c r="O195" s="35">
        <v>37.299999999999997</v>
      </c>
      <c r="P195" s="4">
        <f t="shared" si="46"/>
        <v>0.79871520342612412</v>
      </c>
      <c r="Q195" s="11">
        <v>20</v>
      </c>
      <c r="R195" s="35">
        <v>100</v>
      </c>
      <c r="S195" s="35">
        <v>133.5</v>
      </c>
      <c r="T195" s="4">
        <f t="shared" si="47"/>
        <v>1.2135</v>
      </c>
      <c r="U195" s="11">
        <v>30</v>
      </c>
      <c r="V195" s="35">
        <v>9</v>
      </c>
      <c r="W195" s="35">
        <v>9.1</v>
      </c>
      <c r="X195" s="4">
        <f t="shared" si="48"/>
        <v>1.0111111111111111</v>
      </c>
      <c r="Y195" s="11">
        <v>20</v>
      </c>
      <c r="Z195" s="44">
        <f t="shared" si="49"/>
        <v>1.037164661296353</v>
      </c>
      <c r="AA195" s="45">
        <v>2108</v>
      </c>
      <c r="AB195" s="35">
        <f t="shared" si="50"/>
        <v>191.63636363636363</v>
      </c>
      <c r="AC195" s="35">
        <f t="shared" si="51"/>
        <v>198.8</v>
      </c>
      <c r="AD195" s="35">
        <f t="shared" si="52"/>
        <v>7.1636363636363853</v>
      </c>
      <c r="AE195" s="35">
        <v>0</v>
      </c>
      <c r="AF195" s="35">
        <f t="shared" si="53"/>
        <v>198.8</v>
      </c>
      <c r="AG195" s="35">
        <v>198.8</v>
      </c>
      <c r="AH195" s="35">
        <f t="shared" si="54"/>
        <v>0</v>
      </c>
      <c r="AI195" s="67"/>
      <c r="AJ195" s="9"/>
      <c r="AK195" s="9"/>
      <c r="AL195" s="9"/>
      <c r="AM195" s="10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10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10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10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10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10"/>
      <c r="FX195" s="9"/>
      <c r="FY195" s="9"/>
    </row>
    <row r="196" spans="1:181" s="2" customFormat="1" ht="17" customHeight="1">
      <c r="A196" s="14" t="s">
        <v>193</v>
      </c>
      <c r="B196" s="35">
        <v>0</v>
      </c>
      <c r="C196" s="35">
        <v>0</v>
      </c>
      <c r="D196" s="4">
        <f t="shared" si="45"/>
        <v>0</v>
      </c>
      <c r="E196" s="11">
        <v>0</v>
      </c>
      <c r="F196" s="5" t="s">
        <v>370</v>
      </c>
      <c r="G196" s="5" t="s">
        <v>370</v>
      </c>
      <c r="H196" s="5" t="s">
        <v>370</v>
      </c>
      <c r="I196" s="5" t="s">
        <v>370</v>
      </c>
      <c r="J196" s="5" t="s">
        <v>370</v>
      </c>
      <c r="K196" s="5" t="s">
        <v>370</v>
      </c>
      <c r="L196" s="5" t="s">
        <v>370</v>
      </c>
      <c r="M196" s="5" t="s">
        <v>370</v>
      </c>
      <c r="N196" s="35">
        <v>130.30000000000001</v>
      </c>
      <c r="O196" s="35">
        <v>29.9</v>
      </c>
      <c r="P196" s="4">
        <f t="shared" si="46"/>
        <v>0.22947045280122791</v>
      </c>
      <c r="Q196" s="11">
        <v>20</v>
      </c>
      <c r="R196" s="35">
        <v>14</v>
      </c>
      <c r="S196" s="35">
        <v>18.2</v>
      </c>
      <c r="T196" s="4">
        <f t="shared" si="47"/>
        <v>1.21</v>
      </c>
      <c r="U196" s="11">
        <v>25</v>
      </c>
      <c r="V196" s="35">
        <v>4</v>
      </c>
      <c r="W196" s="35">
        <v>4.2</v>
      </c>
      <c r="X196" s="4">
        <f t="shared" si="48"/>
        <v>1.05</v>
      </c>
      <c r="Y196" s="11">
        <v>25</v>
      </c>
      <c r="Z196" s="44">
        <f t="shared" si="49"/>
        <v>0.87270584365749371</v>
      </c>
      <c r="AA196" s="45">
        <v>472</v>
      </c>
      <c r="AB196" s="35">
        <f t="shared" si="50"/>
        <v>42.909090909090907</v>
      </c>
      <c r="AC196" s="35">
        <f t="shared" si="51"/>
        <v>37.4</v>
      </c>
      <c r="AD196" s="35">
        <f t="shared" si="52"/>
        <v>-5.5090909090909079</v>
      </c>
      <c r="AE196" s="35">
        <v>0</v>
      </c>
      <c r="AF196" s="35">
        <f t="shared" si="53"/>
        <v>37.4</v>
      </c>
      <c r="AG196" s="35">
        <v>37.4</v>
      </c>
      <c r="AH196" s="35">
        <f t="shared" si="54"/>
        <v>0</v>
      </c>
      <c r="AI196" s="67"/>
      <c r="AJ196" s="9"/>
      <c r="AK196" s="9"/>
      <c r="AL196" s="9"/>
      <c r="AM196" s="10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10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10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10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10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10"/>
      <c r="FX196" s="9"/>
      <c r="FY196" s="9"/>
    </row>
    <row r="197" spans="1:181" s="2" customFormat="1" ht="17" customHeight="1">
      <c r="A197" s="14" t="s">
        <v>194</v>
      </c>
      <c r="B197" s="35">
        <v>0</v>
      </c>
      <c r="C197" s="35">
        <v>0</v>
      </c>
      <c r="D197" s="4">
        <f t="shared" si="45"/>
        <v>0</v>
      </c>
      <c r="E197" s="11">
        <v>0</v>
      </c>
      <c r="F197" s="5" t="s">
        <v>370</v>
      </c>
      <c r="G197" s="5" t="s">
        <v>370</v>
      </c>
      <c r="H197" s="5" t="s">
        <v>370</v>
      </c>
      <c r="I197" s="5" t="s">
        <v>370</v>
      </c>
      <c r="J197" s="5" t="s">
        <v>370</v>
      </c>
      <c r="K197" s="5" t="s">
        <v>370</v>
      </c>
      <c r="L197" s="5" t="s">
        <v>370</v>
      </c>
      <c r="M197" s="5" t="s">
        <v>370</v>
      </c>
      <c r="N197" s="35">
        <v>210.4</v>
      </c>
      <c r="O197" s="35">
        <v>76.7</v>
      </c>
      <c r="P197" s="4">
        <f t="shared" si="46"/>
        <v>0.36454372623574144</v>
      </c>
      <c r="Q197" s="11">
        <v>20</v>
      </c>
      <c r="R197" s="35">
        <v>350</v>
      </c>
      <c r="S197" s="35">
        <v>359.5</v>
      </c>
      <c r="T197" s="4">
        <f t="shared" si="47"/>
        <v>1.0271428571428571</v>
      </c>
      <c r="U197" s="11">
        <v>35</v>
      </c>
      <c r="V197" s="35">
        <v>16</v>
      </c>
      <c r="W197" s="35">
        <v>16</v>
      </c>
      <c r="X197" s="4">
        <f t="shared" si="48"/>
        <v>1</v>
      </c>
      <c r="Y197" s="11">
        <v>15</v>
      </c>
      <c r="Z197" s="44">
        <f t="shared" si="49"/>
        <v>0.83201249321021187</v>
      </c>
      <c r="AA197" s="45">
        <v>620</v>
      </c>
      <c r="AB197" s="35">
        <f t="shared" si="50"/>
        <v>56.363636363636367</v>
      </c>
      <c r="AC197" s="35">
        <f t="shared" si="51"/>
        <v>46.9</v>
      </c>
      <c r="AD197" s="35">
        <f t="shared" si="52"/>
        <v>-9.4636363636363683</v>
      </c>
      <c r="AE197" s="35">
        <v>0</v>
      </c>
      <c r="AF197" s="35">
        <f t="shared" si="53"/>
        <v>46.9</v>
      </c>
      <c r="AG197" s="35">
        <v>46.9</v>
      </c>
      <c r="AH197" s="35">
        <f t="shared" si="54"/>
        <v>0</v>
      </c>
      <c r="AI197" s="67"/>
      <c r="AJ197" s="9"/>
      <c r="AK197" s="9"/>
      <c r="AL197" s="9"/>
      <c r="AM197" s="10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10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10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10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10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10"/>
      <c r="FX197" s="9"/>
      <c r="FY197" s="9"/>
    </row>
    <row r="198" spans="1:181" s="2" customFormat="1" ht="17" customHeight="1">
      <c r="A198" s="14" t="s">
        <v>195</v>
      </c>
      <c r="B198" s="35">
        <v>0</v>
      </c>
      <c r="C198" s="35">
        <v>0</v>
      </c>
      <c r="D198" s="4">
        <f t="shared" si="45"/>
        <v>0</v>
      </c>
      <c r="E198" s="11">
        <v>0</v>
      </c>
      <c r="F198" s="5" t="s">
        <v>370</v>
      </c>
      <c r="G198" s="5" t="s">
        <v>370</v>
      </c>
      <c r="H198" s="5" t="s">
        <v>370</v>
      </c>
      <c r="I198" s="5" t="s">
        <v>370</v>
      </c>
      <c r="J198" s="5" t="s">
        <v>370</v>
      </c>
      <c r="K198" s="5" t="s">
        <v>370</v>
      </c>
      <c r="L198" s="5" t="s">
        <v>370</v>
      </c>
      <c r="M198" s="5" t="s">
        <v>370</v>
      </c>
      <c r="N198" s="35">
        <v>101</v>
      </c>
      <c r="O198" s="35">
        <v>59.4</v>
      </c>
      <c r="P198" s="4">
        <f t="shared" si="46"/>
        <v>0.58811881188118809</v>
      </c>
      <c r="Q198" s="11">
        <v>20</v>
      </c>
      <c r="R198" s="35">
        <v>40</v>
      </c>
      <c r="S198" s="35">
        <v>40.4</v>
      </c>
      <c r="T198" s="4">
        <f t="shared" si="47"/>
        <v>1.01</v>
      </c>
      <c r="U198" s="11">
        <v>25</v>
      </c>
      <c r="V198" s="35">
        <v>5</v>
      </c>
      <c r="W198" s="35">
        <v>6.6</v>
      </c>
      <c r="X198" s="4">
        <f t="shared" si="48"/>
        <v>1.212</v>
      </c>
      <c r="Y198" s="11">
        <v>25</v>
      </c>
      <c r="Z198" s="44">
        <f t="shared" si="49"/>
        <v>0.96160537482319663</v>
      </c>
      <c r="AA198" s="45">
        <v>1595</v>
      </c>
      <c r="AB198" s="35">
        <f t="shared" si="50"/>
        <v>145</v>
      </c>
      <c r="AC198" s="35">
        <f t="shared" si="51"/>
        <v>139.4</v>
      </c>
      <c r="AD198" s="35">
        <f t="shared" si="52"/>
        <v>-5.5999999999999943</v>
      </c>
      <c r="AE198" s="35">
        <v>0</v>
      </c>
      <c r="AF198" s="35">
        <f t="shared" si="53"/>
        <v>139.4</v>
      </c>
      <c r="AG198" s="35">
        <v>139.4</v>
      </c>
      <c r="AH198" s="35">
        <f t="shared" si="54"/>
        <v>0</v>
      </c>
      <c r="AI198" s="67"/>
      <c r="AJ198" s="9"/>
      <c r="AK198" s="9"/>
      <c r="AL198" s="9"/>
      <c r="AM198" s="10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10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10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10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10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10"/>
      <c r="FX198" s="9"/>
      <c r="FY198" s="9"/>
    </row>
    <row r="199" spans="1:181" s="2" customFormat="1" ht="17" customHeight="1">
      <c r="A199" s="18" t="s">
        <v>196</v>
      </c>
      <c r="B199" s="35"/>
      <c r="C199" s="35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35"/>
      <c r="O199" s="35"/>
      <c r="P199" s="11"/>
      <c r="Q199" s="11"/>
      <c r="R199" s="35"/>
      <c r="S199" s="35"/>
      <c r="T199" s="11"/>
      <c r="U199" s="11"/>
      <c r="V199" s="11"/>
      <c r="W199" s="11"/>
      <c r="X199" s="11"/>
      <c r="Y199" s="11"/>
      <c r="Z199" s="44"/>
      <c r="AA199" s="11"/>
      <c r="AB199" s="11"/>
      <c r="AC199" s="11"/>
      <c r="AD199" s="11"/>
      <c r="AE199" s="11"/>
      <c r="AF199" s="11"/>
      <c r="AG199" s="35"/>
      <c r="AH199" s="35"/>
      <c r="AI199" s="67"/>
      <c r="AJ199" s="9"/>
      <c r="AK199" s="9"/>
      <c r="AL199" s="9"/>
      <c r="AM199" s="10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10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10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10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10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10"/>
      <c r="FX199" s="9"/>
      <c r="FY199" s="9"/>
    </row>
    <row r="200" spans="1:181" s="2" customFormat="1" ht="17" customHeight="1">
      <c r="A200" s="14" t="s">
        <v>197</v>
      </c>
      <c r="B200" s="35">
        <v>0</v>
      </c>
      <c r="C200" s="35">
        <v>0</v>
      </c>
      <c r="D200" s="4">
        <f t="shared" si="45"/>
        <v>0</v>
      </c>
      <c r="E200" s="11">
        <v>0</v>
      </c>
      <c r="F200" s="5" t="s">
        <v>370</v>
      </c>
      <c r="G200" s="5" t="s">
        <v>370</v>
      </c>
      <c r="H200" s="5" t="s">
        <v>370</v>
      </c>
      <c r="I200" s="5" t="s">
        <v>370</v>
      </c>
      <c r="J200" s="5" t="s">
        <v>370</v>
      </c>
      <c r="K200" s="5" t="s">
        <v>370</v>
      </c>
      <c r="L200" s="5" t="s">
        <v>370</v>
      </c>
      <c r="M200" s="5" t="s">
        <v>370</v>
      </c>
      <c r="N200" s="35">
        <v>258.10000000000002</v>
      </c>
      <c r="O200" s="35">
        <v>142</v>
      </c>
      <c r="P200" s="4">
        <f t="shared" si="46"/>
        <v>0.55017435102673373</v>
      </c>
      <c r="Q200" s="11">
        <v>20</v>
      </c>
      <c r="R200" s="35">
        <v>8</v>
      </c>
      <c r="S200" s="35">
        <v>9.5</v>
      </c>
      <c r="T200" s="4">
        <f t="shared" si="47"/>
        <v>1.1875</v>
      </c>
      <c r="U200" s="11">
        <v>35</v>
      </c>
      <c r="V200" s="35">
        <v>0.5</v>
      </c>
      <c r="W200" s="35">
        <v>0.6</v>
      </c>
      <c r="X200" s="4">
        <f t="shared" si="48"/>
        <v>1.2</v>
      </c>
      <c r="Y200" s="11">
        <v>15</v>
      </c>
      <c r="Z200" s="44">
        <f t="shared" si="49"/>
        <v>1.0080855288647812</v>
      </c>
      <c r="AA200" s="45">
        <v>1830</v>
      </c>
      <c r="AB200" s="35">
        <f t="shared" si="50"/>
        <v>166.36363636363637</v>
      </c>
      <c r="AC200" s="35">
        <f t="shared" si="51"/>
        <v>167.7</v>
      </c>
      <c r="AD200" s="35">
        <f t="shared" si="52"/>
        <v>1.3363636363636147</v>
      </c>
      <c r="AE200" s="35">
        <v>0</v>
      </c>
      <c r="AF200" s="35">
        <f t="shared" si="53"/>
        <v>167.7</v>
      </c>
      <c r="AG200" s="35">
        <v>167.7</v>
      </c>
      <c r="AH200" s="35">
        <f t="shared" si="54"/>
        <v>0</v>
      </c>
      <c r="AI200" s="67"/>
      <c r="AJ200" s="9"/>
      <c r="AK200" s="9"/>
      <c r="AL200" s="9"/>
      <c r="AM200" s="10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10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10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10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10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10"/>
      <c r="FX200" s="9"/>
      <c r="FY200" s="9"/>
    </row>
    <row r="201" spans="1:181" s="2" customFormat="1" ht="17" customHeight="1">
      <c r="A201" s="14" t="s">
        <v>198</v>
      </c>
      <c r="B201" s="35">
        <v>0</v>
      </c>
      <c r="C201" s="35">
        <v>0</v>
      </c>
      <c r="D201" s="4">
        <f t="shared" si="45"/>
        <v>0</v>
      </c>
      <c r="E201" s="11">
        <v>0</v>
      </c>
      <c r="F201" s="5" t="s">
        <v>370</v>
      </c>
      <c r="G201" s="5" t="s">
        <v>370</v>
      </c>
      <c r="H201" s="5" t="s">
        <v>370</v>
      </c>
      <c r="I201" s="5" t="s">
        <v>370</v>
      </c>
      <c r="J201" s="5" t="s">
        <v>370</v>
      </c>
      <c r="K201" s="5" t="s">
        <v>370</v>
      </c>
      <c r="L201" s="5" t="s">
        <v>370</v>
      </c>
      <c r="M201" s="5" t="s">
        <v>370</v>
      </c>
      <c r="N201" s="35">
        <v>27</v>
      </c>
      <c r="O201" s="35">
        <v>84.4</v>
      </c>
      <c r="P201" s="4">
        <f t="shared" si="46"/>
        <v>1.3</v>
      </c>
      <c r="Q201" s="11">
        <v>20</v>
      </c>
      <c r="R201" s="35">
        <v>0</v>
      </c>
      <c r="S201" s="35">
        <v>0</v>
      </c>
      <c r="T201" s="4">
        <f t="shared" si="47"/>
        <v>1</v>
      </c>
      <c r="U201" s="11">
        <v>30</v>
      </c>
      <c r="V201" s="35">
        <v>0</v>
      </c>
      <c r="W201" s="35">
        <v>0</v>
      </c>
      <c r="X201" s="4">
        <f t="shared" si="48"/>
        <v>1</v>
      </c>
      <c r="Y201" s="11">
        <v>20</v>
      </c>
      <c r="Z201" s="44">
        <f t="shared" si="49"/>
        <v>1.0857142857142856</v>
      </c>
      <c r="AA201" s="45">
        <v>1129</v>
      </c>
      <c r="AB201" s="35">
        <f t="shared" si="50"/>
        <v>102.63636363636364</v>
      </c>
      <c r="AC201" s="35">
        <f t="shared" si="51"/>
        <v>111.4</v>
      </c>
      <c r="AD201" s="35">
        <f t="shared" si="52"/>
        <v>8.7636363636363654</v>
      </c>
      <c r="AE201" s="35">
        <v>0</v>
      </c>
      <c r="AF201" s="35">
        <f t="shared" si="53"/>
        <v>111.4</v>
      </c>
      <c r="AG201" s="35">
        <v>111.4</v>
      </c>
      <c r="AH201" s="35">
        <f t="shared" si="54"/>
        <v>0</v>
      </c>
      <c r="AI201" s="67"/>
      <c r="AJ201" s="9"/>
      <c r="AK201" s="9"/>
      <c r="AL201" s="9"/>
      <c r="AM201" s="10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10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10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10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10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10"/>
      <c r="FX201" s="9"/>
      <c r="FY201" s="9"/>
    </row>
    <row r="202" spans="1:181" s="2" customFormat="1" ht="17" customHeight="1">
      <c r="A202" s="14" t="s">
        <v>199</v>
      </c>
      <c r="B202" s="35">
        <v>0</v>
      </c>
      <c r="C202" s="35">
        <v>0</v>
      </c>
      <c r="D202" s="4">
        <f t="shared" si="45"/>
        <v>0</v>
      </c>
      <c r="E202" s="11">
        <v>0</v>
      </c>
      <c r="F202" s="5" t="s">
        <v>370</v>
      </c>
      <c r="G202" s="5" t="s">
        <v>370</v>
      </c>
      <c r="H202" s="5" t="s">
        <v>370</v>
      </c>
      <c r="I202" s="5" t="s">
        <v>370</v>
      </c>
      <c r="J202" s="5" t="s">
        <v>370</v>
      </c>
      <c r="K202" s="5" t="s">
        <v>370</v>
      </c>
      <c r="L202" s="5" t="s">
        <v>370</v>
      </c>
      <c r="M202" s="5" t="s">
        <v>370</v>
      </c>
      <c r="N202" s="35">
        <v>308.3</v>
      </c>
      <c r="O202" s="35">
        <v>136</v>
      </c>
      <c r="P202" s="4">
        <f t="shared" si="46"/>
        <v>0.44112877067791112</v>
      </c>
      <c r="Q202" s="11">
        <v>20</v>
      </c>
      <c r="R202" s="35">
        <v>60</v>
      </c>
      <c r="S202" s="35">
        <v>60.3</v>
      </c>
      <c r="T202" s="4">
        <f t="shared" si="47"/>
        <v>1.0049999999999999</v>
      </c>
      <c r="U202" s="11">
        <v>30</v>
      </c>
      <c r="V202" s="35">
        <v>7.1</v>
      </c>
      <c r="W202" s="35">
        <v>7.5</v>
      </c>
      <c r="X202" s="4">
        <f t="shared" si="48"/>
        <v>1.0563380281690142</v>
      </c>
      <c r="Y202" s="11">
        <v>20</v>
      </c>
      <c r="Z202" s="44">
        <f t="shared" si="49"/>
        <v>0.85856194252769291</v>
      </c>
      <c r="AA202" s="45">
        <v>2985</v>
      </c>
      <c r="AB202" s="35">
        <f t="shared" si="50"/>
        <v>271.36363636363637</v>
      </c>
      <c r="AC202" s="35">
        <f t="shared" si="51"/>
        <v>233</v>
      </c>
      <c r="AD202" s="35">
        <f t="shared" si="52"/>
        <v>-38.363636363636374</v>
      </c>
      <c r="AE202" s="35">
        <v>0</v>
      </c>
      <c r="AF202" s="35">
        <f t="shared" si="53"/>
        <v>233</v>
      </c>
      <c r="AG202" s="35">
        <v>233</v>
      </c>
      <c r="AH202" s="35">
        <f t="shared" si="54"/>
        <v>0</v>
      </c>
      <c r="AI202" s="67"/>
      <c r="AJ202" s="9"/>
      <c r="AK202" s="9"/>
      <c r="AL202" s="9"/>
      <c r="AM202" s="10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10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10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10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10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10"/>
      <c r="FX202" s="9"/>
      <c r="FY202" s="9"/>
    </row>
    <row r="203" spans="1:181" s="2" customFormat="1" ht="17" customHeight="1">
      <c r="A203" s="14" t="s">
        <v>200</v>
      </c>
      <c r="B203" s="35">
        <v>0</v>
      </c>
      <c r="C203" s="35">
        <v>0</v>
      </c>
      <c r="D203" s="4">
        <f t="shared" si="45"/>
        <v>0</v>
      </c>
      <c r="E203" s="11">
        <v>0</v>
      </c>
      <c r="F203" s="5" t="s">
        <v>370</v>
      </c>
      <c r="G203" s="5" t="s">
        <v>370</v>
      </c>
      <c r="H203" s="5" t="s">
        <v>370</v>
      </c>
      <c r="I203" s="5" t="s">
        <v>370</v>
      </c>
      <c r="J203" s="5" t="s">
        <v>370</v>
      </c>
      <c r="K203" s="5" t="s">
        <v>370</v>
      </c>
      <c r="L203" s="5" t="s">
        <v>370</v>
      </c>
      <c r="M203" s="5" t="s">
        <v>370</v>
      </c>
      <c r="N203" s="35">
        <v>44.1</v>
      </c>
      <c r="O203" s="35">
        <v>33.200000000000003</v>
      </c>
      <c r="P203" s="4">
        <f t="shared" si="46"/>
        <v>0.75283446712018143</v>
      </c>
      <c r="Q203" s="11">
        <v>20</v>
      </c>
      <c r="R203" s="35">
        <v>0</v>
      </c>
      <c r="S203" s="35">
        <v>0.2</v>
      </c>
      <c r="T203" s="4">
        <f t="shared" si="47"/>
        <v>1</v>
      </c>
      <c r="U203" s="11">
        <v>30</v>
      </c>
      <c r="V203" s="35">
        <v>0</v>
      </c>
      <c r="W203" s="35">
        <v>0.4</v>
      </c>
      <c r="X203" s="4">
        <f t="shared" si="48"/>
        <v>1</v>
      </c>
      <c r="Y203" s="11">
        <v>20</v>
      </c>
      <c r="Z203" s="44">
        <f t="shared" si="49"/>
        <v>0.92938127632005185</v>
      </c>
      <c r="AA203" s="45">
        <v>743</v>
      </c>
      <c r="AB203" s="35">
        <f t="shared" si="50"/>
        <v>67.545454545454547</v>
      </c>
      <c r="AC203" s="35">
        <f t="shared" si="51"/>
        <v>62.8</v>
      </c>
      <c r="AD203" s="35">
        <f t="shared" si="52"/>
        <v>-4.7454545454545496</v>
      </c>
      <c r="AE203" s="35">
        <v>0</v>
      </c>
      <c r="AF203" s="35">
        <f t="shared" si="53"/>
        <v>62.8</v>
      </c>
      <c r="AG203" s="35">
        <v>62.8</v>
      </c>
      <c r="AH203" s="35">
        <f t="shared" si="54"/>
        <v>0</v>
      </c>
      <c r="AI203" s="67"/>
      <c r="AJ203" s="9"/>
      <c r="AK203" s="9"/>
      <c r="AL203" s="9"/>
      <c r="AM203" s="10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10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10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10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10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10"/>
      <c r="FX203" s="9"/>
      <c r="FY203" s="9"/>
    </row>
    <row r="204" spans="1:181" s="2" customFormat="1" ht="17" customHeight="1">
      <c r="A204" s="14" t="s">
        <v>201</v>
      </c>
      <c r="B204" s="35">
        <v>0</v>
      </c>
      <c r="C204" s="35">
        <v>0</v>
      </c>
      <c r="D204" s="4">
        <f t="shared" si="45"/>
        <v>0</v>
      </c>
      <c r="E204" s="11">
        <v>0</v>
      </c>
      <c r="F204" s="5" t="s">
        <v>370</v>
      </c>
      <c r="G204" s="5" t="s">
        <v>370</v>
      </c>
      <c r="H204" s="5" t="s">
        <v>370</v>
      </c>
      <c r="I204" s="5" t="s">
        <v>370</v>
      </c>
      <c r="J204" s="5" t="s">
        <v>370</v>
      </c>
      <c r="K204" s="5" t="s">
        <v>370</v>
      </c>
      <c r="L204" s="5" t="s">
        <v>370</v>
      </c>
      <c r="M204" s="5" t="s">
        <v>370</v>
      </c>
      <c r="N204" s="35">
        <v>110.1</v>
      </c>
      <c r="O204" s="35">
        <v>413.1</v>
      </c>
      <c r="P204" s="4">
        <f t="shared" si="46"/>
        <v>1.3</v>
      </c>
      <c r="Q204" s="11">
        <v>20</v>
      </c>
      <c r="R204" s="35">
        <v>4</v>
      </c>
      <c r="S204" s="35">
        <v>4.7</v>
      </c>
      <c r="T204" s="4">
        <f t="shared" si="47"/>
        <v>1.175</v>
      </c>
      <c r="U204" s="11">
        <v>5</v>
      </c>
      <c r="V204" s="35">
        <v>2</v>
      </c>
      <c r="W204" s="35">
        <v>2.1</v>
      </c>
      <c r="X204" s="4">
        <f t="shared" si="48"/>
        <v>1.05</v>
      </c>
      <c r="Y204" s="11">
        <v>45</v>
      </c>
      <c r="Z204" s="44">
        <f t="shared" si="49"/>
        <v>1.1303571428571428</v>
      </c>
      <c r="AA204" s="45">
        <v>1973</v>
      </c>
      <c r="AB204" s="35">
        <f t="shared" si="50"/>
        <v>179.36363636363637</v>
      </c>
      <c r="AC204" s="35">
        <f t="shared" si="51"/>
        <v>202.7</v>
      </c>
      <c r="AD204" s="35">
        <f t="shared" si="52"/>
        <v>23.336363636363615</v>
      </c>
      <c r="AE204" s="35">
        <v>0</v>
      </c>
      <c r="AF204" s="35">
        <f t="shared" si="53"/>
        <v>202.7</v>
      </c>
      <c r="AG204" s="35">
        <v>202.7</v>
      </c>
      <c r="AH204" s="35">
        <f t="shared" si="54"/>
        <v>0</v>
      </c>
      <c r="AI204" s="67"/>
      <c r="AJ204" s="9"/>
      <c r="AK204" s="9"/>
      <c r="AL204" s="9"/>
      <c r="AM204" s="10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10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10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10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10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10"/>
      <c r="FX204" s="9"/>
      <c r="FY204" s="9"/>
    </row>
    <row r="205" spans="1:181" s="2" customFormat="1" ht="17" customHeight="1">
      <c r="A205" s="14" t="s">
        <v>202</v>
      </c>
      <c r="B205" s="35">
        <v>275</v>
      </c>
      <c r="C205" s="35">
        <v>300.60000000000002</v>
      </c>
      <c r="D205" s="4">
        <f t="shared" si="45"/>
        <v>1.0930909090909091</v>
      </c>
      <c r="E205" s="11">
        <v>10</v>
      </c>
      <c r="F205" s="5" t="s">
        <v>370</v>
      </c>
      <c r="G205" s="5" t="s">
        <v>370</v>
      </c>
      <c r="H205" s="5" t="s">
        <v>370</v>
      </c>
      <c r="I205" s="5" t="s">
        <v>370</v>
      </c>
      <c r="J205" s="5" t="s">
        <v>370</v>
      </c>
      <c r="K205" s="5" t="s">
        <v>370</v>
      </c>
      <c r="L205" s="5" t="s">
        <v>370</v>
      </c>
      <c r="M205" s="5" t="s">
        <v>370</v>
      </c>
      <c r="N205" s="35">
        <v>62.3</v>
      </c>
      <c r="O205" s="35">
        <v>129.80000000000001</v>
      </c>
      <c r="P205" s="4">
        <f t="shared" si="46"/>
        <v>1.2883467094703049</v>
      </c>
      <c r="Q205" s="11">
        <v>20</v>
      </c>
      <c r="R205" s="35">
        <v>9</v>
      </c>
      <c r="S205" s="35">
        <v>9.8000000000000007</v>
      </c>
      <c r="T205" s="4">
        <f t="shared" si="47"/>
        <v>1.088888888888889</v>
      </c>
      <c r="U205" s="11">
        <v>35</v>
      </c>
      <c r="V205" s="35">
        <v>5</v>
      </c>
      <c r="W205" s="35">
        <v>5.0999999999999996</v>
      </c>
      <c r="X205" s="4">
        <f t="shared" si="48"/>
        <v>1.02</v>
      </c>
      <c r="Y205" s="11">
        <v>15</v>
      </c>
      <c r="Z205" s="44">
        <f t="shared" si="49"/>
        <v>1.1263619298928289</v>
      </c>
      <c r="AA205" s="45">
        <v>2618</v>
      </c>
      <c r="AB205" s="35">
        <f t="shared" si="50"/>
        <v>238</v>
      </c>
      <c r="AC205" s="35">
        <f t="shared" si="51"/>
        <v>268.10000000000002</v>
      </c>
      <c r="AD205" s="35">
        <f t="shared" si="52"/>
        <v>30.100000000000023</v>
      </c>
      <c r="AE205" s="35">
        <v>0</v>
      </c>
      <c r="AF205" s="35">
        <f t="shared" si="53"/>
        <v>268.10000000000002</v>
      </c>
      <c r="AG205" s="35">
        <v>268.10000000000002</v>
      </c>
      <c r="AH205" s="35">
        <f t="shared" si="54"/>
        <v>0</v>
      </c>
      <c r="AI205" s="67"/>
      <c r="AJ205" s="9"/>
      <c r="AK205" s="9"/>
      <c r="AL205" s="9"/>
      <c r="AM205" s="10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10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10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10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10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10"/>
      <c r="FX205" s="9"/>
      <c r="FY205" s="9"/>
    </row>
    <row r="206" spans="1:181" s="2" customFormat="1" ht="17" customHeight="1">
      <c r="A206" s="14" t="s">
        <v>203</v>
      </c>
      <c r="B206" s="35">
        <v>12946</v>
      </c>
      <c r="C206" s="35">
        <v>13471</v>
      </c>
      <c r="D206" s="4">
        <f t="shared" si="45"/>
        <v>1.040553066584273</v>
      </c>
      <c r="E206" s="11">
        <v>10</v>
      </c>
      <c r="F206" s="5" t="s">
        <v>370</v>
      </c>
      <c r="G206" s="5" t="s">
        <v>370</v>
      </c>
      <c r="H206" s="5" t="s">
        <v>370</v>
      </c>
      <c r="I206" s="5" t="s">
        <v>370</v>
      </c>
      <c r="J206" s="5" t="s">
        <v>370</v>
      </c>
      <c r="K206" s="5" t="s">
        <v>370</v>
      </c>
      <c r="L206" s="5" t="s">
        <v>370</v>
      </c>
      <c r="M206" s="5" t="s">
        <v>370</v>
      </c>
      <c r="N206" s="35">
        <v>853.1</v>
      </c>
      <c r="O206" s="35">
        <v>1179.5999999999999</v>
      </c>
      <c r="P206" s="4">
        <f t="shared" si="46"/>
        <v>1.2182721838002579</v>
      </c>
      <c r="Q206" s="11">
        <v>20</v>
      </c>
      <c r="R206" s="35">
        <v>45</v>
      </c>
      <c r="S206" s="35">
        <v>44</v>
      </c>
      <c r="T206" s="4">
        <f t="shared" si="47"/>
        <v>0.97777777777777775</v>
      </c>
      <c r="U206" s="11">
        <v>30</v>
      </c>
      <c r="V206" s="35">
        <v>5</v>
      </c>
      <c r="W206" s="35">
        <v>4.0999999999999996</v>
      </c>
      <c r="X206" s="4">
        <f t="shared" si="48"/>
        <v>0.82</v>
      </c>
      <c r="Y206" s="11">
        <v>20</v>
      </c>
      <c r="Z206" s="44">
        <f t="shared" si="49"/>
        <v>1.0063038459397653</v>
      </c>
      <c r="AA206" s="45">
        <v>3989</v>
      </c>
      <c r="AB206" s="35">
        <f t="shared" si="50"/>
        <v>362.63636363636363</v>
      </c>
      <c r="AC206" s="35">
        <f t="shared" si="51"/>
        <v>364.9</v>
      </c>
      <c r="AD206" s="35">
        <f t="shared" si="52"/>
        <v>2.2636363636363512</v>
      </c>
      <c r="AE206" s="35">
        <v>0</v>
      </c>
      <c r="AF206" s="35">
        <f t="shared" si="53"/>
        <v>364.9</v>
      </c>
      <c r="AG206" s="35">
        <v>364.9</v>
      </c>
      <c r="AH206" s="35">
        <f t="shared" si="54"/>
        <v>0</v>
      </c>
      <c r="AI206" s="67"/>
      <c r="AJ206" s="9"/>
      <c r="AK206" s="9"/>
      <c r="AL206" s="9"/>
      <c r="AM206" s="10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10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10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10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10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10"/>
      <c r="FX206" s="9"/>
      <c r="FY206" s="9"/>
    </row>
    <row r="207" spans="1:181" s="2" customFormat="1" ht="17" customHeight="1">
      <c r="A207" s="14" t="s">
        <v>204</v>
      </c>
      <c r="B207" s="35">
        <v>0</v>
      </c>
      <c r="C207" s="35">
        <v>0</v>
      </c>
      <c r="D207" s="4">
        <f t="shared" si="45"/>
        <v>0</v>
      </c>
      <c r="E207" s="11">
        <v>0</v>
      </c>
      <c r="F207" s="5" t="s">
        <v>370</v>
      </c>
      <c r="G207" s="5" t="s">
        <v>370</v>
      </c>
      <c r="H207" s="5" t="s">
        <v>370</v>
      </c>
      <c r="I207" s="5" t="s">
        <v>370</v>
      </c>
      <c r="J207" s="5" t="s">
        <v>370</v>
      </c>
      <c r="K207" s="5" t="s">
        <v>370</v>
      </c>
      <c r="L207" s="5" t="s">
        <v>370</v>
      </c>
      <c r="M207" s="5" t="s">
        <v>370</v>
      </c>
      <c r="N207" s="35">
        <v>271.10000000000002</v>
      </c>
      <c r="O207" s="35">
        <v>32.200000000000003</v>
      </c>
      <c r="P207" s="4">
        <f t="shared" si="46"/>
        <v>0.11877535964588713</v>
      </c>
      <c r="Q207" s="11">
        <v>20</v>
      </c>
      <c r="R207" s="35">
        <v>12</v>
      </c>
      <c r="S207" s="35">
        <v>12.1</v>
      </c>
      <c r="T207" s="4">
        <f t="shared" si="47"/>
        <v>1.0083333333333333</v>
      </c>
      <c r="U207" s="11">
        <v>30</v>
      </c>
      <c r="V207" s="35">
        <v>2.9</v>
      </c>
      <c r="W207" s="35">
        <v>2.9</v>
      </c>
      <c r="X207" s="4">
        <f t="shared" si="48"/>
        <v>1</v>
      </c>
      <c r="Y207" s="11">
        <v>20</v>
      </c>
      <c r="Z207" s="44">
        <f t="shared" si="49"/>
        <v>0.75179295989882489</v>
      </c>
      <c r="AA207" s="45">
        <v>972</v>
      </c>
      <c r="AB207" s="35">
        <f t="shared" si="50"/>
        <v>88.36363636363636</v>
      </c>
      <c r="AC207" s="35">
        <f t="shared" si="51"/>
        <v>66.400000000000006</v>
      </c>
      <c r="AD207" s="35">
        <f t="shared" si="52"/>
        <v>-21.963636363636354</v>
      </c>
      <c r="AE207" s="35">
        <v>0</v>
      </c>
      <c r="AF207" s="35">
        <f t="shared" si="53"/>
        <v>66.400000000000006</v>
      </c>
      <c r="AG207" s="35">
        <v>66.400000000000006</v>
      </c>
      <c r="AH207" s="35">
        <f t="shared" si="54"/>
        <v>0</v>
      </c>
      <c r="AI207" s="67"/>
      <c r="AJ207" s="9"/>
      <c r="AK207" s="9"/>
      <c r="AL207" s="9"/>
      <c r="AM207" s="10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10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10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10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10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10"/>
      <c r="FX207" s="9"/>
      <c r="FY207" s="9"/>
    </row>
    <row r="208" spans="1:181" s="2" customFormat="1" ht="17" customHeight="1">
      <c r="A208" s="14" t="s">
        <v>205</v>
      </c>
      <c r="B208" s="35">
        <v>0</v>
      </c>
      <c r="C208" s="35">
        <v>0</v>
      </c>
      <c r="D208" s="4">
        <f t="shared" si="45"/>
        <v>0</v>
      </c>
      <c r="E208" s="11">
        <v>0</v>
      </c>
      <c r="F208" s="5" t="s">
        <v>370</v>
      </c>
      <c r="G208" s="5" t="s">
        <v>370</v>
      </c>
      <c r="H208" s="5" t="s">
        <v>370</v>
      </c>
      <c r="I208" s="5" t="s">
        <v>370</v>
      </c>
      <c r="J208" s="5" t="s">
        <v>370</v>
      </c>
      <c r="K208" s="5" t="s">
        <v>370</v>
      </c>
      <c r="L208" s="5" t="s">
        <v>370</v>
      </c>
      <c r="M208" s="5" t="s">
        <v>370</v>
      </c>
      <c r="N208" s="35">
        <v>684.1</v>
      </c>
      <c r="O208" s="35">
        <v>91.4</v>
      </c>
      <c r="P208" s="4">
        <f t="shared" si="46"/>
        <v>0.13360619792428008</v>
      </c>
      <c r="Q208" s="11">
        <v>20</v>
      </c>
      <c r="R208" s="35">
        <v>0.5</v>
      </c>
      <c r="S208" s="35">
        <v>0.6</v>
      </c>
      <c r="T208" s="4">
        <f t="shared" si="47"/>
        <v>1.2</v>
      </c>
      <c r="U208" s="11">
        <v>30</v>
      </c>
      <c r="V208" s="35">
        <v>0.1</v>
      </c>
      <c r="W208" s="35">
        <v>0.1</v>
      </c>
      <c r="X208" s="4">
        <f t="shared" si="48"/>
        <v>1</v>
      </c>
      <c r="Y208" s="11">
        <v>20</v>
      </c>
      <c r="Z208" s="44">
        <f t="shared" si="49"/>
        <v>0.83817319940693713</v>
      </c>
      <c r="AA208" s="45">
        <v>559</v>
      </c>
      <c r="AB208" s="35">
        <f t="shared" si="50"/>
        <v>50.81818181818182</v>
      </c>
      <c r="AC208" s="35">
        <f t="shared" si="51"/>
        <v>42.6</v>
      </c>
      <c r="AD208" s="35">
        <f t="shared" si="52"/>
        <v>-8.2181818181818187</v>
      </c>
      <c r="AE208" s="35">
        <v>0</v>
      </c>
      <c r="AF208" s="35">
        <f t="shared" si="53"/>
        <v>42.6</v>
      </c>
      <c r="AG208" s="35">
        <v>42.6</v>
      </c>
      <c r="AH208" s="35">
        <f t="shared" si="54"/>
        <v>0</v>
      </c>
      <c r="AI208" s="67"/>
      <c r="AJ208" s="9"/>
      <c r="AK208" s="9"/>
      <c r="AL208" s="9"/>
      <c r="AM208" s="10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10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10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10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10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10"/>
      <c r="FX208" s="9"/>
      <c r="FY208" s="9"/>
    </row>
    <row r="209" spans="1:181" s="2" customFormat="1" ht="17" customHeight="1">
      <c r="A209" s="14" t="s">
        <v>206</v>
      </c>
      <c r="B209" s="35">
        <v>0</v>
      </c>
      <c r="C209" s="35">
        <v>0</v>
      </c>
      <c r="D209" s="4">
        <f t="shared" si="45"/>
        <v>0</v>
      </c>
      <c r="E209" s="11">
        <v>0</v>
      </c>
      <c r="F209" s="5" t="s">
        <v>370</v>
      </c>
      <c r="G209" s="5" t="s">
        <v>370</v>
      </c>
      <c r="H209" s="5" t="s">
        <v>370</v>
      </c>
      <c r="I209" s="5" t="s">
        <v>370</v>
      </c>
      <c r="J209" s="5" t="s">
        <v>370</v>
      </c>
      <c r="K209" s="5" t="s">
        <v>370</v>
      </c>
      <c r="L209" s="5" t="s">
        <v>370</v>
      </c>
      <c r="M209" s="5" t="s">
        <v>370</v>
      </c>
      <c r="N209" s="35">
        <v>153.5</v>
      </c>
      <c r="O209" s="35">
        <v>180.8</v>
      </c>
      <c r="P209" s="4">
        <f t="shared" si="46"/>
        <v>1.1778501628664495</v>
      </c>
      <c r="Q209" s="11">
        <v>20</v>
      </c>
      <c r="R209" s="35">
        <v>103</v>
      </c>
      <c r="S209" s="35">
        <v>75.599999999999994</v>
      </c>
      <c r="T209" s="4">
        <f t="shared" si="47"/>
        <v>0.73398058252427179</v>
      </c>
      <c r="U209" s="11">
        <v>35</v>
      </c>
      <c r="V209" s="35">
        <v>4</v>
      </c>
      <c r="W209" s="35">
        <v>12.9</v>
      </c>
      <c r="X209" s="4">
        <f t="shared" si="48"/>
        <v>1.3</v>
      </c>
      <c r="Y209" s="11">
        <v>15</v>
      </c>
      <c r="Z209" s="44">
        <f t="shared" si="49"/>
        <v>0.98209033779540711</v>
      </c>
      <c r="AA209" s="45">
        <v>2781</v>
      </c>
      <c r="AB209" s="35">
        <f t="shared" si="50"/>
        <v>252.81818181818181</v>
      </c>
      <c r="AC209" s="35">
        <f t="shared" si="51"/>
        <v>248.3</v>
      </c>
      <c r="AD209" s="35">
        <f t="shared" si="52"/>
        <v>-4.5181818181818016</v>
      </c>
      <c r="AE209" s="35">
        <v>0</v>
      </c>
      <c r="AF209" s="35">
        <f t="shared" si="53"/>
        <v>248.3</v>
      </c>
      <c r="AG209" s="35">
        <v>248.3</v>
      </c>
      <c r="AH209" s="35">
        <f t="shared" si="54"/>
        <v>0</v>
      </c>
      <c r="AI209" s="67"/>
      <c r="AJ209" s="9"/>
      <c r="AK209" s="9"/>
      <c r="AL209" s="9"/>
      <c r="AM209" s="10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10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10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10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10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10"/>
      <c r="FX209" s="9"/>
      <c r="FY209" s="9"/>
    </row>
    <row r="210" spans="1:181" s="2" customFormat="1" ht="17" customHeight="1">
      <c r="A210" s="14" t="s">
        <v>207</v>
      </c>
      <c r="B210" s="35">
        <v>0</v>
      </c>
      <c r="C210" s="35">
        <v>0</v>
      </c>
      <c r="D210" s="4">
        <f t="shared" si="45"/>
        <v>0</v>
      </c>
      <c r="E210" s="11">
        <v>0</v>
      </c>
      <c r="F210" s="5" t="s">
        <v>370</v>
      </c>
      <c r="G210" s="5" t="s">
        <v>370</v>
      </c>
      <c r="H210" s="5" t="s">
        <v>370</v>
      </c>
      <c r="I210" s="5" t="s">
        <v>370</v>
      </c>
      <c r="J210" s="5" t="s">
        <v>370</v>
      </c>
      <c r="K210" s="5" t="s">
        <v>370</v>
      </c>
      <c r="L210" s="5" t="s">
        <v>370</v>
      </c>
      <c r="M210" s="5" t="s">
        <v>370</v>
      </c>
      <c r="N210" s="35">
        <v>213.1</v>
      </c>
      <c r="O210" s="35">
        <v>22.9</v>
      </c>
      <c r="P210" s="4">
        <f t="shared" si="46"/>
        <v>0.10746128578132332</v>
      </c>
      <c r="Q210" s="11">
        <v>20</v>
      </c>
      <c r="R210" s="35">
        <v>7</v>
      </c>
      <c r="S210" s="35">
        <v>6.9</v>
      </c>
      <c r="T210" s="4">
        <f t="shared" si="47"/>
        <v>0.98571428571428577</v>
      </c>
      <c r="U210" s="11">
        <v>35</v>
      </c>
      <c r="V210" s="35">
        <v>0.1</v>
      </c>
      <c r="W210" s="35">
        <v>0</v>
      </c>
      <c r="X210" s="4">
        <f t="shared" si="48"/>
        <v>0</v>
      </c>
      <c r="Y210" s="11">
        <v>15</v>
      </c>
      <c r="Z210" s="44">
        <f t="shared" si="49"/>
        <v>0.52356036736609235</v>
      </c>
      <c r="AA210" s="45">
        <v>772</v>
      </c>
      <c r="AB210" s="35">
        <f t="shared" si="50"/>
        <v>70.181818181818187</v>
      </c>
      <c r="AC210" s="35">
        <f t="shared" si="51"/>
        <v>36.700000000000003</v>
      </c>
      <c r="AD210" s="35">
        <f t="shared" si="52"/>
        <v>-33.481818181818184</v>
      </c>
      <c r="AE210" s="35">
        <v>0</v>
      </c>
      <c r="AF210" s="35">
        <f t="shared" si="53"/>
        <v>36.700000000000003</v>
      </c>
      <c r="AG210" s="35">
        <v>36.700000000000003</v>
      </c>
      <c r="AH210" s="35">
        <f t="shared" si="54"/>
        <v>0</v>
      </c>
      <c r="AI210" s="67"/>
      <c r="AJ210" s="9"/>
      <c r="AK210" s="9"/>
      <c r="AL210" s="9"/>
      <c r="AM210" s="10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10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10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10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10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10"/>
      <c r="FX210" s="9"/>
      <c r="FY210" s="9"/>
    </row>
    <row r="211" spans="1:181" s="2" customFormat="1" ht="17" customHeight="1">
      <c r="A211" s="14" t="s">
        <v>208</v>
      </c>
      <c r="B211" s="35">
        <v>0</v>
      </c>
      <c r="C211" s="35">
        <v>0</v>
      </c>
      <c r="D211" s="4">
        <f t="shared" si="45"/>
        <v>0</v>
      </c>
      <c r="E211" s="11">
        <v>0</v>
      </c>
      <c r="F211" s="5" t="s">
        <v>370</v>
      </c>
      <c r="G211" s="5" t="s">
        <v>370</v>
      </c>
      <c r="H211" s="5" t="s">
        <v>370</v>
      </c>
      <c r="I211" s="5" t="s">
        <v>370</v>
      </c>
      <c r="J211" s="5" t="s">
        <v>370</v>
      </c>
      <c r="K211" s="5" t="s">
        <v>370</v>
      </c>
      <c r="L211" s="5" t="s">
        <v>370</v>
      </c>
      <c r="M211" s="5" t="s">
        <v>370</v>
      </c>
      <c r="N211" s="35">
        <v>91.6</v>
      </c>
      <c r="O211" s="35">
        <v>60.5</v>
      </c>
      <c r="P211" s="4">
        <f t="shared" si="46"/>
        <v>0.66048034934497823</v>
      </c>
      <c r="Q211" s="11">
        <v>20</v>
      </c>
      <c r="R211" s="35">
        <v>0</v>
      </c>
      <c r="S211" s="35">
        <v>0</v>
      </c>
      <c r="T211" s="4">
        <f t="shared" si="47"/>
        <v>1</v>
      </c>
      <c r="U211" s="11">
        <v>35</v>
      </c>
      <c r="V211" s="35">
        <v>0.1</v>
      </c>
      <c r="W211" s="35">
        <v>0</v>
      </c>
      <c r="X211" s="4">
        <f t="shared" si="48"/>
        <v>0</v>
      </c>
      <c r="Y211" s="11">
        <v>15</v>
      </c>
      <c r="Z211" s="44">
        <f t="shared" si="49"/>
        <v>0.68870867124142232</v>
      </c>
      <c r="AA211" s="45">
        <v>823</v>
      </c>
      <c r="AB211" s="35">
        <f t="shared" si="50"/>
        <v>74.818181818181813</v>
      </c>
      <c r="AC211" s="35">
        <f t="shared" si="51"/>
        <v>51.5</v>
      </c>
      <c r="AD211" s="35">
        <f t="shared" si="52"/>
        <v>-23.318181818181813</v>
      </c>
      <c r="AE211" s="35">
        <v>0</v>
      </c>
      <c r="AF211" s="35">
        <f t="shared" si="53"/>
        <v>51.5</v>
      </c>
      <c r="AG211" s="35">
        <v>51.5</v>
      </c>
      <c r="AH211" s="35">
        <f t="shared" si="54"/>
        <v>0</v>
      </c>
      <c r="AI211" s="67"/>
      <c r="AJ211" s="9"/>
      <c r="AK211" s="9"/>
      <c r="AL211" s="9"/>
      <c r="AM211" s="10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10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10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10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10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10"/>
      <c r="FX211" s="9"/>
      <c r="FY211" s="9"/>
    </row>
    <row r="212" spans="1:181" s="2" customFormat="1" ht="17" customHeight="1">
      <c r="A212" s="18" t="s">
        <v>209</v>
      </c>
      <c r="B212" s="35"/>
      <c r="C212" s="35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35"/>
      <c r="O212" s="35"/>
      <c r="P212" s="11"/>
      <c r="Q212" s="11"/>
      <c r="R212" s="35"/>
      <c r="S212" s="35"/>
      <c r="T212" s="11"/>
      <c r="U212" s="11"/>
      <c r="V212" s="11"/>
      <c r="W212" s="11"/>
      <c r="X212" s="11"/>
      <c r="Y212" s="11"/>
      <c r="Z212" s="44"/>
      <c r="AA212" s="11"/>
      <c r="AB212" s="11"/>
      <c r="AC212" s="11"/>
      <c r="AD212" s="11"/>
      <c r="AE212" s="11"/>
      <c r="AF212" s="11"/>
      <c r="AG212" s="35"/>
      <c r="AH212" s="35"/>
      <c r="AI212" s="67"/>
      <c r="AJ212" s="9"/>
      <c r="AK212" s="9"/>
      <c r="AL212" s="9"/>
      <c r="AM212" s="10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10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10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10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10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10"/>
      <c r="FX212" s="9"/>
      <c r="FY212" s="9"/>
    </row>
    <row r="213" spans="1:181" s="2" customFormat="1" ht="17" customHeight="1">
      <c r="A213" s="46" t="s">
        <v>210</v>
      </c>
      <c r="B213" s="35">
        <v>1800</v>
      </c>
      <c r="C213" s="35">
        <v>0</v>
      </c>
      <c r="D213" s="4">
        <f t="shared" si="45"/>
        <v>0</v>
      </c>
      <c r="E213" s="11">
        <v>10</v>
      </c>
      <c r="F213" s="5" t="s">
        <v>370</v>
      </c>
      <c r="G213" s="5" t="s">
        <v>370</v>
      </c>
      <c r="H213" s="5" t="s">
        <v>370</v>
      </c>
      <c r="I213" s="5" t="s">
        <v>370</v>
      </c>
      <c r="J213" s="5" t="s">
        <v>370</v>
      </c>
      <c r="K213" s="5" t="s">
        <v>370</v>
      </c>
      <c r="L213" s="5" t="s">
        <v>370</v>
      </c>
      <c r="M213" s="5" t="s">
        <v>370</v>
      </c>
      <c r="N213" s="35">
        <v>488.4</v>
      </c>
      <c r="O213" s="35">
        <v>183.3</v>
      </c>
      <c r="P213" s="4">
        <f t="shared" si="46"/>
        <v>0.37530712530712534</v>
      </c>
      <c r="Q213" s="11">
        <v>20</v>
      </c>
      <c r="R213" s="35">
        <v>140</v>
      </c>
      <c r="S213" s="35">
        <v>137.6</v>
      </c>
      <c r="T213" s="4">
        <f t="shared" si="47"/>
        <v>0.98285714285714276</v>
      </c>
      <c r="U213" s="11">
        <v>15</v>
      </c>
      <c r="V213" s="35">
        <v>3</v>
      </c>
      <c r="W213" s="35">
        <v>4.5</v>
      </c>
      <c r="X213" s="4">
        <f t="shared" si="48"/>
        <v>1.23</v>
      </c>
      <c r="Y213" s="11">
        <v>35</v>
      </c>
      <c r="Z213" s="44">
        <f t="shared" si="49"/>
        <v>0.8162374956124957</v>
      </c>
      <c r="AA213" s="45">
        <v>1156</v>
      </c>
      <c r="AB213" s="35">
        <f t="shared" si="50"/>
        <v>105.09090909090909</v>
      </c>
      <c r="AC213" s="35">
        <f t="shared" si="51"/>
        <v>85.8</v>
      </c>
      <c r="AD213" s="35">
        <f t="shared" si="52"/>
        <v>-19.290909090909096</v>
      </c>
      <c r="AE213" s="35">
        <v>0</v>
      </c>
      <c r="AF213" s="35">
        <f t="shared" si="53"/>
        <v>85.8</v>
      </c>
      <c r="AG213" s="35">
        <v>85.8</v>
      </c>
      <c r="AH213" s="35">
        <f t="shared" si="54"/>
        <v>0</v>
      </c>
      <c r="AI213" s="67"/>
      <c r="AJ213" s="9"/>
      <c r="AK213" s="9"/>
      <c r="AL213" s="9"/>
      <c r="AM213" s="10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10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10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10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10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10"/>
      <c r="FX213" s="9"/>
      <c r="FY213" s="9"/>
    </row>
    <row r="214" spans="1:181" s="2" customFormat="1" ht="17" customHeight="1">
      <c r="A214" s="46" t="s">
        <v>211</v>
      </c>
      <c r="B214" s="35">
        <v>0</v>
      </c>
      <c r="C214" s="35">
        <v>0</v>
      </c>
      <c r="D214" s="4">
        <f t="shared" si="45"/>
        <v>0</v>
      </c>
      <c r="E214" s="11">
        <v>0</v>
      </c>
      <c r="F214" s="5" t="s">
        <v>370</v>
      </c>
      <c r="G214" s="5" t="s">
        <v>370</v>
      </c>
      <c r="H214" s="5" t="s">
        <v>370</v>
      </c>
      <c r="I214" s="5" t="s">
        <v>370</v>
      </c>
      <c r="J214" s="5" t="s">
        <v>370</v>
      </c>
      <c r="K214" s="5" t="s">
        <v>370</v>
      </c>
      <c r="L214" s="5" t="s">
        <v>370</v>
      </c>
      <c r="M214" s="5" t="s">
        <v>370</v>
      </c>
      <c r="N214" s="35">
        <v>236.7</v>
      </c>
      <c r="O214" s="35">
        <v>228.8</v>
      </c>
      <c r="P214" s="4">
        <f t="shared" si="46"/>
        <v>0.96662441909590213</v>
      </c>
      <c r="Q214" s="11">
        <v>20</v>
      </c>
      <c r="R214" s="35">
        <v>5</v>
      </c>
      <c r="S214" s="35">
        <v>6.6</v>
      </c>
      <c r="T214" s="4">
        <f t="shared" si="47"/>
        <v>1.212</v>
      </c>
      <c r="U214" s="11">
        <v>20</v>
      </c>
      <c r="V214" s="35">
        <v>0.3</v>
      </c>
      <c r="W214" s="35">
        <v>0.3</v>
      </c>
      <c r="X214" s="4">
        <f t="shared" si="48"/>
        <v>1</v>
      </c>
      <c r="Y214" s="11">
        <v>30</v>
      </c>
      <c r="Z214" s="44">
        <f t="shared" si="49"/>
        <v>1.0510355483131151</v>
      </c>
      <c r="AA214" s="45">
        <v>2663</v>
      </c>
      <c r="AB214" s="35">
        <f t="shared" si="50"/>
        <v>242.09090909090909</v>
      </c>
      <c r="AC214" s="35">
        <f t="shared" si="51"/>
        <v>254.4</v>
      </c>
      <c r="AD214" s="35">
        <f t="shared" si="52"/>
        <v>12.309090909090912</v>
      </c>
      <c r="AE214" s="35">
        <v>0</v>
      </c>
      <c r="AF214" s="35">
        <f t="shared" si="53"/>
        <v>254.4</v>
      </c>
      <c r="AG214" s="35">
        <v>254.4</v>
      </c>
      <c r="AH214" s="35">
        <f t="shared" si="54"/>
        <v>0</v>
      </c>
      <c r="AI214" s="67"/>
      <c r="AJ214" s="9"/>
      <c r="AK214" s="9"/>
      <c r="AL214" s="9"/>
      <c r="AM214" s="10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10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10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10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10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10"/>
      <c r="FX214" s="9"/>
      <c r="FY214" s="9"/>
    </row>
    <row r="215" spans="1:181" s="2" customFormat="1" ht="17" customHeight="1">
      <c r="A215" s="46" t="s">
        <v>212</v>
      </c>
      <c r="B215" s="35">
        <v>46365</v>
      </c>
      <c r="C215" s="35">
        <v>25213.200000000001</v>
      </c>
      <c r="D215" s="4">
        <f t="shared" si="45"/>
        <v>0.54379812358460045</v>
      </c>
      <c r="E215" s="11">
        <v>10</v>
      </c>
      <c r="F215" s="5" t="s">
        <v>370</v>
      </c>
      <c r="G215" s="5" t="s">
        <v>370</v>
      </c>
      <c r="H215" s="5" t="s">
        <v>370</v>
      </c>
      <c r="I215" s="5" t="s">
        <v>370</v>
      </c>
      <c r="J215" s="5" t="s">
        <v>370</v>
      </c>
      <c r="K215" s="5" t="s">
        <v>370</v>
      </c>
      <c r="L215" s="5" t="s">
        <v>370</v>
      </c>
      <c r="M215" s="5" t="s">
        <v>370</v>
      </c>
      <c r="N215" s="35">
        <v>1656.4</v>
      </c>
      <c r="O215" s="35">
        <v>2197.6999999999998</v>
      </c>
      <c r="P215" s="4">
        <f t="shared" si="46"/>
        <v>1.2126793045158173</v>
      </c>
      <c r="Q215" s="11">
        <v>20</v>
      </c>
      <c r="R215" s="35">
        <v>0.1</v>
      </c>
      <c r="S215" s="35">
        <v>0.1</v>
      </c>
      <c r="T215" s="4">
        <f t="shared" si="47"/>
        <v>1</v>
      </c>
      <c r="U215" s="11">
        <v>5</v>
      </c>
      <c r="V215" s="35">
        <v>0.2</v>
      </c>
      <c r="W215" s="35">
        <v>0.2</v>
      </c>
      <c r="X215" s="4">
        <f t="shared" si="48"/>
        <v>1</v>
      </c>
      <c r="Y215" s="11">
        <v>45</v>
      </c>
      <c r="Z215" s="44">
        <f t="shared" si="49"/>
        <v>0.9961445915770295</v>
      </c>
      <c r="AA215" s="45">
        <v>516</v>
      </c>
      <c r="AB215" s="35">
        <f t="shared" si="50"/>
        <v>46.909090909090907</v>
      </c>
      <c r="AC215" s="35">
        <f t="shared" si="51"/>
        <v>46.7</v>
      </c>
      <c r="AD215" s="35">
        <f t="shared" si="52"/>
        <v>-0.20909090909090366</v>
      </c>
      <c r="AE215" s="35">
        <v>0</v>
      </c>
      <c r="AF215" s="35">
        <f t="shared" si="53"/>
        <v>46.7</v>
      </c>
      <c r="AG215" s="35">
        <v>46.7</v>
      </c>
      <c r="AH215" s="35">
        <f t="shared" si="54"/>
        <v>0</v>
      </c>
      <c r="AI215" s="67"/>
      <c r="AJ215" s="9"/>
      <c r="AK215" s="9"/>
      <c r="AL215" s="9"/>
      <c r="AM215" s="10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10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10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10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10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10"/>
      <c r="FX215" s="9"/>
      <c r="FY215" s="9"/>
    </row>
    <row r="216" spans="1:181" s="2" customFormat="1" ht="17" customHeight="1">
      <c r="A216" s="46" t="s">
        <v>213</v>
      </c>
      <c r="B216" s="35">
        <v>892</v>
      </c>
      <c r="C216" s="35">
        <v>1410.4</v>
      </c>
      <c r="D216" s="4">
        <f t="shared" si="45"/>
        <v>1.2381165919282511</v>
      </c>
      <c r="E216" s="11">
        <v>10</v>
      </c>
      <c r="F216" s="5" t="s">
        <v>370</v>
      </c>
      <c r="G216" s="5" t="s">
        <v>370</v>
      </c>
      <c r="H216" s="5" t="s">
        <v>370</v>
      </c>
      <c r="I216" s="5" t="s">
        <v>370</v>
      </c>
      <c r="J216" s="5" t="s">
        <v>370</v>
      </c>
      <c r="K216" s="5" t="s">
        <v>370</v>
      </c>
      <c r="L216" s="5" t="s">
        <v>370</v>
      </c>
      <c r="M216" s="5" t="s">
        <v>370</v>
      </c>
      <c r="N216" s="35">
        <v>154.4</v>
      </c>
      <c r="O216" s="35">
        <v>90.5</v>
      </c>
      <c r="P216" s="4">
        <f t="shared" si="46"/>
        <v>0.58613989637305697</v>
      </c>
      <c r="Q216" s="11">
        <v>20</v>
      </c>
      <c r="R216" s="35">
        <v>7</v>
      </c>
      <c r="S216" s="35">
        <v>7.5</v>
      </c>
      <c r="T216" s="4">
        <f t="shared" si="47"/>
        <v>1.0714285714285714</v>
      </c>
      <c r="U216" s="11">
        <v>30</v>
      </c>
      <c r="V216" s="35">
        <v>0.5</v>
      </c>
      <c r="W216" s="35">
        <v>0.5</v>
      </c>
      <c r="X216" s="4">
        <f t="shared" si="48"/>
        <v>1</v>
      </c>
      <c r="Y216" s="11">
        <v>20</v>
      </c>
      <c r="Z216" s="44">
        <f t="shared" si="49"/>
        <v>0.9530852623700099</v>
      </c>
      <c r="AA216" s="45">
        <v>2290</v>
      </c>
      <c r="AB216" s="35">
        <f t="shared" si="50"/>
        <v>208.18181818181819</v>
      </c>
      <c r="AC216" s="35">
        <f t="shared" si="51"/>
        <v>198.4</v>
      </c>
      <c r="AD216" s="35">
        <f t="shared" si="52"/>
        <v>-9.7818181818181813</v>
      </c>
      <c r="AE216" s="35">
        <v>0</v>
      </c>
      <c r="AF216" s="35">
        <f t="shared" si="53"/>
        <v>198.4</v>
      </c>
      <c r="AG216" s="35">
        <v>198.4</v>
      </c>
      <c r="AH216" s="35">
        <f t="shared" si="54"/>
        <v>0</v>
      </c>
      <c r="AI216" s="67"/>
      <c r="AJ216" s="9"/>
      <c r="AK216" s="9"/>
      <c r="AL216" s="9"/>
      <c r="AM216" s="10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10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10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10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10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10"/>
      <c r="FX216" s="9"/>
      <c r="FY216" s="9"/>
    </row>
    <row r="217" spans="1:181" s="2" customFormat="1" ht="17" customHeight="1">
      <c r="A217" s="46" t="s">
        <v>214</v>
      </c>
      <c r="B217" s="35">
        <v>62557</v>
      </c>
      <c r="C217" s="35">
        <v>65978.600000000006</v>
      </c>
      <c r="D217" s="4">
        <f t="shared" si="45"/>
        <v>1.0546957175056348</v>
      </c>
      <c r="E217" s="11">
        <v>10</v>
      </c>
      <c r="F217" s="5" t="s">
        <v>370</v>
      </c>
      <c r="G217" s="5" t="s">
        <v>370</v>
      </c>
      <c r="H217" s="5" t="s">
        <v>370</v>
      </c>
      <c r="I217" s="5" t="s">
        <v>370</v>
      </c>
      <c r="J217" s="5" t="s">
        <v>370</v>
      </c>
      <c r="K217" s="5" t="s">
        <v>370</v>
      </c>
      <c r="L217" s="5" t="s">
        <v>370</v>
      </c>
      <c r="M217" s="5" t="s">
        <v>370</v>
      </c>
      <c r="N217" s="35">
        <v>8288.2000000000007</v>
      </c>
      <c r="O217" s="35">
        <v>3427.4</v>
      </c>
      <c r="P217" s="4">
        <f t="shared" si="46"/>
        <v>0.41352766583817957</v>
      </c>
      <c r="Q217" s="11">
        <v>20</v>
      </c>
      <c r="R217" s="35">
        <v>100</v>
      </c>
      <c r="S217" s="35">
        <v>105.3</v>
      </c>
      <c r="T217" s="4">
        <f t="shared" si="47"/>
        <v>1.0529999999999999</v>
      </c>
      <c r="U217" s="11">
        <v>40</v>
      </c>
      <c r="V217" s="35">
        <v>10</v>
      </c>
      <c r="W217" s="35">
        <v>11.2</v>
      </c>
      <c r="X217" s="4">
        <f t="shared" si="48"/>
        <v>1.1199999999999999</v>
      </c>
      <c r="Y217" s="11">
        <v>10</v>
      </c>
      <c r="Z217" s="44">
        <f t="shared" si="49"/>
        <v>0.90171888114774923</v>
      </c>
      <c r="AA217" s="45">
        <v>1919</v>
      </c>
      <c r="AB217" s="35">
        <f t="shared" si="50"/>
        <v>174.45454545454547</v>
      </c>
      <c r="AC217" s="35">
        <f t="shared" si="51"/>
        <v>157.30000000000001</v>
      </c>
      <c r="AD217" s="35">
        <f t="shared" si="52"/>
        <v>-17.154545454545456</v>
      </c>
      <c r="AE217" s="35">
        <v>0</v>
      </c>
      <c r="AF217" s="35">
        <f t="shared" si="53"/>
        <v>157.30000000000001</v>
      </c>
      <c r="AG217" s="35">
        <v>157.30000000000001</v>
      </c>
      <c r="AH217" s="35">
        <f t="shared" si="54"/>
        <v>0</v>
      </c>
      <c r="AI217" s="67"/>
      <c r="AJ217" s="9"/>
      <c r="AK217" s="9"/>
      <c r="AL217" s="9"/>
      <c r="AM217" s="10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10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10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10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10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10"/>
      <c r="FX217" s="9"/>
      <c r="FY217" s="9"/>
    </row>
    <row r="218" spans="1:181" s="2" customFormat="1" ht="17" customHeight="1">
      <c r="A218" s="46" t="s">
        <v>215</v>
      </c>
      <c r="B218" s="35">
        <v>13900</v>
      </c>
      <c r="C218" s="35">
        <v>9668</v>
      </c>
      <c r="D218" s="4">
        <f t="shared" si="45"/>
        <v>0.69553956834532371</v>
      </c>
      <c r="E218" s="11">
        <v>10</v>
      </c>
      <c r="F218" s="5" t="s">
        <v>370</v>
      </c>
      <c r="G218" s="5" t="s">
        <v>370</v>
      </c>
      <c r="H218" s="5" t="s">
        <v>370</v>
      </c>
      <c r="I218" s="5" t="s">
        <v>370</v>
      </c>
      <c r="J218" s="5" t="s">
        <v>370</v>
      </c>
      <c r="K218" s="5" t="s">
        <v>370</v>
      </c>
      <c r="L218" s="5" t="s">
        <v>370</v>
      </c>
      <c r="M218" s="5" t="s">
        <v>370</v>
      </c>
      <c r="N218" s="35">
        <v>1137.2</v>
      </c>
      <c r="O218" s="35">
        <v>921.5</v>
      </c>
      <c r="P218" s="4">
        <f t="shared" si="46"/>
        <v>0.81032360182905383</v>
      </c>
      <c r="Q218" s="11">
        <v>20</v>
      </c>
      <c r="R218" s="35">
        <v>0.1</v>
      </c>
      <c r="S218" s="35">
        <v>0</v>
      </c>
      <c r="T218" s="4">
        <f t="shared" si="47"/>
        <v>0</v>
      </c>
      <c r="U218" s="11">
        <v>15</v>
      </c>
      <c r="V218" s="35">
        <v>0.5</v>
      </c>
      <c r="W218" s="35">
        <v>0.4</v>
      </c>
      <c r="X218" s="4">
        <f t="shared" si="48"/>
        <v>0.8</v>
      </c>
      <c r="Y218" s="11">
        <v>35</v>
      </c>
      <c r="Z218" s="44">
        <f t="shared" si="49"/>
        <v>0.63952334650042886</v>
      </c>
      <c r="AA218" s="45">
        <v>3421</v>
      </c>
      <c r="AB218" s="35">
        <f t="shared" si="50"/>
        <v>311</v>
      </c>
      <c r="AC218" s="35">
        <f t="shared" si="51"/>
        <v>198.9</v>
      </c>
      <c r="AD218" s="35">
        <f t="shared" si="52"/>
        <v>-112.1</v>
      </c>
      <c r="AE218" s="35">
        <v>0</v>
      </c>
      <c r="AF218" s="35">
        <f t="shared" si="53"/>
        <v>198.9</v>
      </c>
      <c r="AG218" s="35">
        <v>198.9</v>
      </c>
      <c r="AH218" s="35">
        <f t="shared" si="54"/>
        <v>0</v>
      </c>
      <c r="AI218" s="67"/>
      <c r="AJ218" s="9"/>
      <c r="AK218" s="9"/>
      <c r="AL218" s="9"/>
      <c r="AM218" s="10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10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10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10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10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10"/>
      <c r="FX218" s="9"/>
      <c r="FY218" s="9"/>
    </row>
    <row r="219" spans="1:181" s="2" customFormat="1" ht="17" customHeight="1">
      <c r="A219" s="46" t="s">
        <v>216</v>
      </c>
      <c r="B219" s="35">
        <v>219743</v>
      </c>
      <c r="C219" s="35">
        <v>162710.20000000001</v>
      </c>
      <c r="D219" s="4">
        <f t="shared" si="45"/>
        <v>0.74045680636015709</v>
      </c>
      <c r="E219" s="11">
        <v>10</v>
      </c>
      <c r="F219" s="5" t="s">
        <v>370</v>
      </c>
      <c r="G219" s="5" t="s">
        <v>370</v>
      </c>
      <c r="H219" s="5" t="s">
        <v>370</v>
      </c>
      <c r="I219" s="5" t="s">
        <v>370</v>
      </c>
      <c r="J219" s="5" t="s">
        <v>370</v>
      </c>
      <c r="K219" s="5" t="s">
        <v>370</v>
      </c>
      <c r="L219" s="5" t="s">
        <v>370</v>
      </c>
      <c r="M219" s="5" t="s">
        <v>370</v>
      </c>
      <c r="N219" s="35">
        <v>2621.1</v>
      </c>
      <c r="O219" s="35">
        <v>2266</v>
      </c>
      <c r="P219" s="4">
        <f t="shared" si="46"/>
        <v>0.86452252870932056</v>
      </c>
      <c r="Q219" s="11">
        <v>20</v>
      </c>
      <c r="R219" s="35">
        <v>3</v>
      </c>
      <c r="S219" s="35">
        <v>3.1</v>
      </c>
      <c r="T219" s="4">
        <f t="shared" si="47"/>
        <v>1.0333333333333334</v>
      </c>
      <c r="U219" s="11">
        <v>30</v>
      </c>
      <c r="V219" s="35">
        <v>4</v>
      </c>
      <c r="W219" s="35">
        <v>4.4000000000000004</v>
      </c>
      <c r="X219" s="4">
        <f t="shared" si="48"/>
        <v>1.1000000000000001</v>
      </c>
      <c r="Y219" s="11">
        <v>20</v>
      </c>
      <c r="Z219" s="44">
        <f t="shared" si="49"/>
        <v>0.97118773297234973</v>
      </c>
      <c r="AA219" s="45">
        <v>2600</v>
      </c>
      <c r="AB219" s="35">
        <f t="shared" si="50"/>
        <v>236.36363636363637</v>
      </c>
      <c r="AC219" s="35">
        <f t="shared" si="51"/>
        <v>229.6</v>
      </c>
      <c r="AD219" s="35">
        <f t="shared" si="52"/>
        <v>-6.7636363636363797</v>
      </c>
      <c r="AE219" s="35">
        <v>0</v>
      </c>
      <c r="AF219" s="35">
        <f t="shared" si="53"/>
        <v>229.6</v>
      </c>
      <c r="AG219" s="35">
        <v>229.6</v>
      </c>
      <c r="AH219" s="35">
        <f t="shared" si="54"/>
        <v>0</v>
      </c>
      <c r="AI219" s="67"/>
      <c r="AJ219" s="9"/>
      <c r="AK219" s="9"/>
      <c r="AL219" s="9"/>
      <c r="AM219" s="10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10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10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10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10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10"/>
      <c r="FX219" s="9"/>
      <c r="FY219" s="9"/>
    </row>
    <row r="220" spans="1:181" s="2" customFormat="1" ht="17" customHeight="1">
      <c r="A220" s="46" t="s">
        <v>217</v>
      </c>
      <c r="B220" s="35">
        <v>10000</v>
      </c>
      <c r="C220" s="35">
        <v>4744.2</v>
      </c>
      <c r="D220" s="4">
        <f t="shared" si="45"/>
        <v>0.47442000000000001</v>
      </c>
      <c r="E220" s="11">
        <v>10</v>
      </c>
      <c r="F220" s="5" t="s">
        <v>370</v>
      </c>
      <c r="G220" s="5" t="s">
        <v>370</v>
      </c>
      <c r="H220" s="5" t="s">
        <v>370</v>
      </c>
      <c r="I220" s="5" t="s">
        <v>370</v>
      </c>
      <c r="J220" s="5" t="s">
        <v>370</v>
      </c>
      <c r="K220" s="5" t="s">
        <v>370</v>
      </c>
      <c r="L220" s="5" t="s">
        <v>370</v>
      </c>
      <c r="M220" s="5" t="s">
        <v>370</v>
      </c>
      <c r="N220" s="35">
        <v>502.6</v>
      </c>
      <c r="O220" s="35">
        <v>680</v>
      </c>
      <c r="P220" s="4">
        <f t="shared" si="46"/>
        <v>1.2152964584162356</v>
      </c>
      <c r="Q220" s="11">
        <v>20</v>
      </c>
      <c r="R220" s="35">
        <v>7</v>
      </c>
      <c r="S220" s="35">
        <v>8.8000000000000007</v>
      </c>
      <c r="T220" s="4">
        <f t="shared" si="47"/>
        <v>1.2057142857142857</v>
      </c>
      <c r="U220" s="11">
        <v>30</v>
      </c>
      <c r="V220" s="35">
        <v>0.8</v>
      </c>
      <c r="W220" s="35">
        <v>1</v>
      </c>
      <c r="X220" s="4">
        <f t="shared" si="48"/>
        <v>1.2050000000000001</v>
      </c>
      <c r="Y220" s="11">
        <v>20</v>
      </c>
      <c r="Z220" s="44">
        <f t="shared" si="49"/>
        <v>1.116519471746916</v>
      </c>
      <c r="AA220" s="45">
        <v>4436</v>
      </c>
      <c r="AB220" s="35">
        <f t="shared" si="50"/>
        <v>403.27272727272725</v>
      </c>
      <c r="AC220" s="35">
        <f t="shared" si="51"/>
        <v>450.3</v>
      </c>
      <c r="AD220" s="35">
        <f t="shared" si="52"/>
        <v>47.027272727272759</v>
      </c>
      <c r="AE220" s="35">
        <v>0</v>
      </c>
      <c r="AF220" s="35">
        <f t="shared" si="53"/>
        <v>450.3</v>
      </c>
      <c r="AG220" s="35">
        <v>450.3</v>
      </c>
      <c r="AH220" s="35">
        <f t="shared" si="54"/>
        <v>0</v>
      </c>
      <c r="AI220" s="67"/>
      <c r="AJ220" s="9"/>
      <c r="AK220" s="9"/>
      <c r="AL220" s="9"/>
      <c r="AM220" s="10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10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10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10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10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10"/>
      <c r="FX220" s="9"/>
      <c r="FY220" s="9"/>
    </row>
    <row r="221" spans="1:181" s="2" customFormat="1" ht="17" customHeight="1">
      <c r="A221" s="46" t="s">
        <v>218</v>
      </c>
      <c r="B221" s="35">
        <v>91940</v>
      </c>
      <c r="C221" s="35">
        <v>102054.7</v>
      </c>
      <c r="D221" s="4">
        <f t="shared" si="45"/>
        <v>1.1100141396562975</v>
      </c>
      <c r="E221" s="11">
        <v>10</v>
      </c>
      <c r="F221" s="5" t="s">
        <v>370</v>
      </c>
      <c r="G221" s="5" t="s">
        <v>370</v>
      </c>
      <c r="H221" s="5" t="s">
        <v>370</v>
      </c>
      <c r="I221" s="5" t="s">
        <v>370</v>
      </c>
      <c r="J221" s="5" t="s">
        <v>370</v>
      </c>
      <c r="K221" s="5" t="s">
        <v>370</v>
      </c>
      <c r="L221" s="5" t="s">
        <v>370</v>
      </c>
      <c r="M221" s="5" t="s">
        <v>370</v>
      </c>
      <c r="N221" s="35">
        <v>876.4</v>
      </c>
      <c r="O221" s="35">
        <v>1535.7</v>
      </c>
      <c r="P221" s="4">
        <f t="shared" si="46"/>
        <v>1.2552282062984939</v>
      </c>
      <c r="Q221" s="11">
        <v>20</v>
      </c>
      <c r="R221" s="35">
        <v>161</v>
      </c>
      <c r="S221" s="35">
        <v>180.5</v>
      </c>
      <c r="T221" s="4">
        <f t="shared" si="47"/>
        <v>1.1211180124223603</v>
      </c>
      <c r="U221" s="11">
        <v>10</v>
      </c>
      <c r="V221" s="35">
        <v>180</v>
      </c>
      <c r="W221" s="35">
        <v>140.5</v>
      </c>
      <c r="X221" s="4">
        <f t="shared" si="48"/>
        <v>0.78055555555555556</v>
      </c>
      <c r="Y221" s="11">
        <v>40</v>
      </c>
      <c r="Z221" s="44">
        <f t="shared" si="49"/>
        <v>0.98297634836223335</v>
      </c>
      <c r="AA221" s="45">
        <v>2001</v>
      </c>
      <c r="AB221" s="35">
        <f t="shared" si="50"/>
        <v>181.90909090909091</v>
      </c>
      <c r="AC221" s="35">
        <f t="shared" si="51"/>
        <v>178.8</v>
      </c>
      <c r="AD221" s="35">
        <f t="shared" si="52"/>
        <v>-3.1090909090908951</v>
      </c>
      <c r="AE221" s="35">
        <v>0</v>
      </c>
      <c r="AF221" s="35">
        <f t="shared" si="53"/>
        <v>178.8</v>
      </c>
      <c r="AG221" s="35">
        <v>178.8</v>
      </c>
      <c r="AH221" s="35">
        <f t="shared" si="54"/>
        <v>0</v>
      </c>
      <c r="AI221" s="67"/>
      <c r="AJ221" s="9"/>
      <c r="AK221" s="9"/>
      <c r="AL221" s="9"/>
      <c r="AM221" s="10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10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10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10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10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10"/>
      <c r="FX221" s="9"/>
      <c r="FY221" s="9"/>
    </row>
    <row r="222" spans="1:181" s="2" customFormat="1" ht="17" customHeight="1">
      <c r="A222" s="46" t="s">
        <v>219</v>
      </c>
      <c r="B222" s="35">
        <v>0</v>
      </c>
      <c r="C222" s="35">
        <v>0</v>
      </c>
      <c r="D222" s="4">
        <f t="shared" si="45"/>
        <v>0</v>
      </c>
      <c r="E222" s="11">
        <v>0</v>
      </c>
      <c r="F222" s="5" t="s">
        <v>370</v>
      </c>
      <c r="G222" s="5" t="s">
        <v>370</v>
      </c>
      <c r="H222" s="5" t="s">
        <v>370</v>
      </c>
      <c r="I222" s="5" t="s">
        <v>370</v>
      </c>
      <c r="J222" s="5" t="s">
        <v>370</v>
      </c>
      <c r="K222" s="5" t="s">
        <v>370</v>
      </c>
      <c r="L222" s="5" t="s">
        <v>370</v>
      </c>
      <c r="M222" s="5" t="s">
        <v>370</v>
      </c>
      <c r="N222" s="35">
        <v>116.5</v>
      </c>
      <c r="O222" s="35">
        <v>96.3</v>
      </c>
      <c r="P222" s="4">
        <f t="shared" si="46"/>
        <v>0.8266094420600858</v>
      </c>
      <c r="Q222" s="11">
        <v>20</v>
      </c>
      <c r="R222" s="35">
        <v>4</v>
      </c>
      <c r="S222" s="35">
        <v>4</v>
      </c>
      <c r="T222" s="4">
        <f t="shared" si="47"/>
        <v>1</v>
      </c>
      <c r="U222" s="11">
        <v>25</v>
      </c>
      <c r="V222" s="35">
        <v>0.4</v>
      </c>
      <c r="W222" s="35">
        <v>0.4</v>
      </c>
      <c r="X222" s="4">
        <f t="shared" si="48"/>
        <v>1</v>
      </c>
      <c r="Y222" s="11">
        <v>25</v>
      </c>
      <c r="Z222" s="44">
        <f t="shared" si="49"/>
        <v>0.95045984058859589</v>
      </c>
      <c r="AA222" s="45">
        <v>384</v>
      </c>
      <c r="AB222" s="35">
        <f t="shared" si="50"/>
        <v>34.909090909090907</v>
      </c>
      <c r="AC222" s="35">
        <f t="shared" si="51"/>
        <v>33.200000000000003</v>
      </c>
      <c r="AD222" s="35">
        <f t="shared" si="52"/>
        <v>-1.7090909090909037</v>
      </c>
      <c r="AE222" s="35">
        <v>0</v>
      </c>
      <c r="AF222" s="35">
        <f t="shared" si="53"/>
        <v>33.200000000000003</v>
      </c>
      <c r="AG222" s="35">
        <v>33.200000000000003</v>
      </c>
      <c r="AH222" s="35">
        <f t="shared" si="54"/>
        <v>0</v>
      </c>
      <c r="AI222" s="67"/>
      <c r="AJ222" s="9"/>
      <c r="AK222" s="9"/>
      <c r="AL222" s="9"/>
      <c r="AM222" s="10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10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10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10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10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10"/>
      <c r="FX222" s="9"/>
      <c r="FY222" s="9"/>
    </row>
    <row r="223" spans="1:181" s="2" customFormat="1" ht="17" customHeight="1">
      <c r="A223" s="46" t="s">
        <v>220</v>
      </c>
      <c r="B223" s="35">
        <v>1004</v>
      </c>
      <c r="C223" s="35">
        <v>1248.3</v>
      </c>
      <c r="D223" s="4">
        <f t="shared" si="45"/>
        <v>1.2043326693227092</v>
      </c>
      <c r="E223" s="11">
        <v>10</v>
      </c>
      <c r="F223" s="5" t="s">
        <v>370</v>
      </c>
      <c r="G223" s="5" t="s">
        <v>370</v>
      </c>
      <c r="H223" s="5" t="s">
        <v>370</v>
      </c>
      <c r="I223" s="5" t="s">
        <v>370</v>
      </c>
      <c r="J223" s="5" t="s">
        <v>370</v>
      </c>
      <c r="K223" s="5" t="s">
        <v>370</v>
      </c>
      <c r="L223" s="5" t="s">
        <v>370</v>
      </c>
      <c r="M223" s="5" t="s">
        <v>370</v>
      </c>
      <c r="N223" s="35">
        <v>372.6</v>
      </c>
      <c r="O223" s="35">
        <v>62.4</v>
      </c>
      <c r="P223" s="4">
        <f t="shared" si="46"/>
        <v>0.16747181964573268</v>
      </c>
      <c r="Q223" s="11">
        <v>20</v>
      </c>
      <c r="R223" s="35">
        <v>32</v>
      </c>
      <c r="S223" s="35">
        <v>35</v>
      </c>
      <c r="T223" s="4">
        <f t="shared" si="47"/>
        <v>1.09375</v>
      </c>
      <c r="U223" s="11">
        <v>15</v>
      </c>
      <c r="V223" s="35">
        <v>130</v>
      </c>
      <c r="W223" s="35">
        <v>188.9</v>
      </c>
      <c r="X223" s="4">
        <f t="shared" si="48"/>
        <v>1.2253076923076922</v>
      </c>
      <c r="Y223" s="11">
        <v>35</v>
      </c>
      <c r="Z223" s="44">
        <f t="shared" si="49"/>
        <v>0.93355977896138709</v>
      </c>
      <c r="AA223" s="45">
        <v>3266</v>
      </c>
      <c r="AB223" s="35">
        <f t="shared" si="50"/>
        <v>296.90909090909093</v>
      </c>
      <c r="AC223" s="35">
        <f t="shared" si="51"/>
        <v>277.2</v>
      </c>
      <c r="AD223" s="35">
        <f t="shared" si="52"/>
        <v>-19.709090909090946</v>
      </c>
      <c r="AE223" s="35">
        <v>0</v>
      </c>
      <c r="AF223" s="35">
        <f t="shared" si="53"/>
        <v>277.2</v>
      </c>
      <c r="AG223" s="35">
        <v>277.2</v>
      </c>
      <c r="AH223" s="35">
        <f t="shared" si="54"/>
        <v>0</v>
      </c>
      <c r="AI223" s="67"/>
      <c r="AJ223" s="9"/>
      <c r="AK223" s="9"/>
      <c r="AL223" s="9"/>
      <c r="AM223" s="10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10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10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10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10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10"/>
      <c r="FX223" s="9"/>
      <c r="FY223" s="9"/>
    </row>
    <row r="224" spans="1:181" s="2" customFormat="1" ht="17" customHeight="1">
      <c r="A224" s="46" t="s">
        <v>221</v>
      </c>
      <c r="B224" s="35">
        <v>5629</v>
      </c>
      <c r="C224" s="35">
        <v>6810.9</v>
      </c>
      <c r="D224" s="4">
        <f t="shared" si="45"/>
        <v>1.2009966246224906</v>
      </c>
      <c r="E224" s="11">
        <v>10</v>
      </c>
      <c r="F224" s="5" t="s">
        <v>370</v>
      </c>
      <c r="G224" s="5" t="s">
        <v>370</v>
      </c>
      <c r="H224" s="5" t="s">
        <v>370</v>
      </c>
      <c r="I224" s="5" t="s">
        <v>370</v>
      </c>
      <c r="J224" s="5" t="s">
        <v>370</v>
      </c>
      <c r="K224" s="5" t="s">
        <v>370</v>
      </c>
      <c r="L224" s="5" t="s">
        <v>370</v>
      </c>
      <c r="M224" s="5" t="s">
        <v>370</v>
      </c>
      <c r="N224" s="35">
        <v>1104.7</v>
      </c>
      <c r="O224" s="35">
        <v>336.5</v>
      </c>
      <c r="P224" s="4">
        <f t="shared" si="46"/>
        <v>0.30460758576989228</v>
      </c>
      <c r="Q224" s="11">
        <v>20</v>
      </c>
      <c r="R224" s="35">
        <v>40</v>
      </c>
      <c r="S224" s="35">
        <v>57.7</v>
      </c>
      <c r="T224" s="4">
        <f t="shared" si="47"/>
        <v>1.2242500000000001</v>
      </c>
      <c r="U224" s="11">
        <v>30</v>
      </c>
      <c r="V224" s="35">
        <v>5</v>
      </c>
      <c r="W224" s="35">
        <v>5.5</v>
      </c>
      <c r="X224" s="4">
        <f t="shared" si="48"/>
        <v>1.1000000000000001</v>
      </c>
      <c r="Y224" s="11">
        <v>20</v>
      </c>
      <c r="Z224" s="44">
        <f t="shared" si="49"/>
        <v>0.96037022452028431</v>
      </c>
      <c r="AA224" s="45">
        <v>504</v>
      </c>
      <c r="AB224" s="35">
        <f t="shared" si="50"/>
        <v>45.81818181818182</v>
      </c>
      <c r="AC224" s="35">
        <f t="shared" si="51"/>
        <v>44</v>
      </c>
      <c r="AD224" s="35">
        <f t="shared" si="52"/>
        <v>-1.8181818181818201</v>
      </c>
      <c r="AE224" s="35">
        <v>0</v>
      </c>
      <c r="AF224" s="35">
        <f t="shared" si="53"/>
        <v>44</v>
      </c>
      <c r="AG224" s="35">
        <v>44</v>
      </c>
      <c r="AH224" s="35">
        <f t="shared" si="54"/>
        <v>0</v>
      </c>
      <c r="AI224" s="67"/>
      <c r="AJ224" s="9"/>
      <c r="AK224" s="9"/>
      <c r="AL224" s="9"/>
      <c r="AM224" s="10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10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10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10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10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10"/>
      <c r="FX224" s="9"/>
      <c r="FY224" s="9"/>
    </row>
    <row r="225" spans="1:181" s="2" customFormat="1" ht="17" customHeight="1">
      <c r="A225" s="46" t="s">
        <v>222</v>
      </c>
      <c r="B225" s="35">
        <v>0</v>
      </c>
      <c r="C225" s="35">
        <v>0</v>
      </c>
      <c r="D225" s="4">
        <f t="shared" si="45"/>
        <v>0</v>
      </c>
      <c r="E225" s="11">
        <v>0</v>
      </c>
      <c r="F225" s="5" t="s">
        <v>370</v>
      </c>
      <c r="G225" s="5" t="s">
        <v>370</v>
      </c>
      <c r="H225" s="5" t="s">
        <v>370</v>
      </c>
      <c r="I225" s="5" t="s">
        <v>370</v>
      </c>
      <c r="J225" s="5" t="s">
        <v>370</v>
      </c>
      <c r="K225" s="5" t="s">
        <v>370</v>
      </c>
      <c r="L225" s="5" t="s">
        <v>370</v>
      </c>
      <c r="M225" s="5" t="s">
        <v>370</v>
      </c>
      <c r="N225" s="35">
        <v>69.599999999999994</v>
      </c>
      <c r="O225" s="35">
        <v>94.4</v>
      </c>
      <c r="P225" s="4">
        <f t="shared" si="46"/>
        <v>1.2156321839080459</v>
      </c>
      <c r="Q225" s="11">
        <v>20</v>
      </c>
      <c r="R225" s="35">
        <v>40</v>
      </c>
      <c r="S225" s="35">
        <v>38.5</v>
      </c>
      <c r="T225" s="4">
        <f t="shared" si="47"/>
        <v>0.96250000000000002</v>
      </c>
      <c r="U225" s="11">
        <v>40</v>
      </c>
      <c r="V225" s="35">
        <v>0.3</v>
      </c>
      <c r="W225" s="35">
        <v>0.4</v>
      </c>
      <c r="X225" s="4">
        <f t="shared" si="48"/>
        <v>1.2133333333333334</v>
      </c>
      <c r="Y225" s="11">
        <v>10</v>
      </c>
      <c r="Z225" s="44">
        <f t="shared" si="49"/>
        <v>1.0706568144499178</v>
      </c>
      <c r="AA225" s="45">
        <v>1486</v>
      </c>
      <c r="AB225" s="35">
        <f t="shared" si="50"/>
        <v>135.09090909090909</v>
      </c>
      <c r="AC225" s="35">
        <f t="shared" si="51"/>
        <v>144.6</v>
      </c>
      <c r="AD225" s="35">
        <f t="shared" si="52"/>
        <v>9.5090909090909008</v>
      </c>
      <c r="AE225" s="35">
        <v>0</v>
      </c>
      <c r="AF225" s="35">
        <f t="shared" si="53"/>
        <v>144.6</v>
      </c>
      <c r="AG225" s="35">
        <v>144.6</v>
      </c>
      <c r="AH225" s="35">
        <f t="shared" si="54"/>
        <v>0</v>
      </c>
      <c r="AI225" s="67"/>
      <c r="AJ225" s="9"/>
      <c r="AK225" s="9"/>
      <c r="AL225" s="9"/>
      <c r="AM225" s="10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10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10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10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10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10"/>
      <c r="FX225" s="9"/>
      <c r="FY225" s="9"/>
    </row>
    <row r="226" spans="1:181" s="2" customFormat="1" ht="17" customHeight="1">
      <c r="A226" s="18" t="s">
        <v>223</v>
      </c>
      <c r="B226" s="35"/>
      <c r="C226" s="35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35"/>
      <c r="O226" s="35"/>
      <c r="P226" s="11"/>
      <c r="Q226" s="11"/>
      <c r="R226" s="35"/>
      <c r="S226" s="35"/>
      <c r="T226" s="11"/>
      <c r="U226" s="11"/>
      <c r="V226" s="11"/>
      <c r="W226" s="11"/>
      <c r="X226" s="11"/>
      <c r="Y226" s="11"/>
      <c r="Z226" s="44"/>
      <c r="AA226" s="11"/>
      <c r="AB226" s="11"/>
      <c r="AC226" s="11"/>
      <c r="AD226" s="11"/>
      <c r="AE226" s="11"/>
      <c r="AF226" s="11"/>
      <c r="AG226" s="35"/>
      <c r="AH226" s="35"/>
      <c r="AI226" s="67"/>
      <c r="AJ226" s="9"/>
      <c r="AK226" s="9"/>
      <c r="AL226" s="9"/>
      <c r="AM226" s="10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10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10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10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10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10"/>
      <c r="FX226" s="9"/>
      <c r="FY226" s="9"/>
    </row>
    <row r="227" spans="1:181" s="2" customFormat="1" ht="17" customHeight="1">
      <c r="A227" s="14" t="s">
        <v>224</v>
      </c>
      <c r="B227" s="35">
        <v>0</v>
      </c>
      <c r="C227" s="35">
        <v>0</v>
      </c>
      <c r="D227" s="4">
        <f t="shared" si="45"/>
        <v>0</v>
      </c>
      <c r="E227" s="11">
        <v>0</v>
      </c>
      <c r="F227" s="5" t="s">
        <v>370</v>
      </c>
      <c r="G227" s="5" t="s">
        <v>370</v>
      </c>
      <c r="H227" s="5" t="s">
        <v>370</v>
      </c>
      <c r="I227" s="5" t="s">
        <v>370</v>
      </c>
      <c r="J227" s="5" t="s">
        <v>370</v>
      </c>
      <c r="K227" s="5" t="s">
        <v>370</v>
      </c>
      <c r="L227" s="5" t="s">
        <v>370</v>
      </c>
      <c r="M227" s="5" t="s">
        <v>370</v>
      </c>
      <c r="N227" s="35">
        <v>336</v>
      </c>
      <c r="O227" s="35">
        <v>129.4</v>
      </c>
      <c r="P227" s="4">
        <f t="shared" si="46"/>
        <v>0.38511904761904764</v>
      </c>
      <c r="Q227" s="11">
        <v>20</v>
      </c>
      <c r="R227" s="35">
        <v>0</v>
      </c>
      <c r="S227" s="35">
        <v>0</v>
      </c>
      <c r="T227" s="4">
        <f t="shared" si="47"/>
        <v>1</v>
      </c>
      <c r="U227" s="11">
        <v>20</v>
      </c>
      <c r="V227" s="35">
        <v>0</v>
      </c>
      <c r="W227" s="35">
        <v>0</v>
      </c>
      <c r="X227" s="4">
        <f t="shared" si="48"/>
        <v>1</v>
      </c>
      <c r="Y227" s="11">
        <v>30</v>
      </c>
      <c r="Z227" s="44">
        <f t="shared" si="49"/>
        <v>0.82431972789115637</v>
      </c>
      <c r="AA227" s="45">
        <v>1415</v>
      </c>
      <c r="AB227" s="35">
        <f t="shared" si="50"/>
        <v>128.63636363636363</v>
      </c>
      <c r="AC227" s="35">
        <f t="shared" si="51"/>
        <v>106</v>
      </c>
      <c r="AD227" s="35">
        <f t="shared" si="52"/>
        <v>-22.636363636363626</v>
      </c>
      <c r="AE227" s="35">
        <v>0</v>
      </c>
      <c r="AF227" s="35">
        <f t="shared" si="53"/>
        <v>106</v>
      </c>
      <c r="AG227" s="35">
        <v>106</v>
      </c>
      <c r="AH227" s="35">
        <f t="shared" si="54"/>
        <v>0</v>
      </c>
      <c r="AI227" s="67"/>
      <c r="AJ227" s="9"/>
      <c r="AK227" s="9"/>
      <c r="AL227" s="9"/>
      <c r="AM227" s="10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10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10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10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10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10"/>
      <c r="FX227" s="9"/>
      <c r="FY227" s="9"/>
    </row>
    <row r="228" spans="1:181" s="2" customFormat="1" ht="17" customHeight="1">
      <c r="A228" s="14" t="s">
        <v>148</v>
      </c>
      <c r="B228" s="35">
        <v>0</v>
      </c>
      <c r="C228" s="35">
        <v>0</v>
      </c>
      <c r="D228" s="4">
        <f t="shared" si="45"/>
        <v>0</v>
      </c>
      <c r="E228" s="11">
        <v>0</v>
      </c>
      <c r="F228" s="5" t="s">
        <v>370</v>
      </c>
      <c r="G228" s="5" t="s">
        <v>370</v>
      </c>
      <c r="H228" s="5" t="s">
        <v>370</v>
      </c>
      <c r="I228" s="5" t="s">
        <v>370</v>
      </c>
      <c r="J228" s="5" t="s">
        <v>370</v>
      </c>
      <c r="K228" s="5" t="s">
        <v>370</v>
      </c>
      <c r="L228" s="5" t="s">
        <v>370</v>
      </c>
      <c r="M228" s="5" t="s">
        <v>370</v>
      </c>
      <c r="N228" s="35">
        <v>122.3</v>
      </c>
      <c r="O228" s="35">
        <v>61.2</v>
      </c>
      <c r="P228" s="4">
        <f t="shared" si="46"/>
        <v>0.50040883074407194</v>
      </c>
      <c r="Q228" s="11">
        <v>20</v>
      </c>
      <c r="R228" s="35">
        <v>17</v>
      </c>
      <c r="S228" s="35">
        <v>16.899999999999999</v>
      </c>
      <c r="T228" s="4">
        <f t="shared" si="47"/>
        <v>0.99411764705882344</v>
      </c>
      <c r="U228" s="11">
        <v>30</v>
      </c>
      <c r="V228" s="35">
        <v>3</v>
      </c>
      <c r="W228" s="35">
        <v>3</v>
      </c>
      <c r="X228" s="4">
        <f t="shared" si="48"/>
        <v>1</v>
      </c>
      <c r="Y228" s="11">
        <v>20</v>
      </c>
      <c r="Z228" s="44">
        <f t="shared" si="49"/>
        <v>0.85473865752351641</v>
      </c>
      <c r="AA228" s="45">
        <v>331</v>
      </c>
      <c r="AB228" s="35">
        <f t="shared" si="50"/>
        <v>30.09090909090909</v>
      </c>
      <c r="AC228" s="35">
        <f t="shared" si="51"/>
        <v>25.7</v>
      </c>
      <c r="AD228" s="35">
        <f t="shared" si="52"/>
        <v>-4.3909090909090907</v>
      </c>
      <c r="AE228" s="35">
        <v>0</v>
      </c>
      <c r="AF228" s="35">
        <f t="shared" si="53"/>
        <v>25.7</v>
      </c>
      <c r="AG228" s="35">
        <v>25.7</v>
      </c>
      <c r="AH228" s="35">
        <f t="shared" si="54"/>
        <v>0</v>
      </c>
      <c r="AI228" s="67"/>
      <c r="AJ228" s="9"/>
      <c r="AK228" s="9"/>
      <c r="AL228" s="9"/>
      <c r="AM228" s="10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10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10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10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10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10"/>
      <c r="FX228" s="9"/>
      <c r="FY228" s="9"/>
    </row>
    <row r="229" spans="1:181" s="2" customFormat="1" ht="17" customHeight="1">
      <c r="A229" s="14" t="s">
        <v>225</v>
      </c>
      <c r="B229" s="35">
        <v>0</v>
      </c>
      <c r="C229" s="35">
        <v>0</v>
      </c>
      <c r="D229" s="4">
        <f t="shared" si="45"/>
        <v>0</v>
      </c>
      <c r="E229" s="11">
        <v>0</v>
      </c>
      <c r="F229" s="5" t="s">
        <v>370</v>
      </c>
      <c r="G229" s="5" t="s">
        <v>370</v>
      </c>
      <c r="H229" s="5" t="s">
        <v>370</v>
      </c>
      <c r="I229" s="5" t="s">
        <v>370</v>
      </c>
      <c r="J229" s="5" t="s">
        <v>370</v>
      </c>
      <c r="K229" s="5" t="s">
        <v>370</v>
      </c>
      <c r="L229" s="5" t="s">
        <v>370</v>
      </c>
      <c r="M229" s="5" t="s">
        <v>370</v>
      </c>
      <c r="N229" s="35">
        <v>560.79999999999995</v>
      </c>
      <c r="O229" s="35">
        <v>200.7</v>
      </c>
      <c r="P229" s="4">
        <f t="shared" si="46"/>
        <v>0.35788159771754635</v>
      </c>
      <c r="Q229" s="11">
        <v>20</v>
      </c>
      <c r="R229" s="35">
        <v>25</v>
      </c>
      <c r="S229" s="35">
        <v>30.3</v>
      </c>
      <c r="T229" s="4">
        <f t="shared" si="47"/>
        <v>1.2012</v>
      </c>
      <c r="U229" s="11">
        <v>15</v>
      </c>
      <c r="V229" s="35">
        <v>4</v>
      </c>
      <c r="W229" s="35">
        <v>3.5</v>
      </c>
      <c r="X229" s="4">
        <f t="shared" si="48"/>
        <v>0.875</v>
      </c>
      <c r="Y229" s="11">
        <v>35</v>
      </c>
      <c r="Z229" s="44">
        <f t="shared" si="49"/>
        <v>0.79715188506215606</v>
      </c>
      <c r="AA229" s="45">
        <v>1660</v>
      </c>
      <c r="AB229" s="35">
        <f t="shared" si="50"/>
        <v>150.90909090909091</v>
      </c>
      <c r="AC229" s="35">
        <f t="shared" si="51"/>
        <v>120.3</v>
      </c>
      <c r="AD229" s="35">
        <f t="shared" si="52"/>
        <v>-30.609090909090909</v>
      </c>
      <c r="AE229" s="35">
        <v>0</v>
      </c>
      <c r="AF229" s="35">
        <f t="shared" si="53"/>
        <v>120.3</v>
      </c>
      <c r="AG229" s="35">
        <v>120.3</v>
      </c>
      <c r="AH229" s="35">
        <f t="shared" si="54"/>
        <v>0</v>
      </c>
      <c r="AI229" s="67"/>
      <c r="AJ229" s="9"/>
      <c r="AK229" s="9"/>
      <c r="AL229" s="9"/>
      <c r="AM229" s="10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10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10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10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10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10"/>
      <c r="FX229" s="9"/>
      <c r="FY229" s="9"/>
    </row>
    <row r="230" spans="1:181" s="2" customFormat="1" ht="17" customHeight="1">
      <c r="A230" s="14" t="s">
        <v>226</v>
      </c>
      <c r="B230" s="35">
        <v>0</v>
      </c>
      <c r="C230" s="35">
        <v>0</v>
      </c>
      <c r="D230" s="4">
        <f t="shared" si="45"/>
        <v>0</v>
      </c>
      <c r="E230" s="11">
        <v>0</v>
      </c>
      <c r="F230" s="5" t="s">
        <v>370</v>
      </c>
      <c r="G230" s="5" t="s">
        <v>370</v>
      </c>
      <c r="H230" s="5" t="s">
        <v>370</v>
      </c>
      <c r="I230" s="5" t="s">
        <v>370</v>
      </c>
      <c r="J230" s="5" t="s">
        <v>370</v>
      </c>
      <c r="K230" s="5" t="s">
        <v>370</v>
      </c>
      <c r="L230" s="5" t="s">
        <v>370</v>
      </c>
      <c r="M230" s="5" t="s">
        <v>370</v>
      </c>
      <c r="N230" s="35">
        <v>241.6</v>
      </c>
      <c r="O230" s="35">
        <v>211.6</v>
      </c>
      <c r="P230" s="4">
        <f t="shared" si="46"/>
        <v>0.8758278145695364</v>
      </c>
      <c r="Q230" s="11">
        <v>20</v>
      </c>
      <c r="R230" s="35">
        <v>5</v>
      </c>
      <c r="S230" s="35">
        <v>3.9</v>
      </c>
      <c r="T230" s="4">
        <f t="shared" si="47"/>
        <v>0.78</v>
      </c>
      <c r="U230" s="11">
        <v>25</v>
      </c>
      <c r="V230" s="35">
        <v>1</v>
      </c>
      <c r="W230" s="35">
        <v>1.1000000000000001</v>
      </c>
      <c r="X230" s="4">
        <f t="shared" si="48"/>
        <v>1.1000000000000001</v>
      </c>
      <c r="Y230" s="11">
        <v>25</v>
      </c>
      <c r="Z230" s="44">
        <f t="shared" si="49"/>
        <v>0.92166508987701035</v>
      </c>
      <c r="AA230" s="45">
        <v>1896</v>
      </c>
      <c r="AB230" s="35">
        <f t="shared" si="50"/>
        <v>172.36363636363637</v>
      </c>
      <c r="AC230" s="35">
        <f t="shared" si="51"/>
        <v>158.9</v>
      </c>
      <c r="AD230" s="35">
        <f t="shared" si="52"/>
        <v>-13.463636363636368</v>
      </c>
      <c r="AE230" s="35">
        <v>0</v>
      </c>
      <c r="AF230" s="35">
        <f t="shared" si="53"/>
        <v>158.9</v>
      </c>
      <c r="AG230" s="35">
        <v>158.9</v>
      </c>
      <c r="AH230" s="35">
        <f t="shared" si="54"/>
        <v>0</v>
      </c>
      <c r="AI230" s="67"/>
      <c r="AJ230" s="9"/>
      <c r="AK230" s="9"/>
      <c r="AL230" s="9"/>
      <c r="AM230" s="10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10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10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10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10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10"/>
      <c r="FX230" s="9"/>
      <c r="FY230" s="9"/>
    </row>
    <row r="231" spans="1:181" s="2" customFormat="1" ht="17" customHeight="1">
      <c r="A231" s="46" t="s">
        <v>227</v>
      </c>
      <c r="B231" s="35">
        <v>10000</v>
      </c>
      <c r="C231" s="35">
        <v>5482</v>
      </c>
      <c r="D231" s="4">
        <f t="shared" si="45"/>
        <v>0.54820000000000002</v>
      </c>
      <c r="E231" s="11">
        <v>10</v>
      </c>
      <c r="F231" s="5" t="s">
        <v>370</v>
      </c>
      <c r="G231" s="5" t="s">
        <v>370</v>
      </c>
      <c r="H231" s="5" t="s">
        <v>370</v>
      </c>
      <c r="I231" s="5" t="s">
        <v>370</v>
      </c>
      <c r="J231" s="5" t="s">
        <v>370</v>
      </c>
      <c r="K231" s="5" t="s">
        <v>370</v>
      </c>
      <c r="L231" s="5" t="s">
        <v>370</v>
      </c>
      <c r="M231" s="5" t="s">
        <v>370</v>
      </c>
      <c r="N231" s="35">
        <v>169.7</v>
      </c>
      <c r="O231" s="35">
        <v>419.5</v>
      </c>
      <c r="P231" s="4">
        <f t="shared" si="46"/>
        <v>1.3</v>
      </c>
      <c r="Q231" s="11">
        <v>20</v>
      </c>
      <c r="R231" s="35">
        <v>1</v>
      </c>
      <c r="S231" s="35">
        <v>0</v>
      </c>
      <c r="T231" s="4">
        <f t="shared" si="47"/>
        <v>0</v>
      </c>
      <c r="U231" s="11">
        <v>15</v>
      </c>
      <c r="V231" s="35">
        <v>1</v>
      </c>
      <c r="W231" s="35">
        <v>0</v>
      </c>
      <c r="X231" s="4">
        <f t="shared" si="48"/>
        <v>0</v>
      </c>
      <c r="Y231" s="11">
        <v>35</v>
      </c>
      <c r="Z231" s="44">
        <f t="shared" si="49"/>
        <v>0.39352500000000001</v>
      </c>
      <c r="AA231" s="45">
        <v>25</v>
      </c>
      <c r="AB231" s="35">
        <f t="shared" si="50"/>
        <v>2.2727272727272729</v>
      </c>
      <c r="AC231" s="35">
        <f t="shared" si="51"/>
        <v>0.9</v>
      </c>
      <c r="AD231" s="35">
        <f t="shared" si="52"/>
        <v>-1.372727272727273</v>
      </c>
      <c r="AE231" s="35">
        <v>0</v>
      </c>
      <c r="AF231" s="35">
        <f t="shared" si="53"/>
        <v>0.9</v>
      </c>
      <c r="AG231" s="35">
        <v>0.9</v>
      </c>
      <c r="AH231" s="35">
        <f t="shared" si="54"/>
        <v>0</v>
      </c>
      <c r="AI231" s="67"/>
      <c r="AJ231" s="9"/>
      <c r="AK231" s="9"/>
      <c r="AL231" s="9"/>
      <c r="AM231" s="10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10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10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10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10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10"/>
      <c r="FX231" s="9"/>
      <c r="FY231" s="9"/>
    </row>
    <row r="232" spans="1:181" s="2" customFormat="1" ht="17" customHeight="1">
      <c r="A232" s="14" t="s">
        <v>228</v>
      </c>
      <c r="B232" s="35">
        <v>702680</v>
      </c>
      <c r="C232" s="35">
        <v>702905.7</v>
      </c>
      <c r="D232" s="4">
        <f t="shared" si="45"/>
        <v>1.0003211988387317</v>
      </c>
      <c r="E232" s="11">
        <v>10</v>
      </c>
      <c r="F232" s="5" t="s">
        <v>370</v>
      </c>
      <c r="G232" s="5" t="s">
        <v>370</v>
      </c>
      <c r="H232" s="5" t="s">
        <v>370</v>
      </c>
      <c r="I232" s="5" t="s">
        <v>370</v>
      </c>
      <c r="J232" s="5" t="s">
        <v>370</v>
      </c>
      <c r="K232" s="5" t="s">
        <v>370</v>
      </c>
      <c r="L232" s="5" t="s">
        <v>370</v>
      </c>
      <c r="M232" s="5" t="s">
        <v>370</v>
      </c>
      <c r="N232" s="35">
        <v>4523</v>
      </c>
      <c r="O232" s="35">
        <v>3333.3</v>
      </c>
      <c r="P232" s="4">
        <f t="shared" si="46"/>
        <v>0.73696661507848782</v>
      </c>
      <c r="Q232" s="11">
        <v>20</v>
      </c>
      <c r="R232" s="35">
        <v>0</v>
      </c>
      <c r="S232" s="35">
        <v>0</v>
      </c>
      <c r="T232" s="4">
        <f t="shared" si="47"/>
        <v>1</v>
      </c>
      <c r="U232" s="11">
        <v>15</v>
      </c>
      <c r="V232" s="35">
        <v>0</v>
      </c>
      <c r="W232" s="35">
        <v>0</v>
      </c>
      <c r="X232" s="4">
        <f t="shared" si="48"/>
        <v>1</v>
      </c>
      <c r="Y232" s="11">
        <v>35</v>
      </c>
      <c r="Z232" s="44">
        <f t="shared" si="49"/>
        <v>0.93428180362446334</v>
      </c>
      <c r="AA232" s="45">
        <v>0</v>
      </c>
      <c r="AB232" s="35">
        <f t="shared" si="50"/>
        <v>0</v>
      </c>
      <c r="AC232" s="35">
        <f t="shared" si="51"/>
        <v>0</v>
      </c>
      <c r="AD232" s="35">
        <f t="shared" si="52"/>
        <v>0</v>
      </c>
      <c r="AE232" s="35">
        <v>0</v>
      </c>
      <c r="AF232" s="35">
        <f t="shared" si="53"/>
        <v>0</v>
      </c>
      <c r="AG232" s="35">
        <v>0</v>
      </c>
      <c r="AH232" s="35">
        <f t="shared" si="54"/>
        <v>0</v>
      </c>
      <c r="AI232" s="67"/>
      <c r="AJ232" s="9"/>
      <c r="AK232" s="9"/>
      <c r="AL232" s="9"/>
      <c r="AM232" s="10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10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10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10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10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10"/>
      <c r="FX232" s="9"/>
      <c r="FY232" s="9"/>
    </row>
    <row r="233" spans="1:181" s="2" customFormat="1" ht="17" customHeight="1">
      <c r="A233" s="14" t="s">
        <v>229</v>
      </c>
      <c r="B233" s="35">
        <v>0</v>
      </c>
      <c r="C233" s="35">
        <v>0</v>
      </c>
      <c r="D233" s="4">
        <f t="shared" si="45"/>
        <v>0</v>
      </c>
      <c r="E233" s="11">
        <v>0</v>
      </c>
      <c r="F233" s="5" t="s">
        <v>370</v>
      </c>
      <c r="G233" s="5" t="s">
        <v>370</v>
      </c>
      <c r="H233" s="5" t="s">
        <v>370</v>
      </c>
      <c r="I233" s="5" t="s">
        <v>370</v>
      </c>
      <c r="J233" s="5" t="s">
        <v>370</v>
      </c>
      <c r="K233" s="5" t="s">
        <v>370</v>
      </c>
      <c r="L233" s="5" t="s">
        <v>370</v>
      </c>
      <c r="M233" s="5" t="s">
        <v>370</v>
      </c>
      <c r="N233" s="35">
        <v>29.9</v>
      </c>
      <c r="O233" s="35">
        <v>66.400000000000006</v>
      </c>
      <c r="P233" s="4">
        <f t="shared" si="46"/>
        <v>1.3</v>
      </c>
      <c r="Q233" s="11">
        <v>20</v>
      </c>
      <c r="R233" s="35">
        <v>95</v>
      </c>
      <c r="S233" s="35">
        <v>90.9</v>
      </c>
      <c r="T233" s="4">
        <f t="shared" si="47"/>
        <v>0.95684210526315794</v>
      </c>
      <c r="U233" s="11">
        <v>30</v>
      </c>
      <c r="V233" s="35">
        <v>3</v>
      </c>
      <c r="W233" s="35">
        <v>2.2000000000000002</v>
      </c>
      <c r="X233" s="4">
        <f t="shared" si="48"/>
        <v>0.73333333333333339</v>
      </c>
      <c r="Y233" s="11">
        <v>20</v>
      </c>
      <c r="Z233" s="44">
        <f t="shared" si="49"/>
        <v>0.99102756892230581</v>
      </c>
      <c r="AA233" s="45">
        <v>1792</v>
      </c>
      <c r="AB233" s="35">
        <f t="shared" si="50"/>
        <v>162.90909090909091</v>
      </c>
      <c r="AC233" s="35">
        <f t="shared" si="51"/>
        <v>161.4</v>
      </c>
      <c r="AD233" s="35">
        <f t="shared" si="52"/>
        <v>-1.5090909090909008</v>
      </c>
      <c r="AE233" s="35">
        <v>0</v>
      </c>
      <c r="AF233" s="35">
        <f t="shared" si="53"/>
        <v>161.4</v>
      </c>
      <c r="AG233" s="35">
        <v>161.4</v>
      </c>
      <c r="AH233" s="35">
        <f t="shared" si="54"/>
        <v>0</v>
      </c>
      <c r="AI233" s="67"/>
      <c r="AJ233" s="9"/>
      <c r="AK233" s="9"/>
      <c r="AL233" s="9"/>
      <c r="AM233" s="10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10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10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10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10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10"/>
      <c r="FX233" s="9"/>
      <c r="FY233" s="9"/>
    </row>
    <row r="234" spans="1:181" s="2" customFormat="1" ht="17" customHeight="1">
      <c r="A234" s="14" t="s">
        <v>230</v>
      </c>
      <c r="B234" s="35">
        <v>0</v>
      </c>
      <c r="C234" s="35">
        <v>0</v>
      </c>
      <c r="D234" s="4">
        <f t="shared" si="45"/>
        <v>0</v>
      </c>
      <c r="E234" s="11">
        <v>0</v>
      </c>
      <c r="F234" s="5" t="s">
        <v>370</v>
      </c>
      <c r="G234" s="5" t="s">
        <v>370</v>
      </c>
      <c r="H234" s="5" t="s">
        <v>370</v>
      </c>
      <c r="I234" s="5" t="s">
        <v>370</v>
      </c>
      <c r="J234" s="5" t="s">
        <v>370</v>
      </c>
      <c r="K234" s="5" t="s">
        <v>370</v>
      </c>
      <c r="L234" s="5" t="s">
        <v>370</v>
      </c>
      <c r="M234" s="5" t="s">
        <v>370</v>
      </c>
      <c r="N234" s="35">
        <v>708.1</v>
      </c>
      <c r="O234" s="35">
        <v>1141.4000000000001</v>
      </c>
      <c r="P234" s="4">
        <f t="shared" si="46"/>
        <v>1.2411919220449088</v>
      </c>
      <c r="Q234" s="11">
        <v>20</v>
      </c>
      <c r="R234" s="35">
        <v>1</v>
      </c>
      <c r="S234" s="35">
        <v>0.7</v>
      </c>
      <c r="T234" s="4">
        <f t="shared" si="47"/>
        <v>0.7</v>
      </c>
      <c r="U234" s="11">
        <v>25</v>
      </c>
      <c r="V234" s="35">
        <v>0</v>
      </c>
      <c r="W234" s="35">
        <v>0.5</v>
      </c>
      <c r="X234" s="4">
        <f t="shared" si="48"/>
        <v>1</v>
      </c>
      <c r="Y234" s="11">
        <v>25</v>
      </c>
      <c r="Z234" s="44">
        <f t="shared" si="49"/>
        <v>0.96176912058425956</v>
      </c>
      <c r="AA234" s="45">
        <v>1516</v>
      </c>
      <c r="AB234" s="35">
        <f t="shared" si="50"/>
        <v>137.81818181818181</v>
      </c>
      <c r="AC234" s="35">
        <f t="shared" si="51"/>
        <v>132.5</v>
      </c>
      <c r="AD234" s="35">
        <f t="shared" si="52"/>
        <v>-5.318181818181813</v>
      </c>
      <c r="AE234" s="35">
        <v>0</v>
      </c>
      <c r="AF234" s="35">
        <f t="shared" si="53"/>
        <v>132.5</v>
      </c>
      <c r="AG234" s="35">
        <v>132.5</v>
      </c>
      <c r="AH234" s="35">
        <f t="shared" si="54"/>
        <v>0</v>
      </c>
      <c r="AI234" s="67"/>
      <c r="AJ234" s="9"/>
      <c r="AK234" s="9"/>
      <c r="AL234" s="9"/>
      <c r="AM234" s="10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10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10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10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10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10"/>
      <c r="FX234" s="9"/>
      <c r="FY234" s="9"/>
    </row>
    <row r="235" spans="1:181" s="2" customFormat="1" ht="17" customHeight="1">
      <c r="A235" s="14" t="s">
        <v>231</v>
      </c>
      <c r="B235" s="35">
        <v>35000</v>
      </c>
      <c r="C235" s="35">
        <v>29383.200000000001</v>
      </c>
      <c r="D235" s="4">
        <f t="shared" si="45"/>
        <v>0.83952000000000004</v>
      </c>
      <c r="E235" s="11">
        <v>10</v>
      </c>
      <c r="F235" s="5" t="s">
        <v>370</v>
      </c>
      <c r="G235" s="5" t="s">
        <v>370</v>
      </c>
      <c r="H235" s="5" t="s">
        <v>370</v>
      </c>
      <c r="I235" s="5" t="s">
        <v>370</v>
      </c>
      <c r="J235" s="5" t="s">
        <v>370</v>
      </c>
      <c r="K235" s="5" t="s">
        <v>370</v>
      </c>
      <c r="L235" s="5" t="s">
        <v>370</v>
      </c>
      <c r="M235" s="5" t="s">
        <v>370</v>
      </c>
      <c r="N235" s="35">
        <v>771.9</v>
      </c>
      <c r="O235" s="35">
        <v>864.6</v>
      </c>
      <c r="P235" s="4">
        <f t="shared" si="46"/>
        <v>1.1200932763311311</v>
      </c>
      <c r="Q235" s="11">
        <v>20</v>
      </c>
      <c r="R235" s="35">
        <v>1</v>
      </c>
      <c r="S235" s="35">
        <v>1.3</v>
      </c>
      <c r="T235" s="4">
        <f t="shared" si="47"/>
        <v>1.21</v>
      </c>
      <c r="U235" s="11">
        <v>20</v>
      </c>
      <c r="V235" s="35">
        <v>4</v>
      </c>
      <c r="W235" s="35">
        <v>4</v>
      </c>
      <c r="X235" s="4">
        <f t="shared" si="48"/>
        <v>1</v>
      </c>
      <c r="Y235" s="11">
        <v>30</v>
      </c>
      <c r="Z235" s="44">
        <f t="shared" si="49"/>
        <v>1.0624633190827828</v>
      </c>
      <c r="AA235" s="45">
        <v>3900</v>
      </c>
      <c r="AB235" s="35">
        <f t="shared" si="50"/>
        <v>354.54545454545456</v>
      </c>
      <c r="AC235" s="35">
        <f t="shared" si="51"/>
        <v>376.7</v>
      </c>
      <c r="AD235" s="35">
        <f t="shared" si="52"/>
        <v>22.154545454545428</v>
      </c>
      <c r="AE235" s="35">
        <v>0</v>
      </c>
      <c r="AF235" s="35">
        <f t="shared" si="53"/>
        <v>376.7</v>
      </c>
      <c r="AG235" s="35">
        <v>376.7</v>
      </c>
      <c r="AH235" s="35">
        <f t="shared" si="54"/>
        <v>0</v>
      </c>
      <c r="AI235" s="67"/>
      <c r="AJ235" s="9"/>
      <c r="AK235" s="9"/>
      <c r="AL235" s="9"/>
      <c r="AM235" s="10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10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10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10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10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10"/>
      <c r="FX235" s="9"/>
      <c r="FY235" s="9"/>
    </row>
    <row r="236" spans="1:181" s="2" customFormat="1" ht="17" customHeight="1">
      <c r="A236" s="18" t="s">
        <v>232</v>
      </c>
      <c r="B236" s="35"/>
      <c r="C236" s="35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35"/>
      <c r="O236" s="35"/>
      <c r="P236" s="11"/>
      <c r="Q236" s="11"/>
      <c r="R236" s="35"/>
      <c r="S236" s="35"/>
      <c r="T236" s="11"/>
      <c r="U236" s="11"/>
      <c r="V236" s="11"/>
      <c r="W236" s="11"/>
      <c r="X236" s="11"/>
      <c r="Y236" s="11"/>
      <c r="Z236" s="44"/>
      <c r="AA236" s="11"/>
      <c r="AB236" s="11"/>
      <c r="AC236" s="11"/>
      <c r="AD236" s="11"/>
      <c r="AE236" s="11"/>
      <c r="AF236" s="11"/>
      <c r="AG236" s="35"/>
      <c r="AH236" s="35"/>
      <c r="AI236" s="67"/>
      <c r="AJ236" s="9"/>
      <c r="AK236" s="9"/>
      <c r="AL236" s="9"/>
      <c r="AM236" s="10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10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10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10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10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10"/>
      <c r="FX236" s="9"/>
      <c r="FY236" s="9"/>
    </row>
    <row r="237" spans="1:181" s="2" customFormat="1" ht="17" customHeight="1">
      <c r="A237" s="14" t="s">
        <v>233</v>
      </c>
      <c r="B237" s="35">
        <v>0</v>
      </c>
      <c r="C237" s="35">
        <v>0</v>
      </c>
      <c r="D237" s="4">
        <f t="shared" si="45"/>
        <v>0</v>
      </c>
      <c r="E237" s="11">
        <v>0</v>
      </c>
      <c r="F237" s="5" t="s">
        <v>370</v>
      </c>
      <c r="G237" s="5" t="s">
        <v>370</v>
      </c>
      <c r="H237" s="5" t="s">
        <v>370</v>
      </c>
      <c r="I237" s="5" t="s">
        <v>370</v>
      </c>
      <c r="J237" s="5" t="s">
        <v>370</v>
      </c>
      <c r="K237" s="5" t="s">
        <v>370</v>
      </c>
      <c r="L237" s="5" t="s">
        <v>370</v>
      </c>
      <c r="M237" s="5" t="s">
        <v>370</v>
      </c>
      <c r="N237" s="35">
        <v>164.7</v>
      </c>
      <c r="O237" s="35">
        <v>469.2</v>
      </c>
      <c r="P237" s="4">
        <f t="shared" si="46"/>
        <v>1.3</v>
      </c>
      <c r="Q237" s="11">
        <v>20</v>
      </c>
      <c r="R237" s="35">
        <v>7</v>
      </c>
      <c r="S237" s="35">
        <v>4.9000000000000004</v>
      </c>
      <c r="T237" s="4">
        <f t="shared" si="47"/>
        <v>0.70000000000000007</v>
      </c>
      <c r="U237" s="11">
        <v>20</v>
      </c>
      <c r="V237" s="35">
        <v>6</v>
      </c>
      <c r="W237" s="35">
        <v>9.6</v>
      </c>
      <c r="X237" s="4">
        <f t="shared" si="48"/>
        <v>1.24</v>
      </c>
      <c r="Y237" s="11">
        <v>30</v>
      </c>
      <c r="Z237" s="44">
        <f t="shared" si="49"/>
        <v>1.102857142857143</v>
      </c>
      <c r="AA237" s="45">
        <v>2578</v>
      </c>
      <c r="AB237" s="35">
        <f t="shared" si="50"/>
        <v>234.36363636363637</v>
      </c>
      <c r="AC237" s="35">
        <f t="shared" si="51"/>
        <v>258.5</v>
      </c>
      <c r="AD237" s="35">
        <f t="shared" si="52"/>
        <v>24.136363636363626</v>
      </c>
      <c r="AE237" s="35">
        <v>0</v>
      </c>
      <c r="AF237" s="35">
        <f t="shared" si="53"/>
        <v>258.5</v>
      </c>
      <c r="AG237" s="35">
        <v>258.5</v>
      </c>
      <c r="AH237" s="35">
        <f t="shared" si="54"/>
        <v>0</v>
      </c>
      <c r="AI237" s="67"/>
      <c r="AJ237" s="9"/>
      <c r="AK237" s="9"/>
      <c r="AL237" s="9"/>
      <c r="AM237" s="10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10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10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10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10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10"/>
      <c r="FX237" s="9"/>
      <c r="FY237" s="9"/>
    </row>
    <row r="238" spans="1:181" s="2" customFormat="1" ht="17" customHeight="1">
      <c r="A238" s="14" t="s">
        <v>234</v>
      </c>
      <c r="B238" s="35">
        <v>0</v>
      </c>
      <c r="C238" s="35">
        <v>0</v>
      </c>
      <c r="D238" s="4">
        <f t="shared" si="45"/>
        <v>0</v>
      </c>
      <c r="E238" s="11">
        <v>0</v>
      </c>
      <c r="F238" s="5" t="s">
        <v>370</v>
      </c>
      <c r="G238" s="5" t="s">
        <v>370</v>
      </c>
      <c r="H238" s="5" t="s">
        <v>370</v>
      </c>
      <c r="I238" s="5" t="s">
        <v>370</v>
      </c>
      <c r="J238" s="5" t="s">
        <v>370</v>
      </c>
      <c r="K238" s="5" t="s">
        <v>370</v>
      </c>
      <c r="L238" s="5" t="s">
        <v>370</v>
      </c>
      <c r="M238" s="5" t="s">
        <v>370</v>
      </c>
      <c r="N238" s="35">
        <v>360.8</v>
      </c>
      <c r="O238" s="35">
        <v>81.099999999999994</v>
      </c>
      <c r="P238" s="4">
        <f t="shared" si="46"/>
        <v>0.22477827050997781</v>
      </c>
      <c r="Q238" s="11">
        <v>20</v>
      </c>
      <c r="R238" s="35">
        <v>13</v>
      </c>
      <c r="S238" s="35">
        <v>9.4</v>
      </c>
      <c r="T238" s="4">
        <f t="shared" si="47"/>
        <v>0.72307692307692306</v>
      </c>
      <c r="U238" s="11">
        <v>25</v>
      </c>
      <c r="V238" s="35">
        <v>7</v>
      </c>
      <c r="W238" s="35">
        <v>4.0999999999999996</v>
      </c>
      <c r="X238" s="4">
        <f t="shared" si="48"/>
        <v>0.58571428571428563</v>
      </c>
      <c r="Y238" s="11">
        <v>25</v>
      </c>
      <c r="Z238" s="44">
        <f t="shared" si="49"/>
        <v>0.5316477947139967</v>
      </c>
      <c r="AA238" s="45">
        <v>1371</v>
      </c>
      <c r="AB238" s="35">
        <f t="shared" si="50"/>
        <v>124.63636363636364</v>
      </c>
      <c r="AC238" s="35">
        <f t="shared" si="51"/>
        <v>66.3</v>
      </c>
      <c r="AD238" s="35">
        <f t="shared" si="52"/>
        <v>-58.336363636363643</v>
      </c>
      <c r="AE238" s="35">
        <v>0</v>
      </c>
      <c r="AF238" s="35">
        <f t="shared" si="53"/>
        <v>66.3</v>
      </c>
      <c r="AG238" s="35">
        <v>66.3</v>
      </c>
      <c r="AH238" s="35">
        <f t="shared" si="54"/>
        <v>0</v>
      </c>
      <c r="AI238" s="67"/>
      <c r="AJ238" s="9"/>
      <c r="AK238" s="9"/>
      <c r="AL238" s="9"/>
      <c r="AM238" s="10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10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10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10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10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10"/>
      <c r="FX238" s="9"/>
      <c r="FY238" s="9"/>
    </row>
    <row r="239" spans="1:181" s="2" customFormat="1" ht="17" customHeight="1">
      <c r="A239" s="14" t="s">
        <v>235</v>
      </c>
      <c r="B239" s="35">
        <v>0</v>
      </c>
      <c r="C239" s="35">
        <v>0</v>
      </c>
      <c r="D239" s="4">
        <f t="shared" si="45"/>
        <v>0</v>
      </c>
      <c r="E239" s="11">
        <v>0</v>
      </c>
      <c r="F239" s="5" t="s">
        <v>370</v>
      </c>
      <c r="G239" s="5" t="s">
        <v>370</v>
      </c>
      <c r="H239" s="5" t="s">
        <v>370</v>
      </c>
      <c r="I239" s="5" t="s">
        <v>370</v>
      </c>
      <c r="J239" s="5" t="s">
        <v>370</v>
      </c>
      <c r="K239" s="5" t="s">
        <v>370</v>
      </c>
      <c r="L239" s="5" t="s">
        <v>370</v>
      </c>
      <c r="M239" s="5" t="s">
        <v>370</v>
      </c>
      <c r="N239" s="35">
        <v>182.9</v>
      </c>
      <c r="O239" s="35">
        <v>511.4</v>
      </c>
      <c r="P239" s="4">
        <f t="shared" si="46"/>
        <v>1.3</v>
      </c>
      <c r="Q239" s="11">
        <v>20</v>
      </c>
      <c r="R239" s="35">
        <v>20</v>
      </c>
      <c r="S239" s="35">
        <v>16</v>
      </c>
      <c r="T239" s="4">
        <f t="shared" si="47"/>
        <v>0.8</v>
      </c>
      <c r="U239" s="11">
        <v>15</v>
      </c>
      <c r="V239" s="35">
        <v>2</v>
      </c>
      <c r="W239" s="35">
        <v>3.8</v>
      </c>
      <c r="X239" s="4">
        <f t="shared" si="48"/>
        <v>1.27</v>
      </c>
      <c r="Y239" s="11">
        <v>35</v>
      </c>
      <c r="Z239" s="44">
        <f t="shared" si="49"/>
        <v>1.1778571428571429</v>
      </c>
      <c r="AA239" s="45">
        <v>3325</v>
      </c>
      <c r="AB239" s="35">
        <f t="shared" si="50"/>
        <v>302.27272727272725</v>
      </c>
      <c r="AC239" s="35">
        <f t="shared" si="51"/>
        <v>356</v>
      </c>
      <c r="AD239" s="35">
        <f t="shared" si="52"/>
        <v>53.727272727272748</v>
      </c>
      <c r="AE239" s="35">
        <v>0</v>
      </c>
      <c r="AF239" s="35">
        <f t="shared" si="53"/>
        <v>356</v>
      </c>
      <c r="AG239" s="35">
        <v>356</v>
      </c>
      <c r="AH239" s="35">
        <f t="shared" si="54"/>
        <v>0</v>
      </c>
      <c r="AI239" s="67"/>
      <c r="AJ239" s="9"/>
      <c r="AK239" s="9"/>
      <c r="AL239" s="9"/>
      <c r="AM239" s="10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10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10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10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10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10"/>
      <c r="FX239" s="9"/>
      <c r="FY239" s="9"/>
    </row>
    <row r="240" spans="1:181" s="2" customFormat="1" ht="17" customHeight="1">
      <c r="A240" s="14" t="s">
        <v>236</v>
      </c>
      <c r="B240" s="35">
        <v>1690</v>
      </c>
      <c r="C240" s="35">
        <v>896.3</v>
      </c>
      <c r="D240" s="4">
        <f t="shared" ref="D240:D303" si="55">IF(E240=0,0,IF(B240=0,1,IF(C240&lt;0,0,IF(C240/B240&gt;1.2,IF((C240/B240-1.2)*0.1+1.2&gt;1.3,1.3,(C240/B240-1.2)*0.1+1.2),C240/B240))))</f>
        <v>0.53035502958579883</v>
      </c>
      <c r="E240" s="11">
        <v>10</v>
      </c>
      <c r="F240" s="5" t="s">
        <v>370</v>
      </c>
      <c r="G240" s="5" t="s">
        <v>370</v>
      </c>
      <c r="H240" s="5" t="s">
        <v>370</v>
      </c>
      <c r="I240" s="5" t="s">
        <v>370</v>
      </c>
      <c r="J240" s="5" t="s">
        <v>370</v>
      </c>
      <c r="K240" s="5" t="s">
        <v>370</v>
      </c>
      <c r="L240" s="5" t="s">
        <v>370</v>
      </c>
      <c r="M240" s="5" t="s">
        <v>370</v>
      </c>
      <c r="N240" s="35">
        <v>241.2</v>
      </c>
      <c r="O240" s="35">
        <v>308.10000000000002</v>
      </c>
      <c r="P240" s="4">
        <f t="shared" ref="P240:P303" si="56">IF(Q240=0,0,IF(N240=0,1,IF(O240&lt;0,0,IF(O240/N240&gt;1.2,IF((O240/N240-1.2)*0.1+1.2&gt;1.3,1.3,(O240/N240-1.2)*0.1+1.2),O240/N240))))</f>
        <v>1.2077363184079601</v>
      </c>
      <c r="Q240" s="11">
        <v>20</v>
      </c>
      <c r="R240" s="35">
        <v>9</v>
      </c>
      <c r="S240" s="35">
        <v>7</v>
      </c>
      <c r="T240" s="4">
        <f t="shared" ref="T240:T303" si="57">IF(U240=0,0,IF(R240=0,1,IF(S240&lt;0,0,IF(S240/R240&gt;1.2,IF((S240/R240-1.2)*0.1+1.2&gt;1.3,1.3,(S240/R240-1.2)*0.1+1.2),S240/R240))))</f>
        <v>0.77777777777777779</v>
      </c>
      <c r="U240" s="11">
        <v>15</v>
      </c>
      <c r="V240" s="35">
        <v>4</v>
      </c>
      <c r="W240" s="35">
        <v>8.4</v>
      </c>
      <c r="X240" s="4">
        <f t="shared" ref="X240:X303" si="58">IF(Y240=0,0,IF(V240=0,1,IF(W240&lt;0,0,IF(W240/V240&gt;1.2,IF((W240/V240-1.2)*0.1+1.2&gt;1.3,1.3,(W240/V240-1.2)*0.1+1.2),W240/V240))))</f>
        <v>1.29</v>
      </c>
      <c r="Y240" s="11">
        <v>35</v>
      </c>
      <c r="Z240" s="44">
        <f t="shared" ref="Z240:Z303" si="59">(D240*E240+P240*Q240+T240*U240+X240*Y240)/(E240+Q240+U240+Y240)</f>
        <v>1.0784367916335482</v>
      </c>
      <c r="AA240" s="45">
        <v>3556</v>
      </c>
      <c r="AB240" s="35">
        <f t="shared" ref="AB240:AB303" si="60">AA240/11</f>
        <v>323.27272727272725</v>
      </c>
      <c r="AC240" s="35">
        <f t="shared" ref="AC240:AC303" si="61">ROUND(Z240*AB240,1)</f>
        <v>348.6</v>
      </c>
      <c r="AD240" s="35">
        <f t="shared" ref="AD240:AD303" si="62">AC240-AB240</f>
        <v>25.327272727272771</v>
      </c>
      <c r="AE240" s="35">
        <v>0</v>
      </c>
      <c r="AF240" s="35">
        <f t="shared" ref="AF240:AF303" si="63">IF((AC240+AE240)&gt;0,ROUND(AC240+AE240,1),0)</f>
        <v>348.6</v>
      </c>
      <c r="AG240" s="35">
        <v>348.6</v>
      </c>
      <c r="AH240" s="35">
        <f t="shared" ref="AH240:AH303" si="64">AF240-AG240</f>
        <v>0</v>
      </c>
      <c r="AI240" s="67"/>
      <c r="AJ240" s="9"/>
      <c r="AK240" s="9"/>
      <c r="AL240" s="9"/>
      <c r="AM240" s="10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10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10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10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10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10"/>
      <c r="FX240" s="9"/>
      <c r="FY240" s="9"/>
    </row>
    <row r="241" spans="1:181" s="2" customFormat="1" ht="17" customHeight="1">
      <c r="A241" s="14" t="s">
        <v>237</v>
      </c>
      <c r="B241" s="35">
        <v>0</v>
      </c>
      <c r="C241" s="35">
        <v>0</v>
      </c>
      <c r="D241" s="4">
        <f t="shared" si="55"/>
        <v>0</v>
      </c>
      <c r="E241" s="11">
        <v>0</v>
      </c>
      <c r="F241" s="5" t="s">
        <v>370</v>
      </c>
      <c r="G241" s="5" t="s">
        <v>370</v>
      </c>
      <c r="H241" s="5" t="s">
        <v>370</v>
      </c>
      <c r="I241" s="5" t="s">
        <v>370</v>
      </c>
      <c r="J241" s="5" t="s">
        <v>370</v>
      </c>
      <c r="K241" s="5" t="s">
        <v>370</v>
      </c>
      <c r="L241" s="5" t="s">
        <v>370</v>
      </c>
      <c r="M241" s="5" t="s">
        <v>370</v>
      </c>
      <c r="N241" s="35">
        <v>167.9</v>
      </c>
      <c r="O241" s="35">
        <v>22.7</v>
      </c>
      <c r="P241" s="4">
        <f t="shared" si="56"/>
        <v>0.13519952352590828</v>
      </c>
      <c r="Q241" s="11">
        <v>20</v>
      </c>
      <c r="R241" s="35">
        <v>10</v>
      </c>
      <c r="S241" s="35">
        <v>4.9000000000000004</v>
      </c>
      <c r="T241" s="4">
        <f t="shared" si="57"/>
        <v>0.49000000000000005</v>
      </c>
      <c r="U241" s="11">
        <v>20</v>
      </c>
      <c r="V241" s="35">
        <v>6</v>
      </c>
      <c r="W241" s="35">
        <v>11.7</v>
      </c>
      <c r="X241" s="4">
        <f t="shared" si="58"/>
        <v>1.2749999999999999</v>
      </c>
      <c r="Y241" s="11">
        <v>30</v>
      </c>
      <c r="Z241" s="44">
        <f t="shared" si="59"/>
        <v>0.72505700672168816</v>
      </c>
      <c r="AA241" s="45">
        <v>1228</v>
      </c>
      <c r="AB241" s="35">
        <f t="shared" si="60"/>
        <v>111.63636363636364</v>
      </c>
      <c r="AC241" s="35">
        <f t="shared" si="61"/>
        <v>80.900000000000006</v>
      </c>
      <c r="AD241" s="35">
        <f t="shared" si="62"/>
        <v>-30.736363636363635</v>
      </c>
      <c r="AE241" s="35">
        <v>0</v>
      </c>
      <c r="AF241" s="35">
        <f t="shared" si="63"/>
        <v>80.900000000000006</v>
      </c>
      <c r="AG241" s="35">
        <v>80.900000000000006</v>
      </c>
      <c r="AH241" s="35">
        <f t="shared" si="64"/>
        <v>0</v>
      </c>
      <c r="AI241" s="67"/>
      <c r="AJ241" s="9"/>
      <c r="AK241" s="9"/>
      <c r="AL241" s="9"/>
      <c r="AM241" s="10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10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10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10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10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10"/>
      <c r="FX241" s="9"/>
      <c r="FY241" s="9"/>
    </row>
    <row r="242" spans="1:181" s="2" customFormat="1" ht="17" customHeight="1">
      <c r="A242" s="14" t="s">
        <v>238</v>
      </c>
      <c r="B242" s="35">
        <v>0</v>
      </c>
      <c r="C242" s="35">
        <v>0</v>
      </c>
      <c r="D242" s="4">
        <f t="shared" si="55"/>
        <v>0</v>
      </c>
      <c r="E242" s="11">
        <v>0</v>
      </c>
      <c r="F242" s="5" t="s">
        <v>370</v>
      </c>
      <c r="G242" s="5" t="s">
        <v>370</v>
      </c>
      <c r="H242" s="5" t="s">
        <v>370</v>
      </c>
      <c r="I242" s="5" t="s">
        <v>370</v>
      </c>
      <c r="J242" s="5" t="s">
        <v>370</v>
      </c>
      <c r="K242" s="5" t="s">
        <v>370</v>
      </c>
      <c r="L242" s="5" t="s">
        <v>370</v>
      </c>
      <c r="M242" s="5" t="s">
        <v>370</v>
      </c>
      <c r="N242" s="35">
        <v>163.30000000000001</v>
      </c>
      <c r="O242" s="35">
        <v>74.400000000000006</v>
      </c>
      <c r="P242" s="4">
        <f t="shared" si="56"/>
        <v>0.4556031843233313</v>
      </c>
      <c r="Q242" s="11">
        <v>20</v>
      </c>
      <c r="R242" s="35">
        <v>16</v>
      </c>
      <c r="S242" s="35">
        <v>18</v>
      </c>
      <c r="T242" s="4">
        <f t="shared" si="57"/>
        <v>1.125</v>
      </c>
      <c r="U242" s="11">
        <v>20</v>
      </c>
      <c r="V242" s="35">
        <v>7</v>
      </c>
      <c r="W242" s="35">
        <v>5.6</v>
      </c>
      <c r="X242" s="4">
        <f t="shared" si="58"/>
        <v>0.79999999999999993</v>
      </c>
      <c r="Y242" s="11">
        <v>30</v>
      </c>
      <c r="Z242" s="44">
        <f t="shared" si="59"/>
        <v>0.79445805266380898</v>
      </c>
      <c r="AA242" s="45">
        <v>2987</v>
      </c>
      <c r="AB242" s="35">
        <f t="shared" si="60"/>
        <v>271.54545454545456</v>
      </c>
      <c r="AC242" s="35">
        <f t="shared" si="61"/>
        <v>215.7</v>
      </c>
      <c r="AD242" s="35">
        <f t="shared" si="62"/>
        <v>-55.845454545454572</v>
      </c>
      <c r="AE242" s="35">
        <v>0</v>
      </c>
      <c r="AF242" s="35">
        <f t="shared" si="63"/>
        <v>215.7</v>
      </c>
      <c r="AG242" s="35">
        <v>215.7</v>
      </c>
      <c r="AH242" s="35">
        <f t="shared" si="64"/>
        <v>0</v>
      </c>
      <c r="AI242" s="67"/>
      <c r="AJ242" s="9"/>
      <c r="AK242" s="9"/>
      <c r="AL242" s="9"/>
      <c r="AM242" s="10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10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10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10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10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10"/>
      <c r="FX242" s="9"/>
      <c r="FY242" s="9"/>
    </row>
    <row r="243" spans="1:181" s="2" customFormat="1" ht="17" customHeight="1">
      <c r="A243" s="14" t="s">
        <v>239</v>
      </c>
      <c r="B243" s="35">
        <v>2470</v>
      </c>
      <c r="C243" s="35">
        <v>2198</v>
      </c>
      <c r="D243" s="4">
        <f t="shared" si="55"/>
        <v>0.88987854251012144</v>
      </c>
      <c r="E243" s="11">
        <v>10</v>
      </c>
      <c r="F243" s="5" t="s">
        <v>370</v>
      </c>
      <c r="G243" s="5" t="s">
        <v>370</v>
      </c>
      <c r="H243" s="5" t="s">
        <v>370</v>
      </c>
      <c r="I243" s="5" t="s">
        <v>370</v>
      </c>
      <c r="J243" s="5" t="s">
        <v>370</v>
      </c>
      <c r="K243" s="5" t="s">
        <v>370</v>
      </c>
      <c r="L243" s="5" t="s">
        <v>370</v>
      </c>
      <c r="M243" s="5" t="s">
        <v>370</v>
      </c>
      <c r="N243" s="35">
        <v>103.2</v>
      </c>
      <c r="O243" s="35">
        <v>70.3</v>
      </c>
      <c r="P243" s="4">
        <f t="shared" si="56"/>
        <v>0.68120155038759689</v>
      </c>
      <c r="Q243" s="11">
        <v>20</v>
      </c>
      <c r="R243" s="35">
        <v>15</v>
      </c>
      <c r="S243" s="35">
        <v>6.3</v>
      </c>
      <c r="T243" s="4">
        <f t="shared" si="57"/>
        <v>0.42</v>
      </c>
      <c r="U243" s="11">
        <v>15</v>
      </c>
      <c r="V243" s="35">
        <v>4</v>
      </c>
      <c r="W243" s="35">
        <v>6.4</v>
      </c>
      <c r="X243" s="4">
        <f t="shared" si="58"/>
        <v>1.24</v>
      </c>
      <c r="Y243" s="11">
        <v>35</v>
      </c>
      <c r="Z243" s="44">
        <f t="shared" si="59"/>
        <v>0.90278520541066443</v>
      </c>
      <c r="AA243" s="45">
        <v>2775</v>
      </c>
      <c r="AB243" s="35">
        <f t="shared" si="60"/>
        <v>252.27272727272728</v>
      </c>
      <c r="AC243" s="35">
        <f t="shared" si="61"/>
        <v>227.7</v>
      </c>
      <c r="AD243" s="35">
        <f t="shared" si="62"/>
        <v>-24.572727272727292</v>
      </c>
      <c r="AE243" s="35">
        <v>0</v>
      </c>
      <c r="AF243" s="35">
        <f t="shared" si="63"/>
        <v>227.7</v>
      </c>
      <c r="AG243" s="35">
        <v>227.7</v>
      </c>
      <c r="AH243" s="35">
        <f t="shared" si="64"/>
        <v>0</v>
      </c>
      <c r="AI243" s="67"/>
      <c r="AJ243" s="9"/>
      <c r="AK243" s="9"/>
      <c r="AL243" s="9"/>
      <c r="AM243" s="10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10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10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10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10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10"/>
      <c r="FX243" s="9"/>
      <c r="FY243" s="9"/>
    </row>
    <row r="244" spans="1:181" s="2" customFormat="1" ht="17" customHeight="1">
      <c r="A244" s="14" t="s">
        <v>240</v>
      </c>
      <c r="B244" s="35">
        <v>110500</v>
      </c>
      <c r="C244" s="35">
        <v>112900.5</v>
      </c>
      <c r="D244" s="4">
        <f t="shared" si="55"/>
        <v>1.0217239819004524</v>
      </c>
      <c r="E244" s="11">
        <v>10</v>
      </c>
      <c r="F244" s="5" t="s">
        <v>370</v>
      </c>
      <c r="G244" s="5" t="s">
        <v>370</v>
      </c>
      <c r="H244" s="5" t="s">
        <v>370</v>
      </c>
      <c r="I244" s="5" t="s">
        <v>370</v>
      </c>
      <c r="J244" s="5" t="s">
        <v>370</v>
      </c>
      <c r="K244" s="5" t="s">
        <v>370</v>
      </c>
      <c r="L244" s="5" t="s">
        <v>370</v>
      </c>
      <c r="M244" s="5" t="s">
        <v>370</v>
      </c>
      <c r="N244" s="35">
        <v>1182.9000000000001</v>
      </c>
      <c r="O244" s="35">
        <v>748</v>
      </c>
      <c r="P244" s="4">
        <f t="shared" si="56"/>
        <v>0.63234423873531143</v>
      </c>
      <c r="Q244" s="11">
        <v>20</v>
      </c>
      <c r="R244" s="35">
        <v>6</v>
      </c>
      <c r="S244" s="35">
        <v>7.7</v>
      </c>
      <c r="T244" s="4">
        <f t="shared" si="57"/>
        <v>1.2083333333333333</v>
      </c>
      <c r="U244" s="11">
        <v>10</v>
      </c>
      <c r="V244" s="35">
        <v>6</v>
      </c>
      <c r="W244" s="35">
        <v>8.6</v>
      </c>
      <c r="X244" s="4">
        <f t="shared" si="58"/>
        <v>1.2233333333333334</v>
      </c>
      <c r="Y244" s="11">
        <v>40</v>
      </c>
      <c r="Z244" s="44">
        <f t="shared" si="59"/>
        <v>1.0485098907547177</v>
      </c>
      <c r="AA244" s="45">
        <v>3349</v>
      </c>
      <c r="AB244" s="35">
        <f t="shared" si="60"/>
        <v>304.45454545454544</v>
      </c>
      <c r="AC244" s="35">
        <f t="shared" si="61"/>
        <v>319.2</v>
      </c>
      <c r="AD244" s="35">
        <f t="shared" si="62"/>
        <v>14.74545454545455</v>
      </c>
      <c r="AE244" s="35">
        <v>0</v>
      </c>
      <c r="AF244" s="35">
        <f t="shared" si="63"/>
        <v>319.2</v>
      </c>
      <c r="AG244" s="35">
        <v>319.2</v>
      </c>
      <c r="AH244" s="35">
        <f t="shared" si="64"/>
        <v>0</v>
      </c>
      <c r="AI244" s="67"/>
      <c r="AJ244" s="9"/>
      <c r="AK244" s="9"/>
      <c r="AL244" s="9"/>
      <c r="AM244" s="10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10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10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10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10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10"/>
      <c r="FX244" s="9"/>
      <c r="FY244" s="9"/>
    </row>
    <row r="245" spans="1:181" s="2" customFormat="1" ht="17" customHeight="1">
      <c r="A245" s="18" t="s">
        <v>241</v>
      </c>
      <c r="B245" s="35"/>
      <c r="C245" s="35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35"/>
      <c r="O245" s="35"/>
      <c r="P245" s="11"/>
      <c r="Q245" s="11"/>
      <c r="R245" s="35"/>
      <c r="S245" s="35"/>
      <c r="T245" s="11"/>
      <c r="U245" s="11"/>
      <c r="V245" s="11"/>
      <c r="W245" s="11"/>
      <c r="X245" s="11"/>
      <c r="Y245" s="11"/>
      <c r="Z245" s="44"/>
      <c r="AA245" s="11"/>
      <c r="AB245" s="11"/>
      <c r="AC245" s="11"/>
      <c r="AD245" s="11"/>
      <c r="AE245" s="11"/>
      <c r="AF245" s="11"/>
      <c r="AG245" s="35"/>
      <c r="AH245" s="35"/>
      <c r="AI245" s="67"/>
      <c r="AJ245" s="9"/>
      <c r="AK245" s="9"/>
      <c r="AL245" s="9"/>
      <c r="AM245" s="10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10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10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10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10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10"/>
      <c r="FX245" s="9"/>
      <c r="FY245" s="9"/>
    </row>
    <row r="246" spans="1:181" s="2" customFormat="1" ht="17" customHeight="1">
      <c r="A246" s="14" t="s">
        <v>242</v>
      </c>
      <c r="B246" s="35">
        <v>2099</v>
      </c>
      <c r="C246" s="35">
        <v>2156</v>
      </c>
      <c r="D246" s="4">
        <f t="shared" si="55"/>
        <v>1.0271557884707003</v>
      </c>
      <c r="E246" s="11">
        <v>10</v>
      </c>
      <c r="F246" s="5" t="s">
        <v>370</v>
      </c>
      <c r="G246" s="5" t="s">
        <v>370</v>
      </c>
      <c r="H246" s="5" t="s">
        <v>370</v>
      </c>
      <c r="I246" s="5" t="s">
        <v>370</v>
      </c>
      <c r="J246" s="5" t="s">
        <v>370</v>
      </c>
      <c r="K246" s="5" t="s">
        <v>370</v>
      </c>
      <c r="L246" s="5" t="s">
        <v>370</v>
      </c>
      <c r="M246" s="5" t="s">
        <v>370</v>
      </c>
      <c r="N246" s="35">
        <v>105.1</v>
      </c>
      <c r="O246" s="35">
        <v>71.599999999999994</v>
      </c>
      <c r="P246" s="4">
        <f t="shared" si="56"/>
        <v>0.68125594671741196</v>
      </c>
      <c r="Q246" s="11">
        <v>20</v>
      </c>
      <c r="R246" s="35">
        <v>76.400000000000006</v>
      </c>
      <c r="S246" s="35">
        <v>90.8</v>
      </c>
      <c r="T246" s="4">
        <f t="shared" si="57"/>
        <v>1.1884816753926701</v>
      </c>
      <c r="U246" s="11">
        <v>20</v>
      </c>
      <c r="V246" s="35">
        <v>7.6</v>
      </c>
      <c r="W246" s="35">
        <v>15.3</v>
      </c>
      <c r="X246" s="4">
        <f t="shared" si="58"/>
        <v>1.2813157894736842</v>
      </c>
      <c r="Y246" s="11">
        <v>30</v>
      </c>
      <c r="Z246" s="44">
        <f t="shared" si="59"/>
        <v>1.0763223001389897</v>
      </c>
      <c r="AA246" s="45">
        <v>2839</v>
      </c>
      <c r="AB246" s="35">
        <f t="shared" si="60"/>
        <v>258.09090909090907</v>
      </c>
      <c r="AC246" s="35">
        <f t="shared" si="61"/>
        <v>277.8</v>
      </c>
      <c r="AD246" s="35">
        <f t="shared" si="62"/>
        <v>19.709090909090946</v>
      </c>
      <c r="AE246" s="35">
        <v>0</v>
      </c>
      <c r="AF246" s="35">
        <f t="shared" si="63"/>
        <v>277.8</v>
      </c>
      <c r="AG246" s="35">
        <v>277.8</v>
      </c>
      <c r="AH246" s="35">
        <f t="shared" si="64"/>
        <v>0</v>
      </c>
      <c r="AI246" s="67"/>
      <c r="AJ246" s="9"/>
      <c r="AK246" s="9"/>
      <c r="AL246" s="9"/>
      <c r="AM246" s="10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10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10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10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10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10"/>
      <c r="FX246" s="9"/>
      <c r="FY246" s="9"/>
    </row>
    <row r="247" spans="1:181" s="2" customFormat="1" ht="17" customHeight="1">
      <c r="A247" s="14" t="s">
        <v>243</v>
      </c>
      <c r="B247" s="35">
        <v>0</v>
      </c>
      <c r="C247" s="35">
        <v>0</v>
      </c>
      <c r="D247" s="4">
        <f t="shared" si="55"/>
        <v>0</v>
      </c>
      <c r="E247" s="11">
        <v>0</v>
      </c>
      <c r="F247" s="5" t="s">
        <v>370</v>
      </c>
      <c r="G247" s="5" t="s">
        <v>370</v>
      </c>
      <c r="H247" s="5" t="s">
        <v>370</v>
      </c>
      <c r="I247" s="5" t="s">
        <v>370</v>
      </c>
      <c r="J247" s="5" t="s">
        <v>370</v>
      </c>
      <c r="K247" s="5" t="s">
        <v>370</v>
      </c>
      <c r="L247" s="5" t="s">
        <v>370</v>
      </c>
      <c r="M247" s="5" t="s">
        <v>370</v>
      </c>
      <c r="N247" s="35">
        <v>141.69999999999999</v>
      </c>
      <c r="O247" s="35">
        <v>62.6</v>
      </c>
      <c r="P247" s="4">
        <f t="shared" si="56"/>
        <v>0.4417784050811574</v>
      </c>
      <c r="Q247" s="11">
        <v>20</v>
      </c>
      <c r="R247" s="35">
        <v>2.8</v>
      </c>
      <c r="S247" s="35">
        <v>4.7</v>
      </c>
      <c r="T247" s="4">
        <f t="shared" si="57"/>
        <v>1.2478571428571428</v>
      </c>
      <c r="U247" s="11">
        <v>10</v>
      </c>
      <c r="V247" s="35">
        <v>4.5</v>
      </c>
      <c r="W247" s="35">
        <v>4.5999999999999996</v>
      </c>
      <c r="X247" s="4">
        <f t="shared" si="58"/>
        <v>1.0222222222222221</v>
      </c>
      <c r="Y247" s="11">
        <v>40</v>
      </c>
      <c r="Z247" s="44">
        <f t="shared" si="59"/>
        <v>0.88861469170119223</v>
      </c>
      <c r="AA247" s="45">
        <v>2144</v>
      </c>
      <c r="AB247" s="35">
        <f t="shared" si="60"/>
        <v>194.90909090909091</v>
      </c>
      <c r="AC247" s="35">
        <f t="shared" si="61"/>
        <v>173.2</v>
      </c>
      <c r="AD247" s="35">
        <f t="shared" si="62"/>
        <v>-21.709090909090918</v>
      </c>
      <c r="AE247" s="35">
        <v>0</v>
      </c>
      <c r="AF247" s="35">
        <f t="shared" si="63"/>
        <v>173.2</v>
      </c>
      <c r="AG247" s="35">
        <v>173.2</v>
      </c>
      <c r="AH247" s="35">
        <f t="shared" si="64"/>
        <v>0</v>
      </c>
      <c r="AI247" s="67"/>
      <c r="AJ247" s="9"/>
      <c r="AK247" s="9"/>
      <c r="AL247" s="9"/>
      <c r="AM247" s="10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10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10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10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10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10"/>
      <c r="FX247" s="9"/>
      <c r="FY247" s="9"/>
    </row>
    <row r="248" spans="1:181" s="2" customFormat="1" ht="17" customHeight="1">
      <c r="A248" s="14" t="s">
        <v>244</v>
      </c>
      <c r="B248" s="35">
        <v>759</v>
      </c>
      <c r="C248" s="35">
        <v>1362.8</v>
      </c>
      <c r="D248" s="4">
        <f t="shared" si="55"/>
        <v>1.2595520421607378</v>
      </c>
      <c r="E248" s="11">
        <v>10</v>
      </c>
      <c r="F248" s="5" t="s">
        <v>370</v>
      </c>
      <c r="G248" s="5" t="s">
        <v>370</v>
      </c>
      <c r="H248" s="5" t="s">
        <v>370</v>
      </c>
      <c r="I248" s="5" t="s">
        <v>370</v>
      </c>
      <c r="J248" s="5" t="s">
        <v>370</v>
      </c>
      <c r="K248" s="5" t="s">
        <v>370</v>
      </c>
      <c r="L248" s="5" t="s">
        <v>370</v>
      </c>
      <c r="M248" s="5" t="s">
        <v>370</v>
      </c>
      <c r="N248" s="35">
        <v>60.5</v>
      </c>
      <c r="O248" s="35">
        <v>84</v>
      </c>
      <c r="P248" s="4">
        <f t="shared" si="56"/>
        <v>1.2188429752066114</v>
      </c>
      <c r="Q248" s="11">
        <v>20</v>
      </c>
      <c r="R248" s="35">
        <v>29.4</v>
      </c>
      <c r="S248" s="35">
        <v>34.6</v>
      </c>
      <c r="T248" s="4">
        <f t="shared" si="57"/>
        <v>1.1768707482993199</v>
      </c>
      <c r="U248" s="11">
        <v>25</v>
      </c>
      <c r="V248" s="35">
        <v>3.6</v>
      </c>
      <c r="W248" s="35">
        <v>3.9</v>
      </c>
      <c r="X248" s="4">
        <f t="shared" si="58"/>
        <v>1.0833333333333333</v>
      </c>
      <c r="Y248" s="11">
        <v>25</v>
      </c>
      <c r="Z248" s="44">
        <f t="shared" si="59"/>
        <v>1.1684685245819491</v>
      </c>
      <c r="AA248" s="45">
        <v>1546</v>
      </c>
      <c r="AB248" s="35">
        <f t="shared" si="60"/>
        <v>140.54545454545453</v>
      </c>
      <c r="AC248" s="35">
        <f t="shared" si="61"/>
        <v>164.2</v>
      </c>
      <c r="AD248" s="35">
        <f t="shared" si="62"/>
        <v>23.654545454545456</v>
      </c>
      <c r="AE248" s="35">
        <v>0</v>
      </c>
      <c r="AF248" s="35">
        <f t="shared" si="63"/>
        <v>164.2</v>
      </c>
      <c r="AG248" s="35">
        <v>164.2</v>
      </c>
      <c r="AH248" s="35">
        <f t="shared" si="64"/>
        <v>0</v>
      </c>
      <c r="AI248" s="67"/>
      <c r="AJ248" s="9"/>
      <c r="AK248" s="9"/>
      <c r="AL248" s="9"/>
      <c r="AM248" s="10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10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10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10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10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10"/>
      <c r="FX248" s="9"/>
      <c r="FY248" s="9"/>
    </row>
    <row r="249" spans="1:181" s="2" customFormat="1" ht="17" customHeight="1">
      <c r="A249" s="14" t="s">
        <v>245</v>
      </c>
      <c r="B249" s="35">
        <v>0</v>
      </c>
      <c r="C249" s="35">
        <v>0</v>
      </c>
      <c r="D249" s="4">
        <f t="shared" si="55"/>
        <v>0</v>
      </c>
      <c r="E249" s="11">
        <v>0</v>
      </c>
      <c r="F249" s="5" t="s">
        <v>370</v>
      </c>
      <c r="G249" s="5" t="s">
        <v>370</v>
      </c>
      <c r="H249" s="5" t="s">
        <v>370</v>
      </c>
      <c r="I249" s="5" t="s">
        <v>370</v>
      </c>
      <c r="J249" s="5" t="s">
        <v>370</v>
      </c>
      <c r="K249" s="5" t="s">
        <v>370</v>
      </c>
      <c r="L249" s="5" t="s">
        <v>370</v>
      </c>
      <c r="M249" s="5" t="s">
        <v>370</v>
      </c>
      <c r="N249" s="35">
        <v>141.9</v>
      </c>
      <c r="O249" s="35">
        <v>92.9</v>
      </c>
      <c r="P249" s="4">
        <f t="shared" si="56"/>
        <v>0.6546863988724454</v>
      </c>
      <c r="Q249" s="11">
        <v>20</v>
      </c>
      <c r="R249" s="35">
        <v>13.7</v>
      </c>
      <c r="S249" s="35">
        <v>16.100000000000001</v>
      </c>
      <c r="T249" s="4">
        <f t="shared" si="57"/>
        <v>1.175182481751825</v>
      </c>
      <c r="U249" s="11">
        <v>20</v>
      </c>
      <c r="V249" s="35">
        <v>10.3</v>
      </c>
      <c r="W249" s="35">
        <v>10.1</v>
      </c>
      <c r="X249" s="4">
        <f t="shared" si="58"/>
        <v>0.98058252427184456</v>
      </c>
      <c r="Y249" s="11">
        <v>30</v>
      </c>
      <c r="Z249" s="44">
        <f t="shared" si="59"/>
        <v>0.94306933343772492</v>
      </c>
      <c r="AA249" s="45">
        <v>1790</v>
      </c>
      <c r="AB249" s="35">
        <f t="shared" si="60"/>
        <v>162.72727272727272</v>
      </c>
      <c r="AC249" s="35">
        <f t="shared" si="61"/>
        <v>153.5</v>
      </c>
      <c r="AD249" s="35">
        <f t="shared" si="62"/>
        <v>-9.2272727272727195</v>
      </c>
      <c r="AE249" s="35">
        <v>0</v>
      </c>
      <c r="AF249" s="35">
        <f t="shared" si="63"/>
        <v>153.5</v>
      </c>
      <c r="AG249" s="35">
        <v>153.5</v>
      </c>
      <c r="AH249" s="35">
        <f t="shared" si="64"/>
        <v>0</v>
      </c>
      <c r="AI249" s="67"/>
      <c r="AJ249" s="9"/>
      <c r="AK249" s="9"/>
      <c r="AL249" s="9"/>
      <c r="AM249" s="10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10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10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10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10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10"/>
      <c r="FX249" s="9"/>
      <c r="FY249" s="9"/>
    </row>
    <row r="250" spans="1:181" s="2" customFormat="1" ht="17" customHeight="1">
      <c r="A250" s="14" t="s">
        <v>246</v>
      </c>
      <c r="B250" s="35">
        <v>0</v>
      </c>
      <c r="C250" s="35">
        <v>0</v>
      </c>
      <c r="D250" s="4">
        <f t="shared" si="55"/>
        <v>0</v>
      </c>
      <c r="E250" s="11">
        <v>0</v>
      </c>
      <c r="F250" s="5" t="s">
        <v>370</v>
      </c>
      <c r="G250" s="5" t="s">
        <v>370</v>
      </c>
      <c r="H250" s="5" t="s">
        <v>370</v>
      </c>
      <c r="I250" s="5" t="s">
        <v>370</v>
      </c>
      <c r="J250" s="5" t="s">
        <v>370</v>
      </c>
      <c r="K250" s="5" t="s">
        <v>370</v>
      </c>
      <c r="L250" s="5" t="s">
        <v>370</v>
      </c>
      <c r="M250" s="5" t="s">
        <v>370</v>
      </c>
      <c r="N250" s="35">
        <v>175.9</v>
      </c>
      <c r="O250" s="35">
        <v>0</v>
      </c>
      <c r="P250" s="4">
        <f t="shared" si="56"/>
        <v>0</v>
      </c>
      <c r="Q250" s="11">
        <v>20</v>
      </c>
      <c r="R250" s="35">
        <v>7.2</v>
      </c>
      <c r="S250" s="35">
        <v>7.8</v>
      </c>
      <c r="T250" s="4">
        <f t="shared" si="57"/>
        <v>1.0833333333333333</v>
      </c>
      <c r="U250" s="11">
        <v>25</v>
      </c>
      <c r="V250" s="35">
        <v>0.7</v>
      </c>
      <c r="W250" s="35">
        <v>3.8</v>
      </c>
      <c r="X250" s="4">
        <f t="shared" si="58"/>
        <v>1.3</v>
      </c>
      <c r="Y250" s="11">
        <v>25</v>
      </c>
      <c r="Z250" s="44">
        <f t="shared" si="59"/>
        <v>0.85119047619047616</v>
      </c>
      <c r="AA250" s="45">
        <v>1763</v>
      </c>
      <c r="AB250" s="35">
        <f t="shared" si="60"/>
        <v>160.27272727272728</v>
      </c>
      <c r="AC250" s="35">
        <f t="shared" si="61"/>
        <v>136.4</v>
      </c>
      <c r="AD250" s="35">
        <f t="shared" si="62"/>
        <v>-23.872727272727275</v>
      </c>
      <c r="AE250" s="35">
        <v>0</v>
      </c>
      <c r="AF250" s="35">
        <f t="shared" si="63"/>
        <v>136.4</v>
      </c>
      <c r="AG250" s="35">
        <v>136.4</v>
      </c>
      <c r="AH250" s="35">
        <f t="shared" si="64"/>
        <v>0</v>
      </c>
      <c r="AI250" s="67"/>
      <c r="AJ250" s="9"/>
      <c r="AK250" s="9"/>
      <c r="AL250" s="9"/>
      <c r="AM250" s="10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10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10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10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10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10"/>
      <c r="FX250" s="9"/>
      <c r="FY250" s="9"/>
    </row>
    <row r="251" spans="1:181" s="2" customFormat="1" ht="17" customHeight="1">
      <c r="A251" s="14" t="s">
        <v>247</v>
      </c>
      <c r="B251" s="35">
        <v>0</v>
      </c>
      <c r="C251" s="35">
        <v>0</v>
      </c>
      <c r="D251" s="4">
        <f t="shared" si="55"/>
        <v>0</v>
      </c>
      <c r="E251" s="11">
        <v>0</v>
      </c>
      <c r="F251" s="5" t="s">
        <v>370</v>
      </c>
      <c r="G251" s="5" t="s">
        <v>370</v>
      </c>
      <c r="H251" s="5" t="s">
        <v>370</v>
      </c>
      <c r="I251" s="5" t="s">
        <v>370</v>
      </c>
      <c r="J251" s="5" t="s">
        <v>370</v>
      </c>
      <c r="K251" s="5" t="s">
        <v>370</v>
      </c>
      <c r="L251" s="5" t="s">
        <v>370</v>
      </c>
      <c r="M251" s="5" t="s">
        <v>370</v>
      </c>
      <c r="N251" s="35">
        <v>79.599999999999994</v>
      </c>
      <c r="O251" s="35">
        <v>108.2</v>
      </c>
      <c r="P251" s="4">
        <f t="shared" si="56"/>
        <v>1.2159296482412061</v>
      </c>
      <c r="Q251" s="11">
        <v>20</v>
      </c>
      <c r="R251" s="35">
        <v>30.7</v>
      </c>
      <c r="S251" s="35">
        <v>36.200000000000003</v>
      </c>
      <c r="T251" s="4">
        <f t="shared" si="57"/>
        <v>1.1791530944625408</v>
      </c>
      <c r="U251" s="11">
        <v>40</v>
      </c>
      <c r="V251" s="35">
        <v>2.2999999999999998</v>
      </c>
      <c r="W251" s="35">
        <v>2.7</v>
      </c>
      <c r="X251" s="4">
        <f t="shared" si="58"/>
        <v>1.173913043478261</v>
      </c>
      <c r="Y251" s="11">
        <v>10</v>
      </c>
      <c r="Z251" s="44">
        <f t="shared" si="59"/>
        <v>1.1889121025444052</v>
      </c>
      <c r="AA251" s="45">
        <v>1745</v>
      </c>
      <c r="AB251" s="35">
        <f t="shared" si="60"/>
        <v>158.63636363636363</v>
      </c>
      <c r="AC251" s="35">
        <f t="shared" si="61"/>
        <v>188.6</v>
      </c>
      <c r="AD251" s="35">
        <f t="shared" si="62"/>
        <v>29.963636363636368</v>
      </c>
      <c r="AE251" s="35">
        <v>0</v>
      </c>
      <c r="AF251" s="35">
        <f t="shared" si="63"/>
        <v>188.6</v>
      </c>
      <c r="AG251" s="35">
        <v>188.6</v>
      </c>
      <c r="AH251" s="35">
        <f t="shared" si="64"/>
        <v>0</v>
      </c>
      <c r="AI251" s="67"/>
      <c r="AJ251" s="9"/>
      <c r="AK251" s="9"/>
      <c r="AL251" s="9"/>
      <c r="AM251" s="10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10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10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10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10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10"/>
      <c r="FX251" s="9"/>
      <c r="FY251" s="9"/>
    </row>
    <row r="252" spans="1:181" s="2" customFormat="1" ht="17" customHeight="1">
      <c r="A252" s="14" t="s">
        <v>248</v>
      </c>
      <c r="B252" s="35">
        <v>0</v>
      </c>
      <c r="C252" s="35">
        <v>0</v>
      </c>
      <c r="D252" s="4">
        <f t="shared" si="55"/>
        <v>0</v>
      </c>
      <c r="E252" s="11">
        <v>0</v>
      </c>
      <c r="F252" s="5" t="s">
        <v>370</v>
      </c>
      <c r="G252" s="5" t="s">
        <v>370</v>
      </c>
      <c r="H252" s="5" t="s">
        <v>370</v>
      </c>
      <c r="I252" s="5" t="s">
        <v>370</v>
      </c>
      <c r="J252" s="5" t="s">
        <v>370</v>
      </c>
      <c r="K252" s="5" t="s">
        <v>370</v>
      </c>
      <c r="L252" s="5" t="s">
        <v>370</v>
      </c>
      <c r="M252" s="5" t="s">
        <v>370</v>
      </c>
      <c r="N252" s="35">
        <v>66.599999999999994</v>
      </c>
      <c r="O252" s="35">
        <v>69.400000000000006</v>
      </c>
      <c r="P252" s="4">
        <f t="shared" si="56"/>
        <v>1.0420420420420422</v>
      </c>
      <c r="Q252" s="11">
        <v>20</v>
      </c>
      <c r="R252" s="35">
        <v>11</v>
      </c>
      <c r="S252" s="35">
        <v>13.1</v>
      </c>
      <c r="T252" s="4">
        <f t="shared" si="57"/>
        <v>1.1909090909090909</v>
      </c>
      <c r="U252" s="11">
        <v>25</v>
      </c>
      <c r="V252" s="35">
        <v>3.8</v>
      </c>
      <c r="W252" s="35">
        <v>4.8</v>
      </c>
      <c r="X252" s="4">
        <f t="shared" si="58"/>
        <v>1.2063157894736842</v>
      </c>
      <c r="Y252" s="11">
        <v>25</v>
      </c>
      <c r="Z252" s="44">
        <f t="shared" si="59"/>
        <v>1.1538780407201461</v>
      </c>
      <c r="AA252" s="45">
        <v>3012</v>
      </c>
      <c r="AB252" s="35">
        <f t="shared" si="60"/>
        <v>273.81818181818181</v>
      </c>
      <c r="AC252" s="35">
        <f t="shared" si="61"/>
        <v>316</v>
      </c>
      <c r="AD252" s="35">
        <f t="shared" si="62"/>
        <v>42.181818181818187</v>
      </c>
      <c r="AE252" s="35">
        <v>0</v>
      </c>
      <c r="AF252" s="35">
        <f t="shared" si="63"/>
        <v>316</v>
      </c>
      <c r="AG252" s="35">
        <v>316</v>
      </c>
      <c r="AH252" s="35">
        <f t="shared" si="64"/>
        <v>0</v>
      </c>
      <c r="AI252" s="67"/>
      <c r="AJ252" s="9"/>
      <c r="AK252" s="9"/>
      <c r="AL252" s="9"/>
      <c r="AM252" s="10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10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10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10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10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10"/>
      <c r="FX252" s="9"/>
      <c r="FY252" s="9"/>
    </row>
    <row r="253" spans="1:181" s="2" customFormat="1" ht="17" customHeight="1">
      <c r="A253" s="14" t="s">
        <v>249</v>
      </c>
      <c r="B253" s="35">
        <v>0</v>
      </c>
      <c r="C253" s="35">
        <v>0</v>
      </c>
      <c r="D253" s="4">
        <f t="shared" si="55"/>
        <v>0</v>
      </c>
      <c r="E253" s="11">
        <v>0</v>
      </c>
      <c r="F253" s="5" t="s">
        <v>370</v>
      </c>
      <c r="G253" s="5" t="s">
        <v>370</v>
      </c>
      <c r="H253" s="5" t="s">
        <v>370</v>
      </c>
      <c r="I253" s="5" t="s">
        <v>370</v>
      </c>
      <c r="J253" s="5" t="s">
        <v>370</v>
      </c>
      <c r="K253" s="5" t="s">
        <v>370</v>
      </c>
      <c r="L253" s="5" t="s">
        <v>370</v>
      </c>
      <c r="M253" s="5" t="s">
        <v>370</v>
      </c>
      <c r="N253" s="35">
        <v>138.4</v>
      </c>
      <c r="O253" s="35">
        <v>181.4</v>
      </c>
      <c r="P253" s="4">
        <f t="shared" si="56"/>
        <v>1.2110693641618497</v>
      </c>
      <c r="Q253" s="11">
        <v>20</v>
      </c>
      <c r="R253" s="35">
        <v>76.400000000000006</v>
      </c>
      <c r="S253" s="35">
        <v>124.8</v>
      </c>
      <c r="T253" s="4">
        <f t="shared" si="57"/>
        <v>1.2433507853403141</v>
      </c>
      <c r="U253" s="11">
        <v>20</v>
      </c>
      <c r="V253" s="35">
        <v>12.5</v>
      </c>
      <c r="W253" s="35">
        <v>14.4</v>
      </c>
      <c r="X253" s="4">
        <f t="shared" si="58"/>
        <v>1.1520000000000001</v>
      </c>
      <c r="Y253" s="11">
        <v>30</v>
      </c>
      <c r="Z253" s="44">
        <f t="shared" si="59"/>
        <v>1.1949771855720468</v>
      </c>
      <c r="AA253" s="45">
        <v>1906</v>
      </c>
      <c r="AB253" s="35">
        <f t="shared" si="60"/>
        <v>173.27272727272728</v>
      </c>
      <c r="AC253" s="35">
        <f t="shared" si="61"/>
        <v>207.1</v>
      </c>
      <c r="AD253" s="35">
        <f t="shared" si="62"/>
        <v>33.827272727272714</v>
      </c>
      <c r="AE253" s="35">
        <v>0</v>
      </c>
      <c r="AF253" s="35">
        <f t="shared" si="63"/>
        <v>207.1</v>
      </c>
      <c r="AG253" s="35">
        <v>207.1</v>
      </c>
      <c r="AH253" s="35">
        <f t="shared" si="64"/>
        <v>0</v>
      </c>
      <c r="AI253" s="67"/>
      <c r="AJ253" s="9"/>
      <c r="AK253" s="9"/>
      <c r="AL253" s="9"/>
      <c r="AM253" s="10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10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10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10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10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10"/>
      <c r="FX253" s="9"/>
      <c r="FY253" s="9"/>
    </row>
    <row r="254" spans="1:181" s="2" customFormat="1" ht="17" customHeight="1">
      <c r="A254" s="14" t="s">
        <v>250</v>
      </c>
      <c r="B254" s="35">
        <v>10189</v>
      </c>
      <c r="C254" s="35">
        <v>7897</v>
      </c>
      <c r="D254" s="4">
        <f t="shared" si="55"/>
        <v>0.77505152615565809</v>
      </c>
      <c r="E254" s="11">
        <v>10</v>
      </c>
      <c r="F254" s="5" t="s">
        <v>370</v>
      </c>
      <c r="G254" s="5" t="s">
        <v>370</v>
      </c>
      <c r="H254" s="5" t="s">
        <v>370</v>
      </c>
      <c r="I254" s="5" t="s">
        <v>370</v>
      </c>
      <c r="J254" s="5" t="s">
        <v>370</v>
      </c>
      <c r="K254" s="5" t="s">
        <v>370</v>
      </c>
      <c r="L254" s="5" t="s">
        <v>370</v>
      </c>
      <c r="M254" s="5" t="s">
        <v>370</v>
      </c>
      <c r="N254" s="35">
        <v>262</v>
      </c>
      <c r="O254" s="35">
        <v>230.5</v>
      </c>
      <c r="P254" s="4">
        <f t="shared" si="56"/>
        <v>0.87977099236641221</v>
      </c>
      <c r="Q254" s="11">
        <v>20</v>
      </c>
      <c r="R254" s="35">
        <v>18.5</v>
      </c>
      <c r="S254" s="35">
        <v>21.4</v>
      </c>
      <c r="T254" s="4">
        <f t="shared" si="57"/>
        <v>1.1567567567567567</v>
      </c>
      <c r="U254" s="11">
        <v>25</v>
      </c>
      <c r="V254" s="35">
        <v>0.7</v>
      </c>
      <c r="W254" s="35">
        <v>0.7</v>
      </c>
      <c r="X254" s="4">
        <f t="shared" si="58"/>
        <v>1</v>
      </c>
      <c r="Y254" s="11">
        <v>25</v>
      </c>
      <c r="Z254" s="44">
        <f t="shared" si="59"/>
        <v>0.99081067534754685</v>
      </c>
      <c r="AA254" s="45">
        <v>3833</v>
      </c>
      <c r="AB254" s="35">
        <f t="shared" si="60"/>
        <v>348.45454545454544</v>
      </c>
      <c r="AC254" s="35">
        <f t="shared" si="61"/>
        <v>345.3</v>
      </c>
      <c r="AD254" s="35">
        <f t="shared" si="62"/>
        <v>-3.1545454545454277</v>
      </c>
      <c r="AE254" s="35">
        <v>0</v>
      </c>
      <c r="AF254" s="35">
        <f t="shared" si="63"/>
        <v>345.3</v>
      </c>
      <c r="AG254" s="35">
        <v>345.3</v>
      </c>
      <c r="AH254" s="35">
        <f t="shared" si="64"/>
        <v>0</v>
      </c>
      <c r="AI254" s="67"/>
      <c r="AJ254" s="9"/>
      <c r="AK254" s="9"/>
      <c r="AL254" s="9"/>
      <c r="AM254" s="10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10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10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10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10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10"/>
      <c r="FX254" s="9"/>
      <c r="FY254" s="9"/>
    </row>
    <row r="255" spans="1:181" s="2" customFormat="1" ht="17" customHeight="1">
      <c r="A255" s="14" t="s">
        <v>251</v>
      </c>
      <c r="B255" s="35">
        <v>0</v>
      </c>
      <c r="C255" s="35">
        <v>0</v>
      </c>
      <c r="D255" s="4">
        <f t="shared" si="55"/>
        <v>0</v>
      </c>
      <c r="E255" s="11">
        <v>0</v>
      </c>
      <c r="F255" s="5" t="s">
        <v>370</v>
      </c>
      <c r="G255" s="5" t="s">
        <v>370</v>
      </c>
      <c r="H255" s="5" t="s">
        <v>370</v>
      </c>
      <c r="I255" s="5" t="s">
        <v>370</v>
      </c>
      <c r="J255" s="5" t="s">
        <v>370</v>
      </c>
      <c r="K255" s="5" t="s">
        <v>370</v>
      </c>
      <c r="L255" s="5" t="s">
        <v>370</v>
      </c>
      <c r="M255" s="5" t="s">
        <v>370</v>
      </c>
      <c r="N255" s="35">
        <v>83.5</v>
      </c>
      <c r="O255" s="35">
        <v>92.3</v>
      </c>
      <c r="P255" s="4">
        <f t="shared" si="56"/>
        <v>1.1053892215568861</v>
      </c>
      <c r="Q255" s="11">
        <v>20</v>
      </c>
      <c r="R255" s="35">
        <v>1.5</v>
      </c>
      <c r="S255" s="35">
        <v>1.6</v>
      </c>
      <c r="T255" s="4">
        <f t="shared" si="57"/>
        <v>1.0666666666666667</v>
      </c>
      <c r="U255" s="11">
        <v>20</v>
      </c>
      <c r="V255" s="35">
        <v>1.9</v>
      </c>
      <c r="W255" s="35">
        <v>2</v>
      </c>
      <c r="X255" s="4">
        <f t="shared" si="58"/>
        <v>1.0526315789473684</v>
      </c>
      <c r="Y255" s="11">
        <v>30</v>
      </c>
      <c r="Z255" s="44">
        <f t="shared" si="59"/>
        <v>1.071715216184173</v>
      </c>
      <c r="AA255" s="45">
        <v>2174</v>
      </c>
      <c r="AB255" s="35">
        <f t="shared" si="60"/>
        <v>197.63636363636363</v>
      </c>
      <c r="AC255" s="35">
        <f t="shared" si="61"/>
        <v>211.8</v>
      </c>
      <c r="AD255" s="35">
        <f t="shared" si="62"/>
        <v>14.163636363636385</v>
      </c>
      <c r="AE255" s="35">
        <v>0</v>
      </c>
      <c r="AF255" s="35">
        <f t="shared" si="63"/>
        <v>211.8</v>
      </c>
      <c r="AG255" s="35">
        <v>211.8</v>
      </c>
      <c r="AH255" s="35">
        <f t="shared" si="64"/>
        <v>0</v>
      </c>
      <c r="AI255" s="67"/>
      <c r="AJ255" s="9"/>
      <c r="AK255" s="9"/>
      <c r="AL255" s="9"/>
      <c r="AM255" s="10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10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10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10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10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10"/>
      <c r="FX255" s="9"/>
      <c r="FY255" s="9"/>
    </row>
    <row r="256" spans="1:181" s="2" customFormat="1" ht="17" customHeight="1">
      <c r="A256" s="14" t="s">
        <v>252</v>
      </c>
      <c r="B256" s="35">
        <v>1448</v>
      </c>
      <c r="C256" s="35">
        <v>1483</v>
      </c>
      <c r="D256" s="4">
        <f t="shared" si="55"/>
        <v>1.024171270718232</v>
      </c>
      <c r="E256" s="11">
        <v>10</v>
      </c>
      <c r="F256" s="5" t="s">
        <v>370</v>
      </c>
      <c r="G256" s="5" t="s">
        <v>370</v>
      </c>
      <c r="H256" s="5" t="s">
        <v>370</v>
      </c>
      <c r="I256" s="5" t="s">
        <v>370</v>
      </c>
      <c r="J256" s="5" t="s">
        <v>370</v>
      </c>
      <c r="K256" s="5" t="s">
        <v>370</v>
      </c>
      <c r="L256" s="5" t="s">
        <v>370</v>
      </c>
      <c r="M256" s="5" t="s">
        <v>370</v>
      </c>
      <c r="N256" s="35">
        <v>442.2</v>
      </c>
      <c r="O256" s="35">
        <v>364.6</v>
      </c>
      <c r="P256" s="4">
        <f t="shared" si="56"/>
        <v>0.82451379466304842</v>
      </c>
      <c r="Q256" s="11">
        <v>20</v>
      </c>
      <c r="R256" s="35">
        <v>362.9</v>
      </c>
      <c r="S256" s="35">
        <v>328.3</v>
      </c>
      <c r="T256" s="4">
        <f t="shared" si="57"/>
        <v>0.90465693028382488</v>
      </c>
      <c r="U256" s="11">
        <v>10</v>
      </c>
      <c r="V256" s="35">
        <v>284.5</v>
      </c>
      <c r="W256" s="35">
        <v>267.89999999999998</v>
      </c>
      <c r="X256" s="4">
        <f t="shared" si="58"/>
        <v>0.94165202108963086</v>
      </c>
      <c r="Y256" s="11">
        <v>40</v>
      </c>
      <c r="Z256" s="44">
        <f t="shared" si="59"/>
        <v>0.91805798433583463</v>
      </c>
      <c r="AA256" s="45">
        <v>2647</v>
      </c>
      <c r="AB256" s="35">
        <f t="shared" si="60"/>
        <v>240.63636363636363</v>
      </c>
      <c r="AC256" s="35">
        <f t="shared" si="61"/>
        <v>220.9</v>
      </c>
      <c r="AD256" s="35">
        <f t="shared" si="62"/>
        <v>-19.73636363636362</v>
      </c>
      <c r="AE256" s="35">
        <v>0</v>
      </c>
      <c r="AF256" s="35">
        <f t="shared" si="63"/>
        <v>220.9</v>
      </c>
      <c r="AG256" s="35">
        <v>220.9</v>
      </c>
      <c r="AH256" s="35">
        <f t="shared" si="64"/>
        <v>0</v>
      </c>
      <c r="AI256" s="67"/>
      <c r="AJ256" s="9"/>
      <c r="AK256" s="9"/>
      <c r="AL256" s="9"/>
      <c r="AM256" s="10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10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10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10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10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10"/>
      <c r="FX256" s="9"/>
      <c r="FY256" s="9"/>
    </row>
    <row r="257" spans="1:181" s="2" customFormat="1" ht="17" customHeight="1">
      <c r="A257" s="14" t="s">
        <v>253</v>
      </c>
      <c r="B257" s="35">
        <v>0</v>
      </c>
      <c r="C257" s="35">
        <v>0</v>
      </c>
      <c r="D257" s="4">
        <f t="shared" si="55"/>
        <v>0</v>
      </c>
      <c r="E257" s="11">
        <v>0</v>
      </c>
      <c r="F257" s="5" t="s">
        <v>370</v>
      </c>
      <c r="G257" s="5" t="s">
        <v>370</v>
      </c>
      <c r="H257" s="5" t="s">
        <v>370</v>
      </c>
      <c r="I257" s="5" t="s">
        <v>370</v>
      </c>
      <c r="J257" s="5" t="s">
        <v>370</v>
      </c>
      <c r="K257" s="5" t="s">
        <v>370</v>
      </c>
      <c r="L257" s="5" t="s">
        <v>370</v>
      </c>
      <c r="M257" s="5" t="s">
        <v>370</v>
      </c>
      <c r="N257" s="35">
        <v>157.69999999999999</v>
      </c>
      <c r="O257" s="35">
        <v>167.1</v>
      </c>
      <c r="P257" s="4">
        <f t="shared" si="56"/>
        <v>1.0596068484464174</v>
      </c>
      <c r="Q257" s="11">
        <v>20</v>
      </c>
      <c r="R257" s="35">
        <v>82.3</v>
      </c>
      <c r="S257" s="35">
        <v>84.8</v>
      </c>
      <c r="T257" s="4">
        <f t="shared" si="57"/>
        <v>1.0303766707168893</v>
      </c>
      <c r="U257" s="11">
        <v>30</v>
      </c>
      <c r="V257" s="35">
        <v>7.4</v>
      </c>
      <c r="W257" s="35">
        <v>8.5</v>
      </c>
      <c r="X257" s="4">
        <f t="shared" si="58"/>
        <v>1.1486486486486487</v>
      </c>
      <c r="Y257" s="11">
        <v>20</v>
      </c>
      <c r="Z257" s="44">
        <f t="shared" si="59"/>
        <v>1.0725201437629714</v>
      </c>
      <c r="AA257" s="45">
        <v>3420</v>
      </c>
      <c r="AB257" s="35">
        <f t="shared" si="60"/>
        <v>310.90909090909093</v>
      </c>
      <c r="AC257" s="35">
        <f t="shared" si="61"/>
        <v>333.5</v>
      </c>
      <c r="AD257" s="35">
        <f t="shared" si="62"/>
        <v>22.590909090909065</v>
      </c>
      <c r="AE257" s="35">
        <v>0</v>
      </c>
      <c r="AF257" s="35">
        <f t="shared" si="63"/>
        <v>333.5</v>
      </c>
      <c r="AG257" s="35">
        <v>333.5</v>
      </c>
      <c r="AH257" s="35">
        <f t="shared" si="64"/>
        <v>0</v>
      </c>
      <c r="AI257" s="67"/>
      <c r="AJ257" s="9"/>
      <c r="AK257" s="9"/>
      <c r="AL257" s="9"/>
      <c r="AM257" s="10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10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10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10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10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10"/>
      <c r="FX257" s="9"/>
      <c r="FY257" s="9"/>
    </row>
    <row r="258" spans="1:181" s="2" customFormat="1" ht="17" customHeight="1">
      <c r="A258" s="14" t="s">
        <v>254</v>
      </c>
      <c r="B258" s="35">
        <v>0</v>
      </c>
      <c r="C258" s="35">
        <v>0</v>
      </c>
      <c r="D258" s="4">
        <f t="shared" si="55"/>
        <v>0</v>
      </c>
      <c r="E258" s="11">
        <v>0</v>
      </c>
      <c r="F258" s="5" t="s">
        <v>370</v>
      </c>
      <c r="G258" s="5" t="s">
        <v>370</v>
      </c>
      <c r="H258" s="5" t="s">
        <v>370</v>
      </c>
      <c r="I258" s="5" t="s">
        <v>370</v>
      </c>
      <c r="J258" s="5" t="s">
        <v>370</v>
      </c>
      <c r="K258" s="5" t="s">
        <v>370</v>
      </c>
      <c r="L258" s="5" t="s">
        <v>370</v>
      </c>
      <c r="M258" s="5" t="s">
        <v>370</v>
      </c>
      <c r="N258" s="35">
        <v>82.7</v>
      </c>
      <c r="O258" s="35">
        <v>38.700000000000003</v>
      </c>
      <c r="P258" s="4">
        <f t="shared" si="56"/>
        <v>0.46795646916565903</v>
      </c>
      <c r="Q258" s="11">
        <v>20</v>
      </c>
      <c r="R258" s="35">
        <v>7.7</v>
      </c>
      <c r="S258" s="35">
        <v>7.9</v>
      </c>
      <c r="T258" s="4">
        <f t="shared" si="57"/>
        <v>1.025974025974026</v>
      </c>
      <c r="U258" s="11">
        <v>20</v>
      </c>
      <c r="V258" s="35">
        <v>2.8</v>
      </c>
      <c r="W258" s="35">
        <v>2.9</v>
      </c>
      <c r="X258" s="4">
        <f t="shared" si="58"/>
        <v>1.0357142857142858</v>
      </c>
      <c r="Y258" s="11">
        <v>30</v>
      </c>
      <c r="Z258" s="44">
        <f t="shared" si="59"/>
        <v>0.87071483534603245</v>
      </c>
      <c r="AA258" s="45">
        <v>1693</v>
      </c>
      <c r="AB258" s="35">
        <f t="shared" si="60"/>
        <v>153.90909090909091</v>
      </c>
      <c r="AC258" s="35">
        <f t="shared" si="61"/>
        <v>134</v>
      </c>
      <c r="AD258" s="35">
        <f t="shared" si="62"/>
        <v>-19.909090909090907</v>
      </c>
      <c r="AE258" s="35">
        <v>0</v>
      </c>
      <c r="AF258" s="35">
        <f t="shared" si="63"/>
        <v>134</v>
      </c>
      <c r="AG258" s="35">
        <v>134</v>
      </c>
      <c r="AH258" s="35">
        <f t="shared" si="64"/>
        <v>0</v>
      </c>
      <c r="AI258" s="67"/>
      <c r="AJ258" s="9"/>
      <c r="AK258" s="9"/>
      <c r="AL258" s="9"/>
      <c r="AM258" s="10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10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10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10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10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10"/>
      <c r="FX258" s="9"/>
      <c r="FY258" s="9"/>
    </row>
    <row r="259" spans="1:181" s="2" customFormat="1" ht="17" customHeight="1">
      <c r="A259" s="14" t="s">
        <v>255</v>
      </c>
      <c r="B259" s="35">
        <v>0</v>
      </c>
      <c r="C259" s="35">
        <v>0</v>
      </c>
      <c r="D259" s="4">
        <f t="shared" si="55"/>
        <v>0</v>
      </c>
      <c r="E259" s="11">
        <v>0</v>
      </c>
      <c r="F259" s="5" t="s">
        <v>370</v>
      </c>
      <c r="G259" s="5" t="s">
        <v>370</v>
      </c>
      <c r="H259" s="5" t="s">
        <v>370</v>
      </c>
      <c r="I259" s="5" t="s">
        <v>370</v>
      </c>
      <c r="J259" s="5" t="s">
        <v>370</v>
      </c>
      <c r="K259" s="5" t="s">
        <v>370</v>
      </c>
      <c r="L259" s="5" t="s">
        <v>370</v>
      </c>
      <c r="M259" s="5" t="s">
        <v>370</v>
      </c>
      <c r="N259" s="35">
        <v>98</v>
      </c>
      <c r="O259" s="35">
        <v>115</v>
      </c>
      <c r="P259" s="4">
        <f t="shared" si="56"/>
        <v>1.1734693877551021</v>
      </c>
      <c r="Q259" s="11">
        <v>20</v>
      </c>
      <c r="R259" s="35">
        <v>1.3</v>
      </c>
      <c r="S259" s="35">
        <v>1.8</v>
      </c>
      <c r="T259" s="4">
        <f t="shared" si="57"/>
        <v>1.2184615384615385</v>
      </c>
      <c r="U259" s="11">
        <v>25</v>
      </c>
      <c r="V259" s="35">
        <v>1.5</v>
      </c>
      <c r="W259" s="35">
        <v>2.8</v>
      </c>
      <c r="X259" s="4">
        <f t="shared" si="58"/>
        <v>1.2666666666666666</v>
      </c>
      <c r="Y259" s="11">
        <v>25</v>
      </c>
      <c r="Z259" s="44">
        <f t="shared" si="59"/>
        <v>1.2228227554758166</v>
      </c>
      <c r="AA259" s="45">
        <v>1738</v>
      </c>
      <c r="AB259" s="35">
        <f t="shared" si="60"/>
        <v>158</v>
      </c>
      <c r="AC259" s="35">
        <f t="shared" si="61"/>
        <v>193.2</v>
      </c>
      <c r="AD259" s="35">
        <f t="shared" si="62"/>
        <v>35.199999999999989</v>
      </c>
      <c r="AE259" s="35">
        <v>0</v>
      </c>
      <c r="AF259" s="35">
        <f t="shared" si="63"/>
        <v>193.2</v>
      </c>
      <c r="AG259" s="35">
        <v>193.2</v>
      </c>
      <c r="AH259" s="35">
        <f t="shared" si="64"/>
        <v>0</v>
      </c>
      <c r="AI259" s="67"/>
      <c r="AJ259" s="9"/>
      <c r="AK259" s="9"/>
      <c r="AL259" s="9"/>
      <c r="AM259" s="10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10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10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10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10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10"/>
      <c r="FX259" s="9"/>
      <c r="FY259" s="9"/>
    </row>
    <row r="260" spans="1:181" s="2" customFormat="1" ht="17" customHeight="1">
      <c r="A260" s="14" t="s">
        <v>256</v>
      </c>
      <c r="B260" s="35">
        <v>1223</v>
      </c>
      <c r="C260" s="35">
        <v>1529.6</v>
      </c>
      <c r="D260" s="4">
        <f t="shared" si="55"/>
        <v>1.2050695012264923</v>
      </c>
      <c r="E260" s="11">
        <v>10</v>
      </c>
      <c r="F260" s="5" t="s">
        <v>370</v>
      </c>
      <c r="G260" s="5" t="s">
        <v>370</v>
      </c>
      <c r="H260" s="5" t="s">
        <v>370</v>
      </c>
      <c r="I260" s="5" t="s">
        <v>370</v>
      </c>
      <c r="J260" s="5" t="s">
        <v>370</v>
      </c>
      <c r="K260" s="5" t="s">
        <v>370</v>
      </c>
      <c r="L260" s="5" t="s">
        <v>370</v>
      </c>
      <c r="M260" s="5" t="s">
        <v>370</v>
      </c>
      <c r="N260" s="35">
        <v>88.1</v>
      </c>
      <c r="O260" s="35">
        <v>169</v>
      </c>
      <c r="P260" s="4">
        <f t="shared" si="56"/>
        <v>1.2718274687854709</v>
      </c>
      <c r="Q260" s="11">
        <v>20</v>
      </c>
      <c r="R260" s="35">
        <v>155.9</v>
      </c>
      <c r="S260" s="35">
        <v>111.8</v>
      </c>
      <c r="T260" s="4">
        <f t="shared" si="57"/>
        <v>0.71712636305323918</v>
      </c>
      <c r="U260" s="11">
        <v>30</v>
      </c>
      <c r="V260" s="35">
        <v>2.5</v>
      </c>
      <c r="W260" s="35">
        <v>2.7</v>
      </c>
      <c r="X260" s="4">
        <f t="shared" si="58"/>
        <v>1.08</v>
      </c>
      <c r="Y260" s="11">
        <v>20</v>
      </c>
      <c r="Z260" s="44">
        <f t="shared" si="59"/>
        <v>1.0075129409946439</v>
      </c>
      <c r="AA260" s="45">
        <v>2239</v>
      </c>
      <c r="AB260" s="35">
        <f t="shared" si="60"/>
        <v>203.54545454545453</v>
      </c>
      <c r="AC260" s="35">
        <f t="shared" si="61"/>
        <v>205.1</v>
      </c>
      <c r="AD260" s="35">
        <f t="shared" si="62"/>
        <v>1.5545454545454618</v>
      </c>
      <c r="AE260" s="35">
        <v>0</v>
      </c>
      <c r="AF260" s="35">
        <f t="shared" si="63"/>
        <v>205.1</v>
      </c>
      <c r="AG260" s="35">
        <v>205.1</v>
      </c>
      <c r="AH260" s="35">
        <f t="shared" si="64"/>
        <v>0</v>
      </c>
      <c r="AI260" s="67"/>
      <c r="AJ260" s="9"/>
      <c r="AK260" s="9"/>
      <c r="AL260" s="9"/>
      <c r="AM260" s="10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10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10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10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10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10"/>
      <c r="FX260" s="9"/>
      <c r="FY260" s="9"/>
    </row>
    <row r="261" spans="1:181" s="2" customFormat="1" ht="17" customHeight="1">
      <c r="A261" s="18" t="s">
        <v>257</v>
      </c>
      <c r="B261" s="35"/>
      <c r="C261" s="35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35"/>
      <c r="O261" s="35"/>
      <c r="P261" s="11"/>
      <c r="Q261" s="11"/>
      <c r="R261" s="35"/>
      <c r="S261" s="35"/>
      <c r="T261" s="11"/>
      <c r="U261" s="11"/>
      <c r="V261" s="11"/>
      <c r="W261" s="11"/>
      <c r="X261" s="11"/>
      <c r="Y261" s="11"/>
      <c r="Z261" s="44"/>
      <c r="AA261" s="11"/>
      <c r="AB261" s="11"/>
      <c r="AC261" s="11"/>
      <c r="AD261" s="11"/>
      <c r="AE261" s="11"/>
      <c r="AF261" s="11"/>
      <c r="AG261" s="35"/>
      <c r="AH261" s="35"/>
      <c r="AI261" s="67"/>
      <c r="AJ261" s="9"/>
      <c r="AK261" s="9"/>
      <c r="AL261" s="9"/>
      <c r="AM261" s="10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10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10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10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10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10"/>
      <c r="FX261" s="9"/>
      <c r="FY261" s="9"/>
    </row>
    <row r="262" spans="1:181" s="2" customFormat="1" ht="17" customHeight="1">
      <c r="A262" s="14" t="s">
        <v>258</v>
      </c>
      <c r="B262" s="35">
        <v>0</v>
      </c>
      <c r="C262" s="35">
        <v>0</v>
      </c>
      <c r="D262" s="4">
        <f t="shared" si="55"/>
        <v>0</v>
      </c>
      <c r="E262" s="11">
        <v>0</v>
      </c>
      <c r="F262" s="5" t="s">
        <v>370</v>
      </c>
      <c r="G262" s="5" t="s">
        <v>370</v>
      </c>
      <c r="H262" s="5" t="s">
        <v>370</v>
      </c>
      <c r="I262" s="5" t="s">
        <v>370</v>
      </c>
      <c r="J262" s="5" t="s">
        <v>370</v>
      </c>
      <c r="K262" s="5" t="s">
        <v>370</v>
      </c>
      <c r="L262" s="5" t="s">
        <v>370</v>
      </c>
      <c r="M262" s="5" t="s">
        <v>370</v>
      </c>
      <c r="N262" s="35">
        <v>115.3</v>
      </c>
      <c r="O262" s="35">
        <v>78.099999999999994</v>
      </c>
      <c r="P262" s="4">
        <f t="shared" si="56"/>
        <v>0.67736339982653948</v>
      </c>
      <c r="Q262" s="11">
        <v>20</v>
      </c>
      <c r="R262" s="35">
        <v>8</v>
      </c>
      <c r="S262" s="35">
        <v>8.3000000000000007</v>
      </c>
      <c r="T262" s="4">
        <f t="shared" si="57"/>
        <v>1.0375000000000001</v>
      </c>
      <c r="U262" s="11">
        <v>25</v>
      </c>
      <c r="V262" s="35">
        <v>2</v>
      </c>
      <c r="W262" s="35">
        <v>2.1</v>
      </c>
      <c r="X262" s="4">
        <f t="shared" si="58"/>
        <v>1.05</v>
      </c>
      <c r="Y262" s="11">
        <v>25</v>
      </c>
      <c r="Z262" s="44">
        <f t="shared" si="59"/>
        <v>0.93906811423615422</v>
      </c>
      <c r="AA262" s="45">
        <v>2575</v>
      </c>
      <c r="AB262" s="35">
        <f t="shared" si="60"/>
        <v>234.09090909090909</v>
      </c>
      <c r="AC262" s="35">
        <f t="shared" si="61"/>
        <v>219.8</v>
      </c>
      <c r="AD262" s="35">
        <f t="shared" si="62"/>
        <v>-14.290909090909082</v>
      </c>
      <c r="AE262" s="35">
        <v>0</v>
      </c>
      <c r="AF262" s="35">
        <f t="shared" si="63"/>
        <v>219.8</v>
      </c>
      <c r="AG262" s="35">
        <v>219.8</v>
      </c>
      <c r="AH262" s="35">
        <f t="shared" si="64"/>
        <v>0</v>
      </c>
      <c r="AI262" s="67"/>
      <c r="AJ262" s="9"/>
      <c r="AK262" s="9"/>
      <c r="AL262" s="9"/>
      <c r="AM262" s="10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10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10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10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10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10"/>
      <c r="FX262" s="9"/>
      <c r="FY262" s="9"/>
    </row>
    <row r="263" spans="1:181" s="2" customFormat="1" ht="17" customHeight="1">
      <c r="A263" s="14" t="s">
        <v>259</v>
      </c>
      <c r="B263" s="35">
        <v>0</v>
      </c>
      <c r="C263" s="35">
        <v>0</v>
      </c>
      <c r="D263" s="4">
        <f t="shared" si="55"/>
        <v>0</v>
      </c>
      <c r="E263" s="11">
        <v>0</v>
      </c>
      <c r="F263" s="5" t="s">
        <v>370</v>
      </c>
      <c r="G263" s="5" t="s">
        <v>370</v>
      </c>
      <c r="H263" s="5" t="s">
        <v>370</v>
      </c>
      <c r="I263" s="5" t="s">
        <v>370</v>
      </c>
      <c r="J263" s="5" t="s">
        <v>370</v>
      </c>
      <c r="K263" s="5" t="s">
        <v>370</v>
      </c>
      <c r="L263" s="5" t="s">
        <v>370</v>
      </c>
      <c r="M263" s="5" t="s">
        <v>370</v>
      </c>
      <c r="N263" s="35">
        <v>60.5</v>
      </c>
      <c r="O263" s="35">
        <v>21.5</v>
      </c>
      <c r="P263" s="4">
        <f t="shared" si="56"/>
        <v>0.35537190082644626</v>
      </c>
      <c r="Q263" s="11">
        <v>20</v>
      </c>
      <c r="R263" s="35">
        <v>1.5</v>
      </c>
      <c r="S263" s="35">
        <v>1.5</v>
      </c>
      <c r="T263" s="4">
        <f t="shared" si="57"/>
        <v>1</v>
      </c>
      <c r="U263" s="11">
        <v>15</v>
      </c>
      <c r="V263" s="35">
        <v>1</v>
      </c>
      <c r="W263" s="35">
        <v>1</v>
      </c>
      <c r="X263" s="4">
        <f t="shared" si="58"/>
        <v>1</v>
      </c>
      <c r="Y263" s="11">
        <v>35</v>
      </c>
      <c r="Z263" s="44">
        <f t="shared" si="59"/>
        <v>0.81582054309327035</v>
      </c>
      <c r="AA263" s="45">
        <v>1421</v>
      </c>
      <c r="AB263" s="35">
        <f t="shared" si="60"/>
        <v>129.18181818181819</v>
      </c>
      <c r="AC263" s="35">
        <f t="shared" si="61"/>
        <v>105.4</v>
      </c>
      <c r="AD263" s="35">
        <f t="shared" si="62"/>
        <v>-23.781818181818181</v>
      </c>
      <c r="AE263" s="35">
        <v>0</v>
      </c>
      <c r="AF263" s="35">
        <f t="shared" si="63"/>
        <v>105.4</v>
      </c>
      <c r="AG263" s="35">
        <v>105.4</v>
      </c>
      <c r="AH263" s="35">
        <f t="shared" si="64"/>
        <v>0</v>
      </c>
      <c r="AI263" s="67"/>
      <c r="AJ263" s="9"/>
      <c r="AK263" s="9"/>
      <c r="AL263" s="9"/>
      <c r="AM263" s="10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10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10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10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10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10"/>
      <c r="FX263" s="9"/>
      <c r="FY263" s="9"/>
    </row>
    <row r="264" spans="1:181" s="2" customFormat="1" ht="17" customHeight="1">
      <c r="A264" s="14" t="s">
        <v>260</v>
      </c>
      <c r="B264" s="35">
        <v>0</v>
      </c>
      <c r="C264" s="35">
        <v>0</v>
      </c>
      <c r="D264" s="4">
        <f t="shared" si="55"/>
        <v>0</v>
      </c>
      <c r="E264" s="11">
        <v>0</v>
      </c>
      <c r="F264" s="5" t="s">
        <v>370</v>
      </c>
      <c r="G264" s="5" t="s">
        <v>370</v>
      </c>
      <c r="H264" s="5" t="s">
        <v>370</v>
      </c>
      <c r="I264" s="5" t="s">
        <v>370</v>
      </c>
      <c r="J264" s="5" t="s">
        <v>370</v>
      </c>
      <c r="K264" s="5" t="s">
        <v>370</v>
      </c>
      <c r="L264" s="5" t="s">
        <v>370</v>
      </c>
      <c r="M264" s="5" t="s">
        <v>370</v>
      </c>
      <c r="N264" s="35">
        <v>123</v>
      </c>
      <c r="O264" s="35">
        <v>156.69999999999999</v>
      </c>
      <c r="P264" s="4">
        <f t="shared" si="56"/>
        <v>1.2073983739837397</v>
      </c>
      <c r="Q264" s="11">
        <v>20</v>
      </c>
      <c r="R264" s="35">
        <v>8</v>
      </c>
      <c r="S264" s="35">
        <v>8.1</v>
      </c>
      <c r="T264" s="4">
        <f t="shared" si="57"/>
        <v>1.0125</v>
      </c>
      <c r="U264" s="11">
        <v>25</v>
      </c>
      <c r="V264" s="35">
        <v>3</v>
      </c>
      <c r="W264" s="35">
        <v>3</v>
      </c>
      <c r="X264" s="4">
        <f t="shared" si="58"/>
        <v>1</v>
      </c>
      <c r="Y264" s="11">
        <v>25</v>
      </c>
      <c r="Z264" s="44">
        <f t="shared" si="59"/>
        <v>1.0637209639953542</v>
      </c>
      <c r="AA264" s="45">
        <v>2401</v>
      </c>
      <c r="AB264" s="35">
        <f t="shared" si="60"/>
        <v>218.27272727272728</v>
      </c>
      <c r="AC264" s="35">
        <f t="shared" si="61"/>
        <v>232.2</v>
      </c>
      <c r="AD264" s="35">
        <f t="shared" si="62"/>
        <v>13.927272727272708</v>
      </c>
      <c r="AE264" s="35">
        <v>0</v>
      </c>
      <c r="AF264" s="35">
        <f t="shared" si="63"/>
        <v>232.2</v>
      </c>
      <c r="AG264" s="35">
        <v>232.2</v>
      </c>
      <c r="AH264" s="35">
        <f t="shared" si="64"/>
        <v>0</v>
      </c>
      <c r="AI264" s="67"/>
      <c r="AJ264" s="9"/>
      <c r="AK264" s="9"/>
      <c r="AL264" s="9"/>
      <c r="AM264" s="10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10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10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10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10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10"/>
      <c r="FX264" s="9"/>
      <c r="FY264" s="9"/>
    </row>
    <row r="265" spans="1:181" s="2" customFormat="1" ht="17" customHeight="1">
      <c r="A265" s="14" t="s">
        <v>261</v>
      </c>
      <c r="B265" s="35">
        <v>3240</v>
      </c>
      <c r="C265" s="35">
        <v>3801.5</v>
      </c>
      <c r="D265" s="4">
        <f t="shared" si="55"/>
        <v>1.1733024691358025</v>
      </c>
      <c r="E265" s="11">
        <v>10</v>
      </c>
      <c r="F265" s="5" t="s">
        <v>370</v>
      </c>
      <c r="G265" s="5" t="s">
        <v>370</v>
      </c>
      <c r="H265" s="5" t="s">
        <v>370</v>
      </c>
      <c r="I265" s="5" t="s">
        <v>370</v>
      </c>
      <c r="J265" s="5" t="s">
        <v>370</v>
      </c>
      <c r="K265" s="5" t="s">
        <v>370</v>
      </c>
      <c r="L265" s="5" t="s">
        <v>370</v>
      </c>
      <c r="M265" s="5" t="s">
        <v>370</v>
      </c>
      <c r="N265" s="35">
        <v>939.1</v>
      </c>
      <c r="O265" s="35">
        <v>221.3</v>
      </c>
      <c r="P265" s="4">
        <f t="shared" si="56"/>
        <v>0.23565115536151635</v>
      </c>
      <c r="Q265" s="11">
        <v>20</v>
      </c>
      <c r="R265" s="35">
        <v>165</v>
      </c>
      <c r="S265" s="35">
        <v>165.5</v>
      </c>
      <c r="T265" s="4">
        <f t="shared" si="57"/>
        <v>1.0030303030303029</v>
      </c>
      <c r="U265" s="11">
        <v>10</v>
      </c>
      <c r="V265" s="35">
        <v>11.5</v>
      </c>
      <c r="W265" s="35">
        <v>13.5</v>
      </c>
      <c r="X265" s="4">
        <f t="shared" si="58"/>
        <v>1.173913043478261</v>
      </c>
      <c r="Y265" s="11">
        <v>40</v>
      </c>
      <c r="Z265" s="44">
        <f t="shared" si="59"/>
        <v>0.91791090710027279</v>
      </c>
      <c r="AA265" s="45">
        <v>3691</v>
      </c>
      <c r="AB265" s="35">
        <f t="shared" si="60"/>
        <v>335.54545454545456</v>
      </c>
      <c r="AC265" s="35">
        <f t="shared" si="61"/>
        <v>308</v>
      </c>
      <c r="AD265" s="35">
        <f t="shared" si="62"/>
        <v>-27.545454545454561</v>
      </c>
      <c r="AE265" s="35">
        <v>0</v>
      </c>
      <c r="AF265" s="35">
        <f t="shared" si="63"/>
        <v>308</v>
      </c>
      <c r="AG265" s="35">
        <v>308</v>
      </c>
      <c r="AH265" s="35">
        <f t="shared" si="64"/>
        <v>0</v>
      </c>
      <c r="AI265" s="67"/>
      <c r="AJ265" s="9"/>
      <c r="AK265" s="9"/>
      <c r="AL265" s="9"/>
      <c r="AM265" s="10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10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10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10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10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10"/>
      <c r="FX265" s="9"/>
      <c r="FY265" s="9"/>
    </row>
    <row r="266" spans="1:181" s="2" customFormat="1" ht="17" customHeight="1">
      <c r="A266" s="14" t="s">
        <v>262</v>
      </c>
      <c r="B266" s="35">
        <v>490</v>
      </c>
      <c r="C266" s="35">
        <v>509.1</v>
      </c>
      <c r="D266" s="4">
        <f t="shared" si="55"/>
        <v>1.0389795918367348</v>
      </c>
      <c r="E266" s="11">
        <v>10</v>
      </c>
      <c r="F266" s="5" t="s">
        <v>370</v>
      </c>
      <c r="G266" s="5" t="s">
        <v>370</v>
      </c>
      <c r="H266" s="5" t="s">
        <v>370</v>
      </c>
      <c r="I266" s="5" t="s">
        <v>370</v>
      </c>
      <c r="J266" s="5" t="s">
        <v>370</v>
      </c>
      <c r="K266" s="5" t="s">
        <v>370</v>
      </c>
      <c r="L266" s="5" t="s">
        <v>370</v>
      </c>
      <c r="M266" s="5" t="s">
        <v>370</v>
      </c>
      <c r="N266" s="35">
        <v>341.6</v>
      </c>
      <c r="O266" s="35">
        <v>278.5</v>
      </c>
      <c r="P266" s="4">
        <f t="shared" si="56"/>
        <v>0.8152810304449648</v>
      </c>
      <c r="Q266" s="11">
        <v>20</v>
      </c>
      <c r="R266" s="35">
        <v>52</v>
      </c>
      <c r="S266" s="35">
        <v>53.6</v>
      </c>
      <c r="T266" s="4">
        <f t="shared" si="57"/>
        <v>1.0307692307692309</v>
      </c>
      <c r="U266" s="11">
        <v>10</v>
      </c>
      <c r="V266" s="35">
        <v>11</v>
      </c>
      <c r="W266" s="35">
        <v>11.5</v>
      </c>
      <c r="X266" s="4">
        <f t="shared" si="58"/>
        <v>1.0454545454545454</v>
      </c>
      <c r="Y266" s="11">
        <v>40</v>
      </c>
      <c r="Z266" s="44">
        <f t="shared" si="59"/>
        <v>0.98526613316425959</v>
      </c>
      <c r="AA266" s="45">
        <v>6147</v>
      </c>
      <c r="AB266" s="35">
        <f t="shared" si="60"/>
        <v>558.81818181818187</v>
      </c>
      <c r="AC266" s="35">
        <f t="shared" si="61"/>
        <v>550.6</v>
      </c>
      <c r="AD266" s="35">
        <f t="shared" si="62"/>
        <v>-8.2181818181818471</v>
      </c>
      <c r="AE266" s="35">
        <v>0</v>
      </c>
      <c r="AF266" s="35">
        <f t="shared" si="63"/>
        <v>550.6</v>
      </c>
      <c r="AG266" s="35">
        <v>550.6</v>
      </c>
      <c r="AH266" s="35">
        <f t="shared" si="64"/>
        <v>0</v>
      </c>
      <c r="AI266" s="67"/>
      <c r="AJ266" s="9"/>
      <c r="AK266" s="9"/>
      <c r="AL266" s="9"/>
      <c r="AM266" s="10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10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10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10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10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10"/>
      <c r="FX266" s="9"/>
      <c r="FY266" s="9"/>
    </row>
    <row r="267" spans="1:181" s="2" customFormat="1" ht="17" customHeight="1">
      <c r="A267" s="14" t="s">
        <v>263</v>
      </c>
      <c r="B267" s="35">
        <v>9284</v>
      </c>
      <c r="C267" s="35">
        <v>9086.5</v>
      </c>
      <c r="D267" s="4">
        <f t="shared" si="55"/>
        <v>0.97872684187850068</v>
      </c>
      <c r="E267" s="11">
        <v>10</v>
      </c>
      <c r="F267" s="5" t="s">
        <v>370</v>
      </c>
      <c r="G267" s="5" t="s">
        <v>370</v>
      </c>
      <c r="H267" s="5" t="s">
        <v>370</v>
      </c>
      <c r="I267" s="5" t="s">
        <v>370</v>
      </c>
      <c r="J267" s="5" t="s">
        <v>370</v>
      </c>
      <c r="K267" s="5" t="s">
        <v>370</v>
      </c>
      <c r="L267" s="5" t="s">
        <v>370</v>
      </c>
      <c r="M267" s="5" t="s">
        <v>370</v>
      </c>
      <c r="N267" s="35">
        <v>870.6</v>
      </c>
      <c r="O267" s="35">
        <v>489.3</v>
      </c>
      <c r="P267" s="4">
        <f t="shared" si="56"/>
        <v>0.56202618883528599</v>
      </c>
      <c r="Q267" s="11">
        <v>20</v>
      </c>
      <c r="R267" s="35">
        <v>10</v>
      </c>
      <c r="S267" s="35">
        <v>10.1</v>
      </c>
      <c r="T267" s="4">
        <f t="shared" si="57"/>
        <v>1.01</v>
      </c>
      <c r="U267" s="11">
        <v>25</v>
      </c>
      <c r="V267" s="35">
        <v>11</v>
      </c>
      <c r="W267" s="35">
        <v>12.1</v>
      </c>
      <c r="X267" s="4">
        <f t="shared" si="58"/>
        <v>1.0999999999999999</v>
      </c>
      <c r="Y267" s="11">
        <v>25</v>
      </c>
      <c r="Z267" s="44">
        <f t="shared" si="59"/>
        <v>0.92222240244363396</v>
      </c>
      <c r="AA267" s="45">
        <v>5255</v>
      </c>
      <c r="AB267" s="35">
        <f t="shared" si="60"/>
        <v>477.72727272727275</v>
      </c>
      <c r="AC267" s="35">
        <f t="shared" si="61"/>
        <v>440.6</v>
      </c>
      <c r="AD267" s="35">
        <f t="shared" si="62"/>
        <v>-37.127272727272725</v>
      </c>
      <c r="AE267" s="35">
        <v>0</v>
      </c>
      <c r="AF267" s="35">
        <f t="shared" si="63"/>
        <v>440.6</v>
      </c>
      <c r="AG267" s="35">
        <v>440.6</v>
      </c>
      <c r="AH267" s="35">
        <f t="shared" si="64"/>
        <v>0</v>
      </c>
      <c r="AI267" s="67"/>
      <c r="AJ267" s="9"/>
      <c r="AK267" s="9"/>
      <c r="AL267" s="9"/>
      <c r="AM267" s="10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10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10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10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10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10"/>
      <c r="FX267" s="9"/>
      <c r="FY267" s="9"/>
    </row>
    <row r="268" spans="1:181" s="2" customFormat="1" ht="17" customHeight="1">
      <c r="A268" s="14" t="s">
        <v>264</v>
      </c>
      <c r="B268" s="35">
        <v>3721</v>
      </c>
      <c r="C268" s="35">
        <v>3728.9</v>
      </c>
      <c r="D268" s="4">
        <f t="shared" si="55"/>
        <v>1.0021230851921528</v>
      </c>
      <c r="E268" s="11">
        <v>10</v>
      </c>
      <c r="F268" s="5" t="s">
        <v>370</v>
      </c>
      <c r="G268" s="5" t="s">
        <v>370</v>
      </c>
      <c r="H268" s="5" t="s">
        <v>370</v>
      </c>
      <c r="I268" s="5" t="s">
        <v>370</v>
      </c>
      <c r="J268" s="5" t="s">
        <v>370</v>
      </c>
      <c r="K268" s="5" t="s">
        <v>370</v>
      </c>
      <c r="L268" s="5" t="s">
        <v>370</v>
      </c>
      <c r="M268" s="5" t="s">
        <v>370</v>
      </c>
      <c r="N268" s="35">
        <v>380.3</v>
      </c>
      <c r="O268" s="35">
        <v>191.4</v>
      </c>
      <c r="P268" s="4">
        <f t="shared" si="56"/>
        <v>0.50328687877991063</v>
      </c>
      <c r="Q268" s="11">
        <v>20</v>
      </c>
      <c r="R268" s="35">
        <v>3.5</v>
      </c>
      <c r="S268" s="35">
        <v>4.2</v>
      </c>
      <c r="T268" s="4">
        <f t="shared" si="57"/>
        <v>1.2</v>
      </c>
      <c r="U268" s="11">
        <v>15</v>
      </c>
      <c r="V268" s="35">
        <v>4.5</v>
      </c>
      <c r="W268" s="35">
        <v>5</v>
      </c>
      <c r="X268" s="4">
        <f t="shared" si="58"/>
        <v>1.1111111111111112</v>
      </c>
      <c r="Y268" s="11">
        <v>35</v>
      </c>
      <c r="Z268" s="44">
        <f t="shared" si="59"/>
        <v>0.96219821645510795</v>
      </c>
      <c r="AA268" s="45">
        <v>767</v>
      </c>
      <c r="AB268" s="35">
        <f t="shared" si="60"/>
        <v>69.727272727272734</v>
      </c>
      <c r="AC268" s="35">
        <f t="shared" si="61"/>
        <v>67.099999999999994</v>
      </c>
      <c r="AD268" s="35">
        <f t="shared" si="62"/>
        <v>-2.6272727272727394</v>
      </c>
      <c r="AE268" s="35">
        <v>0</v>
      </c>
      <c r="AF268" s="35">
        <f t="shared" si="63"/>
        <v>67.099999999999994</v>
      </c>
      <c r="AG268" s="35">
        <v>67.099999999999994</v>
      </c>
      <c r="AH268" s="35">
        <f t="shared" si="64"/>
        <v>0</v>
      </c>
      <c r="AI268" s="67"/>
      <c r="AJ268" s="9"/>
      <c r="AK268" s="9"/>
      <c r="AL268" s="9"/>
      <c r="AM268" s="10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10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10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10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10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10"/>
      <c r="FX268" s="9"/>
      <c r="FY268" s="9"/>
    </row>
    <row r="269" spans="1:181" s="2" customFormat="1" ht="17" customHeight="1">
      <c r="A269" s="18" t="s">
        <v>265</v>
      </c>
      <c r="B269" s="35"/>
      <c r="C269" s="35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35"/>
      <c r="O269" s="35"/>
      <c r="P269" s="11"/>
      <c r="Q269" s="11"/>
      <c r="R269" s="35"/>
      <c r="S269" s="35"/>
      <c r="T269" s="11"/>
      <c r="U269" s="11"/>
      <c r="V269" s="11"/>
      <c r="W269" s="11"/>
      <c r="X269" s="11"/>
      <c r="Y269" s="11"/>
      <c r="Z269" s="44"/>
      <c r="AA269" s="11"/>
      <c r="AB269" s="11"/>
      <c r="AC269" s="11"/>
      <c r="AD269" s="11"/>
      <c r="AE269" s="11"/>
      <c r="AF269" s="11"/>
      <c r="AG269" s="35"/>
      <c r="AH269" s="35"/>
      <c r="AI269" s="67"/>
      <c r="AJ269" s="9"/>
      <c r="AK269" s="9"/>
      <c r="AL269" s="9"/>
      <c r="AM269" s="10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10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10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10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10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10"/>
      <c r="FX269" s="9"/>
      <c r="FY269" s="9"/>
    </row>
    <row r="270" spans="1:181" s="2" customFormat="1" ht="17" customHeight="1">
      <c r="A270" s="14" t="s">
        <v>266</v>
      </c>
      <c r="B270" s="35">
        <v>0</v>
      </c>
      <c r="C270" s="35">
        <v>0</v>
      </c>
      <c r="D270" s="4">
        <f t="shared" si="55"/>
        <v>0</v>
      </c>
      <c r="E270" s="11">
        <v>0</v>
      </c>
      <c r="F270" s="5" t="s">
        <v>370</v>
      </c>
      <c r="G270" s="5" t="s">
        <v>370</v>
      </c>
      <c r="H270" s="5" t="s">
        <v>370</v>
      </c>
      <c r="I270" s="5" t="s">
        <v>370</v>
      </c>
      <c r="J270" s="5" t="s">
        <v>370</v>
      </c>
      <c r="K270" s="5" t="s">
        <v>370</v>
      </c>
      <c r="L270" s="5" t="s">
        <v>370</v>
      </c>
      <c r="M270" s="5" t="s">
        <v>370</v>
      </c>
      <c r="N270" s="35">
        <v>49.2</v>
      </c>
      <c r="O270" s="35">
        <v>50</v>
      </c>
      <c r="P270" s="4">
        <f t="shared" si="56"/>
        <v>1.0162601626016259</v>
      </c>
      <c r="Q270" s="11">
        <v>20</v>
      </c>
      <c r="R270" s="35">
        <v>0</v>
      </c>
      <c r="S270" s="35">
        <v>0</v>
      </c>
      <c r="T270" s="4">
        <f t="shared" si="57"/>
        <v>1</v>
      </c>
      <c r="U270" s="11">
        <v>10</v>
      </c>
      <c r="V270" s="35">
        <v>0.3</v>
      </c>
      <c r="W270" s="35">
        <v>0.3</v>
      </c>
      <c r="X270" s="4">
        <f t="shared" si="58"/>
        <v>1</v>
      </c>
      <c r="Y270" s="11">
        <v>40</v>
      </c>
      <c r="Z270" s="44">
        <f t="shared" si="59"/>
        <v>1.0046457607433215</v>
      </c>
      <c r="AA270" s="45">
        <v>678</v>
      </c>
      <c r="AB270" s="35">
        <f t="shared" si="60"/>
        <v>61.636363636363633</v>
      </c>
      <c r="AC270" s="35">
        <f t="shared" si="61"/>
        <v>61.9</v>
      </c>
      <c r="AD270" s="35">
        <f t="shared" si="62"/>
        <v>0.26363636363636545</v>
      </c>
      <c r="AE270" s="35">
        <v>0</v>
      </c>
      <c r="AF270" s="35">
        <f t="shared" si="63"/>
        <v>61.9</v>
      </c>
      <c r="AG270" s="35">
        <v>61.9</v>
      </c>
      <c r="AH270" s="35">
        <f t="shared" si="64"/>
        <v>0</v>
      </c>
      <c r="AI270" s="67"/>
      <c r="AJ270" s="9"/>
      <c r="AK270" s="9"/>
      <c r="AL270" s="9"/>
      <c r="AM270" s="10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10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10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10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10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10"/>
      <c r="FX270" s="9"/>
      <c r="FY270" s="9"/>
    </row>
    <row r="271" spans="1:181" s="2" customFormat="1" ht="17" customHeight="1">
      <c r="A271" s="14" t="s">
        <v>267</v>
      </c>
      <c r="B271" s="35">
        <v>0</v>
      </c>
      <c r="C271" s="35">
        <v>0</v>
      </c>
      <c r="D271" s="4">
        <f t="shared" si="55"/>
        <v>0</v>
      </c>
      <c r="E271" s="11">
        <v>0</v>
      </c>
      <c r="F271" s="5" t="s">
        <v>370</v>
      </c>
      <c r="G271" s="5" t="s">
        <v>370</v>
      </c>
      <c r="H271" s="5" t="s">
        <v>370</v>
      </c>
      <c r="I271" s="5" t="s">
        <v>370</v>
      </c>
      <c r="J271" s="5" t="s">
        <v>370</v>
      </c>
      <c r="K271" s="5" t="s">
        <v>370</v>
      </c>
      <c r="L271" s="5" t="s">
        <v>370</v>
      </c>
      <c r="M271" s="5" t="s">
        <v>370</v>
      </c>
      <c r="N271" s="35">
        <v>106.2</v>
      </c>
      <c r="O271" s="35">
        <v>114.9</v>
      </c>
      <c r="P271" s="4">
        <f t="shared" si="56"/>
        <v>1.0819209039548023</v>
      </c>
      <c r="Q271" s="11">
        <v>20</v>
      </c>
      <c r="R271" s="35">
        <v>0</v>
      </c>
      <c r="S271" s="35">
        <v>0</v>
      </c>
      <c r="T271" s="4">
        <f t="shared" si="57"/>
        <v>1</v>
      </c>
      <c r="U271" s="11">
        <v>20</v>
      </c>
      <c r="V271" s="35">
        <v>0.5</v>
      </c>
      <c r="W271" s="35">
        <v>0.5</v>
      </c>
      <c r="X271" s="4">
        <f t="shared" si="58"/>
        <v>1</v>
      </c>
      <c r="Y271" s="11">
        <v>30</v>
      </c>
      <c r="Z271" s="44">
        <f t="shared" si="59"/>
        <v>1.0234059725585152</v>
      </c>
      <c r="AA271" s="45">
        <v>572</v>
      </c>
      <c r="AB271" s="35">
        <f t="shared" si="60"/>
        <v>52</v>
      </c>
      <c r="AC271" s="35">
        <f t="shared" si="61"/>
        <v>53.2</v>
      </c>
      <c r="AD271" s="35">
        <f t="shared" si="62"/>
        <v>1.2000000000000028</v>
      </c>
      <c r="AE271" s="35">
        <v>0</v>
      </c>
      <c r="AF271" s="35">
        <f t="shared" si="63"/>
        <v>53.2</v>
      </c>
      <c r="AG271" s="35">
        <v>53.2</v>
      </c>
      <c r="AH271" s="35">
        <f t="shared" si="64"/>
        <v>0</v>
      </c>
      <c r="AI271" s="67"/>
      <c r="AJ271" s="9"/>
      <c r="AK271" s="9"/>
      <c r="AL271" s="9"/>
      <c r="AM271" s="10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10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10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10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10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10"/>
      <c r="FX271" s="9"/>
      <c r="FY271" s="9"/>
    </row>
    <row r="272" spans="1:181" s="2" customFormat="1" ht="17" customHeight="1">
      <c r="A272" s="14" t="s">
        <v>268</v>
      </c>
      <c r="B272" s="35">
        <v>0</v>
      </c>
      <c r="C272" s="35">
        <v>0</v>
      </c>
      <c r="D272" s="4">
        <f t="shared" si="55"/>
        <v>0</v>
      </c>
      <c r="E272" s="11">
        <v>0</v>
      </c>
      <c r="F272" s="5" t="s">
        <v>370</v>
      </c>
      <c r="G272" s="5" t="s">
        <v>370</v>
      </c>
      <c r="H272" s="5" t="s">
        <v>370</v>
      </c>
      <c r="I272" s="5" t="s">
        <v>370</v>
      </c>
      <c r="J272" s="5" t="s">
        <v>370</v>
      </c>
      <c r="K272" s="5" t="s">
        <v>370</v>
      </c>
      <c r="L272" s="5" t="s">
        <v>370</v>
      </c>
      <c r="M272" s="5" t="s">
        <v>370</v>
      </c>
      <c r="N272" s="35">
        <v>97</v>
      </c>
      <c r="O272" s="35">
        <v>102.9</v>
      </c>
      <c r="P272" s="4">
        <f t="shared" si="56"/>
        <v>1.0608247422680412</v>
      </c>
      <c r="Q272" s="11">
        <v>20</v>
      </c>
      <c r="R272" s="35">
        <v>0</v>
      </c>
      <c r="S272" s="35">
        <v>0</v>
      </c>
      <c r="T272" s="4">
        <f t="shared" si="57"/>
        <v>1</v>
      </c>
      <c r="U272" s="11">
        <v>10</v>
      </c>
      <c r="V272" s="35">
        <v>2.8</v>
      </c>
      <c r="W272" s="35">
        <v>2.8</v>
      </c>
      <c r="X272" s="4">
        <f t="shared" si="58"/>
        <v>1</v>
      </c>
      <c r="Y272" s="11">
        <v>40</v>
      </c>
      <c r="Z272" s="44">
        <f t="shared" si="59"/>
        <v>1.0173784977908689</v>
      </c>
      <c r="AA272" s="45">
        <v>435</v>
      </c>
      <c r="AB272" s="35">
        <f t="shared" si="60"/>
        <v>39.545454545454547</v>
      </c>
      <c r="AC272" s="35">
        <f t="shared" si="61"/>
        <v>40.200000000000003</v>
      </c>
      <c r="AD272" s="35">
        <f t="shared" si="62"/>
        <v>0.6545454545454561</v>
      </c>
      <c r="AE272" s="35">
        <v>0</v>
      </c>
      <c r="AF272" s="35">
        <f t="shared" si="63"/>
        <v>40.200000000000003</v>
      </c>
      <c r="AG272" s="35">
        <v>40.200000000000003</v>
      </c>
      <c r="AH272" s="35">
        <f t="shared" si="64"/>
        <v>0</v>
      </c>
      <c r="AI272" s="67"/>
      <c r="AJ272" s="9"/>
      <c r="AK272" s="9"/>
      <c r="AL272" s="9"/>
      <c r="AM272" s="10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10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10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10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10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10"/>
      <c r="FX272" s="9"/>
      <c r="FY272" s="9"/>
    </row>
    <row r="273" spans="1:181" s="2" customFormat="1" ht="17" customHeight="1">
      <c r="A273" s="14" t="s">
        <v>269</v>
      </c>
      <c r="B273" s="35">
        <v>0</v>
      </c>
      <c r="C273" s="35">
        <v>0</v>
      </c>
      <c r="D273" s="4">
        <f t="shared" si="55"/>
        <v>0</v>
      </c>
      <c r="E273" s="11">
        <v>0</v>
      </c>
      <c r="F273" s="5" t="s">
        <v>370</v>
      </c>
      <c r="G273" s="5" t="s">
        <v>370</v>
      </c>
      <c r="H273" s="5" t="s">
        <v>370</v>
      </c>
      <c r="I273" s="5" t="s">
        <v>370</v>
      </c>
      <c r="J273" s="5" t="s">
        <v>370</v>
      </c>
      <c r="K273" s="5" t="s">
        <v>370</v>
      </c>
      <c r="L273" s="5" t="s">
        <v>370</v>
      </c>
      <c r="M273" s="5" t="s">
        <v>370</v>
      </c>
      <c r="N273" s="35">
        <v>73.3</v>
      </c>
      <c r="O273" s="35">
        <v>82.1</v>
      </c>
      <c r="P273" s="4">
        <f t="shared" si="56"/>
        <v>1.1200545702592086</v>
      </c>
      <c r="Q273" s="11">
        <v>20</v>
      </c>
      <c r="R273" s="35">
        <v>3</v>
      </c>
      <c r="S273" s="35">
        <v>3.1</v>
      </c>
      <c r="T273" s="4">
        <f t="shared" si="57"/>
        <v>1.0333333333333334</v>
      </c>
      <c r="U273" s="11">
        <v>20</v>
      </c>
      <c r="V273" s="35">
        <v>1</v>
      </c>
      <c r="W273" s="35">
        <v>1</v>
      </c>
      <c r="X273" s="4">
        <f t="shared" si="58"/>
        <v>1</v>
      </c>
      <c r="Y273" s="11">
        <v>30</v>
      </c>
      <c r="Z273" s="44">
        <f t="shared" si="59"/>
        <v>1.0438251153121549</v>
      </c>
      <c r="AA273" s="45">
        <v>2119</v>
      </c>
      <c r="AB273" s="35">
        <f t="shared" si="60"/>
        <v>192.63636363636363</v>
      </c>
      <c r="AC273" s="35">
        <f t="shared" si="61"/>
        <v>201.1</v>
      </c>
      <c r="AD273" s="35">
        <f t="shared" si="62"/>
        <v>8.4636363636363683</v>
      </c>
      <c r="AE273" s="35">
        <v>0</v>
      </c>
      <c r="AF273" s="35">
        <f t="shared" si="63"/>
        <v>201.1</v>
      </c>
      <c r="AG273" s="35">
        <v>201.1</v>
      </c>
      <c r="AH273" s="35">
        <f t="shared" si="64"/>
        <v>0</v>
      </c>
      <c r="AI273" s="67"/>
      <c r="AJ273" s="9"/>
      <c r="AK273" s="9"/>
      <c r="AL273" s="9"/>
      <c r="AM273" s="10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10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10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10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10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10"/>
      <c r="FX273" s="9"/>
      <c r="FY273" s="9"/>
    </row>
    <row r="274" spans="1:181" s="2" customFormat="1" ht="17" customHeight="1">
      <c r="A274" s="14" t="s">
        <v>270</v>
      </c>
      <c r="B274" s="35">
        <v>180</v>
      </c>
      <c r="C274" s="35">
        <v>177</v>
      </c>
      <c r="D274" s="4">
        <f t="shared" si="55"/>
        <v>0.98333333333333328</v>
      </c>
      <c r="E274" s="11">
        <v>10</v>
      </c>
      <c r="F274" s="5" t="s">
        <v>370</v>
      </c>
      <c r="G274" s="5" t="s">
        <v>370</v>
      </c>
      <c r="H274" s="5" t="s">
        <v>370</v>
      </c>
      <c r="I274" s="5" t="s">
        <v>370</v>
      </c>
      <c r="J274" s="5" t="s">
        <v>370</v>
      </c>
      <c r="K274" s="5" t="s">
        <v>370</v>
      </c>
      <c r="L274" s="5" t="s">
        <v>370</v>
      </c>
      <c r="M274" s="5" t="s">
        <v>370</v>
      </c>
      <c r="N274" s="35">
        <v>125.3</v>
      </c>
      <c r="O274" s="35">
        <v>124.5</v>
      </c>
      <c r="P274" s="4">
        <f t="shared" si="56"/>
        <v>0.99361532322426183</v>
      </c>
      <c r="Q274" s="11">
        <v>20</v>
      </c>
      <c r="R274" s="35">
        <v>0</v>
      </c>
      <c r="S274" s="35">
        <v>0</v>
      </c>
      <c r="T274" s="4">
        <f t="shared" si="57"/>
        <v>1</v>
      </c>
      <c r="U274" s="11">
        <v>20</v>
      </c>
      <c r="V274" s="35">
        <v>1</v>
      </c>
      <c r="W274" s="35">
        <v>1</v>
      </c>
      <c r="X274" s="4">
        <f t="shared" si="58"/>
        <v>1</v>
      </c>
      <c r="Y274" s="11">
        <v>30</v>
      </c>
      <c r="Z274" s="44">
        <f t="shared" si="59"/>
        <v>0.99632049747273221</v>
      </c>
      <c r="AA274" s="45">
        <v>501</v>
      </c>
      <c r="AB274" s="35">
        <f t="shared" si="60"/>
        <v>45.545454545454547</v>
      </c>
      <c r="AC274" s="35">
        <f t="shared" si="61"/>
        <v>45.4</v>
      </c>
      <c r="AD274" s="35">
        <f t="shared" si="62"/>
        <v>-0.14545454545454817</v>
      </c>
      <c r="AE274" s="35">
        <v>0</v>
      </c>
      <c r="AF274" s="35">
        <f t="shared" si="63"/>
        <v>45.4</v>
      </c>
      <c r="AG274" s="35">
        <v>45.4</v>
      </c>
      <c r="AH274" s="35">
        <f t="shared" si="64"/>
        <v>0</v>
      </c>
      <c r="AI274" s="67"/>
      <c r="AJ274" s="9"/>
      <c r="AK274" s="9"/>
      <c r="AL274" s="9"/>
      <c r="AM274" s="10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10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10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10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10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10"/>
      <c r="FX274" s="9"/>
      <c r="FY274" s="9"/>
    </row>
    <row r="275" spans="1:181" s="2" customFormat="1" ht="17" customHeight="1">
      <c r="A275" s="14" t="s">
        <v>271</v>
      </c>
      <c r="B275" s="35">
        <v>0</v>
      </c>
      <c r="C275" s="35">
        <v>0</v>
      </c>
      <c r="D275" s="4">
        <f t="shared" si="55"/>
        <v>0</v>
      </c>
      <c r="E275" s="11">
        <v>0</v>
      </c>
      <c r="F275" s="5" t="s">
        <v>370</v>
      </c>
      <c r="G275" s="5" t="s">
        <v>370</v>
      </c>
      <c r="H275" s="5" t="s">
        <v>370</v>
      </c>
      <c r="I275" s="5" t="s">
        <v>370</v>
      </c>
      <c r="J275" s="5" t="s">
        <v>370</v>
      </c>
      <c r="K275" s="5" t="s">
        <v>370</v>
      </c>
      <c r="L275" s="5" t="s">
        <v>370</v>
      </c>
      <c r="M275" s="5" t="s">
        <v>370</v>
      </c>
      <c r="N275" s="35">
        <v>93.4</v>
      </c>
      <c r="O275" s="35">
        <v>69.5</v>
      </c>
      <c r="P275" s="4">
        <f t="shared" si="56"/>
        <v>0.74411134903640253</v>
      </c>
      <c r="Q275" s="11">
        <v>20</v>
      </c>
      <c r="R275" s="35">
        <v>3</v>
      </c>
      <c r="S275" s="35">
        <v>3.1</v>
      </c>
      <c r="T275" s="4">
        <f t="shared" si="57"/>
        <v>1.0333333333333334</v>
      </c>
      <c r="U275" s="11">
        <v>15</v>
      </c>
      <c r="V275" s="35">
        <v>2</v>
      </c>
      <c r="W275" s="35">
        <v>2</v>
      </c>
      <c r="X275" s="4">
        <f t="shared" si="58"/>
        <v>1</v>
      </c>
      <c r="Y275" s="11">
        <v>35</v>
      </c>
      <c r="Z275" s="44">
        <f t="shared" si="59"/>
        <v>0.9340318140104007</v>
      </c>
      <c r="AA275" s="45">
        <v>1447</v>
      </c>
      <c r="AB275" s="35">
        <f t="shared" si="60"/>
        <v>131.54545454545453</v>
      </c>
      <c r="AC275" s="35">
        <f t="shared" si="61"/>
        <v>122.9</v>
      </c>
      <c r="AD275" s="35">
        <f t="shared" si="62"/>
        <v>-8.6454545454545269</v>
      </c>
      <c r="AE275" s="35">
        <v>0</v>
      </c>
      <c r="AF275" s="35">
        <f t="shared" si="63"/>
        <v>122.9</v>
      </c>
      <c r="AG275" s="35">
        <v>122.9</v>
      </c>
      <c r="AH275" s="35">
        <f t="shared" si="64"/>
        <v>0</v>
      </c>
      <c r="AI275" s="67"/>
      <c r="AJ275" s="9"/>
      <c r="AK275" s="9"/>
      <c r="AL275" s="9"/>
      <c r="AM275" s="10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10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10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10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10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10"/>
      <c r="FX275" s="9"/>
      <c r="FY275" s="9"/>
    </row>
    <row r="276" spans="1:181" s="2" customFormat="1" ht="17" customHeight="1">
      <c r="A276" s="14" t="s">
        <v>272</v>
      </c>
      <c r="B276" s="35">
        <v>0</v>
      </c>
      <c r="C276" s="35">
        <v>0</v>
      </c>
      <c r="D276" s="4">
        <f t="shared" si="55"/>
        <v>0</v>
      </c>
      <c r="E276" s="11">
        <v>0</v>
      </c>
      <c r="F276" s="5" t="s">
        <v>370</v>
      </c>
      <c r="G276" s="5" t="s">
        <v>370</v>
      </c>
      <c r="H276" s="5" t="s">
        <v>370</v>
      </c>
      <c r="I276" s="5" t="s">
        <v>370</v>
      </c>
      <c r="J276" s="5" t="s">
        <v>370</v>
      </c>
      <c r="K276" s="5" t="s">
        <v>370</v>
      </c>
      <c r="L276" s="5" t="s">
        <v>370</v>
      </c>
      <c r="M276" s="5" t="s">
        <v>370</v>
      </c>
      <c r="N276" s="35">
        <v>64.5</v>
      </c>
      <c r="O276" s="35">
        <v>54.9</v>
      </c>
      <c r="P276" s="4">
        <f t="shared" si="56"/>
        <v>0.85116279069767442</v>
      </c>
      <c r="Q276" s="11">
        <v>20</v>
      </c>
      <c r="R276" s="35">
        <v>2</v>
      </c>
      <c r="S276" s="35">
        <v>1.5</v>
      </c>
      <c r="T276" s="4">
        <f t="shared" si="57"/>
        <v>0.75</v>
      </c>
      <c r="U276" s="11">
        <v>20</v>
      </c>
      <c r="V276" s="35">
        <v>1.2</v>
      </c>
      <c r="W276" s="35">
        <v>1.2</v>
      </c>
      <c r="X276" s="4">
        <f t="shared" si="58"/>
        <v>1</v>
      </c>
      <c r="Y276" s="11">
        <v>30</v>
      </c>
      <c r="Z276" s="44">
        <f t="shared" si="59"/>
        <v>0.88604651162790704</v>
      </c>
      <c r="AA276" s="45">
        <v>1083</v>
      </c>
      <c r="AB276" s="35">
        <f t="shared" si="60"/>
        <v>98.454545454545453</v>
      </c>
      <c r="AC276" s="35">
        <f t="shared" si="61"/>
        <v>87.2</v>
      </c>
      <c r="AD276" s="35">
        <f t="shared" si="62"/>
        <v>-11.25454545454545</v>
      </c>
      <c r="AE276" s="35">
        <v>0</v>
      </c>
      <c r="AF276" s="35">
        <f t="shared" si="63"/>
        <v>87.2</v>
      </c>
      <c r="AG276" s="35">
        <v>87.2</v>
      </c>
      <c r="AH276" s="35">
        <f t="shared" si="64"/>
        <v>0</v>
      </c>
      <c r="AI276" s="67"/>
      <c r="AJ276" s="9"/>
      <c r="AK276" s="9"/>
      <c r="AL276" s="9"/>
      <c r="AM276" s="10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10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10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10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10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10"/>
      <c r="FX276" s="9"/>
      <c r="FY276" s="9"/>
    </row>
    <row r="277" spans="1:181" s="2" customFormat="1" ht="17" customHeight="1">
      <c r="A277" s="14" t="s">
        <v>273</v>
      </c>
      <c r="B277" s="35">
        <v>0</v>
      </c>
      <c r="C277" s="35">
        <v>0</v>
      </c>
      <c r="D277" s="4">
        <f t="shared" si="55"/>
        <v>0</v>
      </c>
      <c r="E277" s="11">
        <v>0</v>
      </c>
      <c r="F277" s="5" t="s">
        <v>370</v>
      </c>
      <c r="G277" s="5" t="s">
        <v>370</v>
      </c>
      <c r="H277" s="5" t="s">
        <v>370</v>
      </c>
      <c r="I277" s="5" t="s">
        <v>370</v>
      </c>
      <c r="J277" s="5" t="s">
        <v>370</v>
      </c>
      <c r="K277" s="5" t="s">
        <v>370</v>
      </c>
      <c r="L277" s="5" t="s">
        <v>370</v>
      </c>
      <c r="M277" s="5" t="s">
        <v>370</v>
      </c>
      <c r="N277" s="35">
        <v>90.3</v>
      </c>
      <c r="O277" s="35">
        <v>42</v>
      </c>
      <c r="P277" s="4">
        <f t="shared" si="56"/>
        <v>0.46511627906976744</v>
      </c>
      <c r="Q277" s="11">
        <v>20</v>
      </c>
      <c r="R277" s="35">
        <v>0</v>
      </c>
      <c r="S277" s="35">
        <v>0</v>
      </c>
      <c r="T277" s="4">
        <f t="shared" si="57"/>
        <v>1</v>
      </c>
      <c r="U277" s="11">
        <v>30</v>
      </c>
      <c r="V277" s="35">
        <v>0.5</v>
      </c>
      <c r="W277" s="35">
        <v>0.5</v>
      </c>
      <c r="X277" s="4">
        <f t="shared" si="58"/>
        <v>1</v>
      </c>
      <c r="Y277" s="11">
        <v>20</v>
      </c>
      <c r="Z277" s="44">
        <f t="shared" si="59"/>
        <v>0.84717607973421927</v>
      </c>
      <c r="AA277" s="45">
        <v>1594</v>
      </c>
      <c r="AB277" s="35">
        <f t="shared" si="60"/>
        <v>144.90909090909091</v>
      </c>
      <c r="AC277" s="35">
        <f t="shared" si="61"/>
        <v>122.8</v>
      </c>
      <c r="AD277" s="35">
        <f t="shared" si="62"/>
        <v>-22.109090909090909</v>
      </c>
      <c r="AE277" s="35">
        <v>0</v>
      </c>
      <c r="AF277" s="35">
        <f t="shared" si="63"/>
        <v>122.8</v>
      </c>
      <c r="AG277" s="35">
        <v>122.8</v>
      </c>
      <c r="AH277" s="35">
        <f t="shared" si="64"/>
        <v>0</v>
      </c>
      <c r="AI277" s="67"/>
      <c r="AJ277" s="9"/>
      <c r="AK277" s="9"/>
      <c r="AL277" s="9"/>
      <c r="AM277" s="10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10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10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10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10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10"/>
      <c r="FX277" s="9"/>
      <c r="FY277" s="9"/>
    </row>
    <row r="278" spans="1:181" s="2" customFormat="1" ht="17" customHeight="1">
      <c r="A278" s="14" t="s">
        <v>274</v>
      </c>
      <c r="B278" s="35">
        <v>0</v>
      </c>
      <c r="C278" s="35">
        <v>0</v>
      </c>
      <c r="D278" s="4">
        <f t="shared" si="55"/>
        <v>0</v>
      </c>
      <c r="E278" s="11">
        <v>0</v>
      </c>
      <c r="F278" s="5" t="s">
        <v>370</v>
      </c>
      <c r="G278" s="5" t="s">
        <v>370</v>
      </c>
      <c r="H278" s="5" t="s">
        <v>370</v>
      </c>
      <c r="I278" s="5" t="s">
        <v>370</v>
      </c>
      <c r="J278" s="5" t="s">
        <v>370</v>
      </c>
      <c r="K278" s="5" t="s">
        <v>370</v>
      </c>
      <c r="L278" s="5" t="s">
        <v>370</v>
      </c>
      <c r="M278" s="5" t="s">
        <v>370</v>
      </c>
      <c r="N278" s="35">
        <v>33.9</v>
      </c>
      <c r="O278" s="35">
        <v>74.900000000000006</v>
      </c>
      <c r="P278" s="4">
        <f t="shared" si="56"/>
        <v>1.3</v>
      </c>
      <c r="Q278" s="11">
        <v>20</v>
      </c>
      <c r="R278" s="35">
        <v>0</v>
      </c>
      <c r="S278" s="35">
        <v>1.1000000000000001</v>
      </c>
      <c r="T278" s="4">
        <f t="shared" si="57"/>
        <v>1</v>
      </c>
      <c r="U278" s="11">
        <v>20</v>
      </c>
      <c r="V278" s="35">
        <v>1</v>
      </c>
      <c r="W278" s="35">
        <v>1</v>
      </c>
      <c r="X278" s="4">
        <f t="shared" si="58"/>
        <v>1</v>
      </c>
      <c r="Y278" s="11">
        <v>30</v>
      </c>
      <c r="Z278" s="44">
        <f t="shared" si="59"/>
        <v>1.0857142857142856</v>
      </c>
      <c r="AA278" s="45">
        <v>706</v>
      </c>
      <c r="AB278" s="35">
        <f t="shared" si="60"/>
        <v>64.181818181818187</v>
      </c>
      <c r="AC278" s="35">
        <f t="shared" si="61"/>
        <v>69.7</v>
      </c>
      <c r="AD278" s="35">
        <f t="shared" si="62"/>
        <v>5.5181818181818159</v>
      </c>
      <c r="AE278" s="35">
        <v>0</v>
      </c>
      <c r="AF278" s="35">
        <f t="shared" si="63"/>
        <v>69.7</v>
      </c>
      <c r="AG278" s="35">
        <v>69.7</v>
      </c>
      <c r="AH278" s="35">
        <f t="shared" si="64"/>
        <v>0</v>
      </c>
      <c r="AI278" s="67"/>
      <c r="AJ278" s="9"/>
      <c r="AK278" s="9"/>
      <c r="AL278" s="9"/>
      <c r="AM278" s="10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10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10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10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10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10"/>
      <c r="FX278" s="9"/>
      <c r="FY278" s="9"/>
    </row>
    <row r="279" spans="1:181" s="2" customFormat="1" ht="17" customHeight="1">
      <c r="A279" s="14" t="s">
        <v>275</v>
      </c>
      <c r="B279" s="35">
        <v>0</v>
      </c>
      <c r="C279" s="35">
        <v>0</v>
      </c>
      <c r="D279" s="4">
        <f t="shared" si="55"/>
        <v>0</v>
      </c>
      <c r="E279" s="11">
        <v>0</v>
      </c>
      <c r="F279" s="5" t="s">
        <v>370</v>
      </c>
      <c r="G279" s="5" t="s">
        <v>370</v>
      </c>
      <c r="H279" s="5" t="s">
        <v>370</v>
      </c>
      <c r="I279" s="5" t="s">
        <v>370</v>
      </c>
      <c r="J279" s="5" t="s">
        <v>370</v>
      </c>
      <c r="K279" s="5" t="s">
        <v>370</v>
      </c>
      <c r="L279" s="5" t="s">
        <v>370</v>
      </c>
      <c r="M279" s="5" t="s">
        <v>370</v>
      </c>
      <c r="N279" s="35">
        <v>79.400000000000006</v>
      </c>
      <c r="O279" s="35">
        <v>116.7</v>
      </c>
      <c r="P279" s="4">
        <f t="shared" si="56"/>
        <v>1.226977329974811</v>
      </c>
      <c r="Q279" s="11">
        <v>20</v>
      </c>
      <c r="R279" s="35">
        <v>3</v>
      </c>
      <c r="S279" s="35">
        <v>2.8</v>
      </c>
      <c r="T279" s="4">
        <f t="shared" si="57"/>
        <v>0.93333333333333324</v>
      </c>
      <c r="U279" s="11">
        <v>15</v>
      </c>
      <c r="V279" s="35">
        <v>0.5</v>
      </c>
      <c r="W279" s="35">
        <v>0.5</v>
      </c>
      <c r="X279" s="4">
        <f t="shared" si="58"/>
        <v>1</v>
      </c>
      <c r="Y279" s="11">
        <v>35</v>
      </c>
      <c r="Z279" s="44">
        <f t="shared" si="59"/>
        <v>1.0505649514213746</v>
      </c>
      <c r="AA279" s="45">
        <v>1039</v>
      </c>
      <c r="AB279" s="35">
        <f t="shared" si="60"/>
        <v>94.454545454545453</v>
      </c>
      <c r="AC279" s="35">
        <f t="shared" si="61"/>
        <v>99.2</v>
      </c>
      <c r="AD279" s="35">
        <f t="shared" si="62"/>
        <v>4.7454545454545496</v>
      </c>
      <c r="AE279" s="35">
        <v>0</v>
      </c>
      <c r="AF279" s="35">
        <f t="shared" si="63"/>
        <v>99.2</v>
      </c>
      <c r="AG279" s="35">
        <v>99.2</v>
      </c>
      <c r="AH279" s="35">
        <f t="shared" si="64"/>
        <v>0</v>
      </c>
      <c r="AI279" s="67"/>
      <c r="AJ279" s="9"/>
      <c r="AK279" s="9"/>
      <c r="AL279" s="9"/>
      <c r="AM279" s="10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10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10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10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10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10"/>
      <c r="FX279" s="9"/>
      <c r="FY279" s="9"/>
    </row>
    <row r="280" spans="1:181" s="2" customFormat="1" ht="17" customHeight="1">
      <c r="A280" s="14" t="s">
        <v>276</v>
      </c>
      <c r="B280" s="35">
        <v>0</v>
      </c>
      <c r="C280" s="35">
        <v>0</v>
      </c>
      <c r="D280" s="4">
        <f t="shared" si="55"/>
        <v>0</v>
      </c>
      <c r="E280" s="11">
        <v>0</v>
      </c>
      <c r="F280" s="5" t="s">
        <v>370</v>
      </c>
      <c r="G280" s="5" t="s">
        <v>370</v>
      </c>
      <c r="H280" s="5" t="s">
        <v>370</v>
      </c>
      <c r="I280" s="5" t="s">
        <v>370</v>
      </c>
      <c r="J280" s="5" t="s">
        <v>370</v>
      </c>
      <c r="K280" s="5" t="s">
        <v>370</v>
      </c>
      <c r="L280" s="5" t="s">
        <v>370</v>
      </c>
      <c r="M280" s="5" t="s">
        <v>370</v>
      </c>
      <c r="N280" s="35">
        <v>6.7</v>
      </c>
      <c r="O280" s="35">
        <v>258.89999999999998</v>
      </c>
      <c r="P280" s="4">
        <f t="shared" si="56"/>
        <v>1.3</v>
      </c>
      <c r="Q280" s="11">
        <v>20</v>
      </c>
      <c r="R280" s="35">
        <v>9</v>
      </c>
      <c r="S280" s="35">
        <v>9.5</v>
      </c>
      <c r="T280" s="4">
        <f t="shared" si="57"/>
        <v>1.0555555555555556</v>
      </c>
      <c r="U280" s="11">
        <v>25</v>
      </c>
      <c r="V280" s="35">
        <v>1</v>
      </c>
      <c r="W280" s="35">
        <v>1.2</v>
      </c>
      <c r="X280" s="4">
        <f t="shared" si="58"/>
        <v>1.2</v>
      </c>
      <c r="Y280" s="11">
        <v>25</v>
      </c>
      <c r="Z280" s="44">
        <f t="shared" si="59"/>
        <v>1.176984126984127</v>
      </c>
      <c r="AA280" s="45">
        <v>907</v>
      </c>
      <c r="AB280" s="35">
        <f t="shared" si="60"/>
        <v>82.454545454545453</v>
      </c>
      <c r="AC280" s="35">
        <f t="shared" si="61"/>
        <v>97</v>
      </c>
      <c r="AD280" s="35">
        <f t="shared" si="62"/>
        <v>14.545454545454547</v>
      </c>
      <c r="AE280" s="35">
        <v>0</v>
      </c>
      <c r="AF280" s="35">
        <f t="shared" si="63"/>
        <v>97</v>
      </c>
      <c r="AG280" s="35">
        <v>97</v>
      </c>
      <c r="AH280" s="35">
        <f t="shared" si="64"/>
        <v>0</v>
      </c>
      <c r="AI280" s="67"/>
      <c r="AJ280" s="9"/>
      <c r="AK280" s="9"/>
      <c r="AL280" s="9"/>
      <c r="AM280" s="10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10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10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10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10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10"/>
      <c r="FX280" s="9"/>
      <c r="FY280" s="9"/>
    </row>
    <row r="281" spans="1:181" s="2" customFormat="1" ht="17" customHeight="1">
      <c r="A281" s="14" t="s">
        <v>277</v>
      </c>
      <c r="B281" s="35">
        <v>0</v>
      </c>
      <c r="C281" s="35">
        <v>0</v>
      </c>
      <c r="D281" s="4">
        <f t="shared" si="55"/>
        <v>0</v>
      </c>
      <c r="E281" s="11">
        <v>0</v>
      </c>
      <c r="F281" s="5" t="s">
        <v>370</v>
      </c>
      <c r="G281" s="5" t="s">
        <v>370</v>
      </c>
      <c r="H281" s="5" t="s">
        <v>370</v>
      </c>
      <c r="I281" s="5" t="s">
        <v>370</v>
      </c>
      <c r="J281" s="5" t="s">
        <v>370</v>
      </c>
      <c r="K281" s="5" t="s">
        <v>370</v>
      </c>
      <c r="L281" s="5" t="s">
        <v>370</v>
      </c>
      <c r="M281" s="5" t="s">
        <v>370</v>
      </c>
      <c r="N281" s="35">
        <v>24.3</v>
      </c>
      <c r="O281" s="35">
        <v>271.2</v>
      </c>
      <c r="P281" s="4">
        <f t="shared" si="56"/>
        <v>1.3</v>
      </c>
      <c r="Q281" s="11">
        <v>20</v>
      </c>
      <c r="R281" s="35">
        <v>3</v>
      </c>
      <c r="S281" s="35">
        <v>3.2</v>
      </c>
      <c r="T281" s="4">
        <f t="shared" si="57"/>
        <v>1.0666666666666667</v>
      </c>
      <c r="U281" s="11">
        <v>20</v>
      </c>
      <c r="V281" s="35">
        <v>0.5</v>
      </c>
      <c r="W281" s="35">
        <v>0.5</v>
      </c>
      <c r="X281" s="4">
        <f t="shared" si="58"/>
        <v>1</v>
      </c>
      <c r="Y281" s="11">
        <v>30</v>
      </c>
      <c r="Z281" s="44">
        <f t="shared" si="59"/>
        <v>1.1047619047619046</v>
      </c>
      <c r="AA281" s="45">
        <v>79</v>
      </c>
      <c r="AB281" s="35">
        <f t="shared" si="60"/>
        <v>7.1818181818181817</v>
      </c>
      <c r="AC281" s="35">
        <f t="shared" si="61"/>
        <v>7.9</v>
      </c>
      <c r="AD281" s="35">
        <f t="shared" si="62"/>
        <v>0.7181818181818187</v>
      </c>
      <c r="AE281" s="35">
        <v>0</v>
      </c>
      <c r="AF281" s="35">
        <f t="shared" si="63"/>
        <v>7.9</v>
      </c>
      <c r="AG281" s="35">
        <v>7.9</v>
      </c>
      <c r="AH281" s="35">
        <f t="shared" si="64"/>
        <v>0</v>
      </c>
      <c r="AI281" s="67"/>
      <c r="AJ281" s="9"/>
      <c r="AK281" s="9"/>
      <c r="AL281" s="9"/>
      <c r="AM281" s="10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10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10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10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10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10"/>
      <c r="FX281" s="9"/>
      <c r="FY281" s="9"/>
    </row>
    <row r="282" spans="1:181" s="2" customFormat="1" ht="17" customHeight="1">
      <c r="A282" s="14" t="s">
        <v>278</v>
      </c>
      <c r="B282" s="35">
        <v>6702</v>
      </c>
      <c r="C282" s="35">
        <v>7476</v>
      </c>
      <c r="D282" s="4">
        <f t="shared" si="55"/>
        <v>1.1154879140555058</v>
      </c>
      <c r="E282" s="11">
        <v>10</v>
      </c>
      <c r="F282" s="5" t="s">
        <v>370</v>
      </c>
      <c r="G282" s="5" t="s">
        <v>370</v>
      </c>
      <c r="H282" s="5" t="s">
        <v>370</v>
      </c>
      <c r="I282" s="5" t="s">
        <v>370</v>
      </c>
      <c r="J282" s="5" t="s">
        <v>370</v>
      </c>
      <c r="K282" s="5" t="s">
        <v>370</v>
      </c>
      <c r="L282" s="5" t="s">
        <v>370</v>
      </c>
      <c r="M282" s="5" t="s">
        <v>370</v>
      </c>
      <c r="N282" s="35">
        <v>1355</v>
      </c>
      <c r="O282" s="35">
        <v>2062.5</v>
      </c>
      <c r="P282" s="4">
        <f t="shared" si="56"/>
        <v>1.2322140221402214</v>
      </c>
      <c r="Q282" s="11">
        <v>20</v>
      </c>
      <c r="R282" s="35">
        <v>0</v>
      </c>
      <c r="S282" s="35">
        <v>0</v>
      </c>
      <c r="T282" s="4">
        <f t="shared" si="57"/>
        <v>1</v>
      </c>
      <c r="U282" s="11">
        <v>15</v>
      </c>
      <c r="V282" s="35">
        <v>2</v>
      </c>
      <c r="W282" s="35">
        <v>2</v>
      </c>
      <c r="X282" s="4">
        <f t="shared" si="58"/>
        <v>1</v>
      </c>
      <c r="Y282" s="11">
        <v>35</v>
      </c>
      <c r="Z282" s="44">
        <f t="shared" si="59"/>
        <v>1.0724894947919936</v>
      </c>
      <c r="AA282" s="45">
        <v>2230</v>
      </c>
      <c r="AB282" s="35">
        <f t="shared" si="60"/>
        <v>202.72727272727272</v>
      </c>
      <c r="AC282" s="35">
        <f t="shared" si="61"/>
        <v>217.4</v>
      </c>
      <c r="AD282" s="35">
        <f t="shared" si="62"/>
        <v>14.672727272727286</v>
      </c>
      <c r="AE282" s="35">
        <v>0</v>
      </c>
      <c r="AF282" s="35">
        <f t="shared" si="63"/>
        <v>217.4</v>
      </c>
      <c r="AG282" s="35">
        <v>217.4</v>
      </c>
      <c r="AH282" s="35">
        <f t="shared" si="64"/>
        <v>0</v>
      </c>
      <c r="AI282" s="67"/>
      <c r="AJ282" s="9"/>
      <c r="AK282" s="9"/>
      <c r="AL282" s="9"/>
      <c r="AM282" s="10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10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10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10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10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10"/>
      <c r="FX282" s="9"/>
      <c r="FY282" s="9"/>
    </row>
    <row r="283" spans="1:181" s="2" customFormat="1" ht="17" customHeight="1">
      <c r="A283" s="14" t="s">
        <v>279</v>
      </c>
      <c r="B283" s="35">
        <v>5228</v>
      </c>
      <c r="C283" s="35">
        <v>3163.8</v>
      </c>
      <c r="D283" s="4">
        <f t="shared" si="55"/>
        <v>0.60516449885233359</v>
      </c>
      <c r="E283" s="11">
        <v>10</v>
      </c>
      <c r="F283" s="5" t="s">
        <v>370</v>
      </c>
      <c r="G283" s="5" t="s">
        <v>370</v>
      </c>
      <c r="H283" s="5" t="s">
        <v>370</v>
      </c>
      <c r="I283" s="5" t="s">
        <v>370</v>
      </c>
      <c r="J283" s="5" t="s">
        <v>370</v>
      </c>
      <c r="K283" s="5" t="s">
        <v>370</v>
      </c>
      <c r="L283" s="5" t="s">
        <v>370</v>
      </c>
      <c r="M283" s="5" t="s">
        <v>370</v>
      </c>
      <c r="N283" s="35">
        <v>443</v>
      </c>
      <c r="O283" s="35">
        <v>479</v>
      </c>
      <c r="P283" s="4">
        <f t="shared" si="56"/>
        <v>1.0812641083521444</v>
      </c>
      <c r="Q283" s="11">
        <v>20</v>
      </c>
      <c r="R283" s="35">
        <v>0</v>
      </c>
      <c r="S283" s="35">
        <v>0</v>
      </c>
      <c r="T283" s="4">
        <f t="shared" si="57"/>
        <v>1</v>
      </c>
      <c r="U283" s="11">
        <v>25</v>
      </c>
      <c r="V283" s="35">
        <v>0.2</v>
      </c>
      <c r="W283" s="35">
        <v>0</v>
      </c>
      <c r="X283" s="4">
        <f t="shared" si="58"/>
        <v>0</v>
      </c>
      <c r="Y283" s="11">
        <v>25</v>
      </c>
      <c r="Z283" s="44">
        <f t="shared" si="59"/>
        <v>0.65846158944457778</v>
      </c>
      <c r="AA283" s="45">
        <v>2999</v>
      </c>
      <c r="AB283" s="35">
        <f t="shared" si="60"/>
        <v>272.63636363636363</v>
      </c>
      <c r="AC283" s="35">
        <f t="shared" si="61"/>
        <v>179.5</v>
      </c>
      <c r="AD283" s="35">
        <f t="shared" si="62"/>
        <v>-93.136363636363626</v>
      </c>
      <c r="AE283" s="35">
        <v>0</v>
      </c>
      <c r="AF283" s="35">
        <f t="shared" si="63"/>
        <v>179.5</v>
      </c>
      <c r="AG283" s="35">
        <v>179.5</v>
      </c>
      <c r="AH283" s="35">
        <f t="shared" si="64"/>
        <v>0</v>
      </c>
      <c r="AI283" s="67"/>
      <c r="AJ283" s="9"/>
      <c r="AK283" s="9"/>
      <c r="AL283" s="9"/>
      <c r="AM283" s="10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10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10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10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10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10"/>
      <c r="FX283" s="9"/>
      <c r="FY283" s="9"/>
    </row>
    <row r="284" spans="1:181" s="2" customFormat="1" ht="17" customHeight="1">
      <c r="A284" s="14" t="s">
        <v>280</v>
      </c>
      <c r="B284" s="35">
        <v>44018</v>
      </c>
      <c r="C284" s="35">
        <v>40872.400000000001</v>
      </c>
      <c r="D284" s="4">
        <f t="shared" si="55"/>
        <v>0.92853832523058755</v>
      </c>
      <c r="E284" s="11">
        <v>10</v>
      </c>
      <c r="F284" s="5" t="s">
        <v>370</v>
      </c>
      <c r="G284" s="5" t="s">
        <v>370</v>
      </c>
      <c r="H284" s="5" t="s">
        <v>370</v>
      </c>
      <c r="I284" s="5" t="s">
        <v>370</v>
      </c>
      <c r="J284" s="5" t="s">
        <v>370</v>
      </c>
      <c r="K284" s="5" t="s">
        <v>370</v>
      </c>
      <c r="L284" s="5" t="s">
        <v>370</v>
      </c>
      <c r="M284" s="5" t="s">
        <v>370</v>
      </c>
      <c r="N284" s="35">
        <v>525.1</v>
      </c>
      <c r="O284" s="35">
        <v>337.4</v>
      </c>
      <c r="P284" s="4">
        <f t="shared" si="56"/>
        <v>0.64254427728051788</v>
      </c>
      <c r="Q284" s="11">
        <v>20</v>
      </c>
      <c r="R284" s="35">
        <v>4</v>
      </c>
      <c r="S284" s="35">
        <v>3.7</v>
      </c>
      <c r="T284" s="4">
        <f t="shared" si="57"/>
        <v>0.92500000000000004</v>
      </c>
      <c r="U284" s="11">
        <v>5</v>
      </c>
      <c r="V284" s="35">
        <v>1.5</v>
      </c>
      <c r="W284" s="35">
        <v>1.6</v>
      </c>
      <c r="X284" s="4">
        <f t="shared" si="58"/>
        <v>1.0666666666666667</v>
      </c>
      <c r="Y284" s="11">
        <v>45</v>
      </c>
      <c r="Z284" s="44">
        <f t="shared" si="59"/>
        <v>0.93451585997395292</v>
      </c>
      <c r="AA284" s="45">
        <v>3820</v>
      </c>
      <c r="AB284" s="35">
        <f t="shared" si="60"/>
        <v>347.27272727272725</v>
      </c>
      <c r="AC284" s="35">
        <f t="shared" si="61"/>
        <v>324.5</v>
      </c>
      <c r="AD284" s="35">
        <f t="shared" si="62"/>
        <v>-22.772727272727252</v>
      </c>
      <c r="AE284" s="35">
        <v>0</v>
      </c>
      <c r="AF284" s="35">
        <f t="shared" si="63"/>
        <v>324.5</v>
      </c>
      <c r="AG284" s="35">
        <v>324.5</v>
      </c>
      <c r="AH284" s="35">
        <f t="shared" si="64"/>
        <v>0</v>
      </c>
      <c r="AI284" s="67"/>
      <c r="AJ284" s="9"/>
      <c r="AK284" s="9"/>
      <c r="AL284" s="9"/>
      <c r="AM284" s="10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10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10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10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10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10"/>
      <c r="FX284" s="9"/>
      <c r="FY284" s="9"/>
    </row>
    <row r="285" spans="1:181" s="2" customFormat="1" ht="17" customHeight="1">
      <c r="A285" s="14" t="s">
        <v>281</v>
      </c>
      <c r="B285" s="35">
        <v>48767</v>
      </c>
      <c r="C285" s="35">
        <v>51505.7</v>
      </c>
      <c r="D285" s="4">
        <f t="shared" si="55"/>
        <v>1.0561588779297475</v>
      </c>
      <c r="E285" s="11">
        <v>10</v>
      </c>
      <c r="F285" s="5" t="s">
        <v>370</v>
      </c>
      <c r="G285" s="5" t="s">
        <v>370</v>
      </c>
      <c r="H285" s="5" t="s">
        <v>370</v>
      </c>
      <c r="I285" s="5" t="s">
        <v>370</v>
      </c>
      <c r="J285" s="5" t="s">
        <v>370</v>
      </c>
      <c r="K285" s="5" t="s">
        <v>370</v>
      </c>
      <c r="L285" s="5" t="s">
        <v>370</v>
      </c>
      <c r="M285" s="5" t="s">
        <v>370</v>
      </c>
      <c r="N285" s="35">
        <v>2220.6999999999998</v>
      </c>
      <c r="O285" s="35">
        <v>3244.7</v>
      </c>
      <c r="P285" s="4">
        <f t="shared" si="56"/>
        <v>1.2261115864367091</v>
      </c>
      <c r="Q285" s="11">
        <v>20</v>
      </c>
      <c r="R285" s="35">
        <v>0</v>
      </c>
      <c r="S285" s="35">
        <v>0</v>
      </c>
      <c r="T285" s="4">
        <f t="shared" si="57"/>
        <v>1</v>
      </c>
      <c r="U285" s="11">
        <v>10</v>
      </c>
      <c r="V285" s="35">
        <v>0.5</v>
      </c>
      <c r="W285" s="35">
        <v>0.3</v>
      </c>
      <c r="X285" s="4">
        <f t="shared" si="58"/>
        <v>0.6</v>
      </c>
      <c r="Y285" s="11">
        <v>40</v>
      </c>
      <c r="Z285" s="44">
        <f t="shared" si="59"/>
        <v>0.86354775635039582</v>
      </c>
      <c r="AA285" s="45">
        <v>0</v>
      </c>
      <c r="AB285" s="35">
        <f t="shared" si="60"/>
        <v>0</v>
      </c>
      <c r="AC285" s="35">
        <f t="shared" si="61"/>
        <v>0</v>
      </c>
      <c r="AD285" s="35">
        <f t="shared" si="62"/>
        <v>0</v>
      </c>
      <c r="AE285" s="35">
        <v>0</v>
      </c>
      <c r="AF285" s="35">
        <f t="shared" si="63"/>
        <v>0</v>
      </c>
      <c r="AG285" s="35">
        <v>0</v>
      </c>
      <c r="AH285" s="35">
        <f t="shared" si="64"/>
        <v>0</v>
      </c>
      <c r="AI285" s="67"/>
      <c r="AJ285" s="9"/>
      <c r="AK285" s="9"/>
      <c r="AL285" s="9"/>
      <c r="AM285" s="10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10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10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10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10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10"/>
      <c r="FX285" s="9"/>
      <c r="FY285" s="9"/>
    </row>
    <row r="286" spans="1:181" s="2" customFormat="1" ht="17" customHeight="1">
      <c r="A286" s="14" t="s">
        <v>169</v>
      </c>
      <c r="B286" s="35">
        <v>0</v>
      </c>
      <c r="C286" s="35">
        <v>0</v>
      </c>
      <c r="D286" s="4">
        <f t="shared" si="55"/>
        <v>0</v>
      </c>
      <c r="E286" s="11">
        <v>0</v>
      </c>
      <c r="F286" s="5" t="s">
        <v>370</v>
      </c>
      <c r="G286" s="5" t="s">
        <v>370</v>
      </c>
      <c r="H286" s="5" t="s">
        <v>370</v>
      </c>
      <c r="I286" s="5" t="s">
        <v>370</v>
      </c>
      <c r="J286" s="5" t="s">
        <v>370</v>
      </c>
      <c r="K286" s="5" t="s">
        <v>370</v>
      </c>
      <c r="L286" s="5" t="s">
        <v>370</v>
      </c>
      <c r="M286" s="5" t="s">
        <v>370</v>
      </c>
      <c r="N286" s="35">
        <v>159.1</v>
      </c>
      <c r="O286" s="35">
        <v>175.4</v>
      </c>
      <c r="P286" s="4">
        <f t="shared" si="56"/>
        <v>1.1024512884978002</v>
      </c>
      <c r="Q286" s="11">
        <v>20</v>
      </c>
      <c r="R286" s="35">
        <v>71</v>
      </c>
      <c r="S286" s="35">
        <v>71</v>
      </c>
      <c r="T286" s="4">
        <f t="shared" si="57"/>
        <v>1</v>
      </c>
      <c r="U286" s="11">
        <v>25</v>
      </c>
      <c r="V286" s="35">
        <v>3.5</v>
      </c>
      <c r="W286" s="35">
        <v>3.5</v>
      </c>
      <c r="X286" s="4">
        <f t="shared" si="58"/>
        <v>1</v>
      </c>
      <c r="Y286" s="11">
        <v>25</v>
      </c>
      <c r="Z286" s="44">
        <f t="shared" si="59"/>
        <v>1.0292717967136571</v>
      </c>
      <c r="AA286" s="45">
        <v>1179</v>
      </c>
      <c r="AB286" s="35">
        <f t="shared" si="60"/>
        <v>107.18181818181819</v>
      </c>
      <c r="AC286" s="35">
        <f t="shared" si="61"/>
        <v>110.3</v>
      </c>
      <c r="AD286" s="35">
        <f t="shared" si="62"/>
        <v>3.1181818181818102</v>
      </c>
      <c r="AE286" s="35">
        <v>0</v>
      </c>
      <c r="AF286" s="35">
        <f t="shared" si="63"/>
        <v>110.3</v>
      </c>
      <c r="AG286" s="35">
        <v>110.3</v>
      </c>
      <c r="AH286" s="35">
        <f t="shared" si="64"/>
        <v>0</v>
      </c>
      <c r="AI286" s="67"/>
      <c r="AJ286" s="9"/>
      <c r="AK286" s="9"/>
      <c r="AL286" s="9"/>
      <c r="AM286" s="10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10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10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10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10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10"/>
      <c r="FX286" s="9"/>
      <c r="FY286" s="9"/>
    </row>
    <row r="287" spans="1:181" s="2" customFormat="1" ht="17" customHeight="1">
      <c r="A287" s="18" t="s">
        <v>282</v>
      </c>
      <c r="B287" s="35"/>
      <c r="C287" s="35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35"/>
      <c r="O287" s="35"/>
      <c r="P287" s="11"/>
      <c r="Q287" s="11"/>
      <c r="R287" s="35"/>
      <c r="S287" s="35"/>
      <c r="T287" s="11"/>
      <c r="U287" s="11"/>
      <c r="V287" s="11"/>
      <c r="W287" s="11"/>
      <c r="X287" s="11"/>
      <c r="Y287" s="11"/>
      <c r="Z287" s="44"/>
      <c r="AA287" s="11"/>
      <c r="AB287" s="11"/>
      <c r="AC287" s="11"/>
      <c r="AD287" s="11"/>
      <c r="AE287" s="11"/>
      <c r="AF287" s="11"/>
      <c r="AG287" s="35"/>
      <c r="AH287" s="35"/>
      <c r="AI287" s="67"/>
      <c r="AJ287" s="9"/>
      <c r="AK287" s="9"/>
      <c r="AL287" s="9"/>
      <c r="AM287" s="10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10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10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10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10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10"/>
      <c r="FX287" s="9"/>
      <c r="FY287" s="9"/>
    </row>
    <row r="288" spans="1:181" s="2" customFormat="1" ht="17" customHeight="1">
      <c r="A288" s="46" t="s">
        <v>72</v>
      </c>
      <c r="B288" s="35">
        <v>77823</v>
      </c>
      <c r="C288" s="35">
        <v>76202</v>
      </c>
      <c r="D288" s="4">
        <f t="shared" si="55"/>
        <v>0.97917068218907011</v>
      </c>
      <c r="E288" s="11">
        <v>10</v>
      </c>
      <c r="F288" s="5" t="s">
        <v>370</v>
      </c>
      <c r="G288" s="5" t="s">
        <v>370</v>
      </c>
      <c r="H288" s="5" t="s">
        <v>370</v>
      </c>
      <c r="I288" s="5" t="s">
        <v>370</v>
      </c>
      <c r="J288" s="5" t="s">
        <v>370</v>
      </c>
      <c r="K288" s="5" t="s">
        <v>370</v>
      </c>
      <c r="L288" s="5" t="s">
        <v>370</v>
      </c>
      <c r="M288" s="5" t="s">
        <v>370</v>
      </c>
      <c r="N288" s="35">
        <v>840.5</v>
      </c>
      <c r="O288" s="35">
        <v>175.4</v>
      </c>
      <c r="P288" s="4">
        <f t="shared" si="56"/>
        <v>0.20868530636525878</v>
      </c>
      <c r="Q288" s="11">
        <v>20</v>
      </c>
      <c r="R288" s="35">
        <v>0</v>
      </c>
      <c r="S288" s="35">
        <v>0</v>
      </c>
      <c r="T288" s="4">
        <f t="shared" si="57"/>
        <v>1</v>
      </c>
      <c r="U288" s="11">
        <v>5</v>
      </c>
      <c r="V288" s="35">
        <v>1050</v>
      </c>
      <c r="W288" s="35">
        <v>1094.5</v>
      </c>
      <c r="X288" s="4">
        <f t="shared" si="58"/>
        <v>1.0423809523809524</v>
      </c>
      <c r="Y288" s="11">
        <v>45</v>
      </c>
      <c r="Z288" s="44">
        <f t="shared" si="59"/>
        <v>0.82340694757923427</v>
      </c>
      <c r="AA288" s="45">
        <v>1472</v>
      </c>
      <c r="AB288" s="35">
        <f t="shared" si="60"/>
        <v>133.81818181818181</v>
      </c>
      <c r="AC288" s="35">
        <f t="shared" si="61"/>
        <v>110.2</v>
      </c>
      <c r="AD288" s="35">
        <f t="shared" si="62"/>
        <v>-23.61818181818181</v>
      </c>
      <c r="AE288" s="35">
        <v>0</v>
      </c>
      <c r="AF288" s="35">
        <f t="shared" si="63"/>
        <v>110.2</v>
      </c>
      <c r="AG288" s="35">
        <v>110.2</v>
      </c>
      <c r="AH288" s="35">
        <f t="shared" si="64"/>
        <v>0</v>
      </c>
      <c r="AI288" s="67"/>
      <c r="AJ288" s="9"/>
      <c r="AK288" s="9"/>
      <c r="AL288" s="9"/>
      <c r="AM288" s="10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10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10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10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10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10"/>
      <c r="FX288" s="9"/>
      <c r="FY288" s="9"/>
    </row>
    <row r="289" spans="1:181" s="2" customFormat="1" ht="17" customHeight="1">
      <c r="A289" s="46" t="s">
        <v>283</v>
      </c>
      <c r="B289" s="35">
        <v>13</v>
      </c>
      <c r="C289" s="35">
        <v>97</v>
      </c>
      <c r="D289" s="4">
        <f t="shared" si="55"/>
        <v>1.3</v>
      </c>
      <c r="E289" s="11">
        <v>10</v>
      </c>
      <c r="F289" s="5" t="s">
        <v>370</v>
      </c>
      <c r="G289" s="5" t="s">
        <v>370</v>
      </c>
      <c r="H289" s="5" t="s">
        <v>370</v>
      </c>
      <c r="I289" s="5" t="s">
        <v>370</v>
      </c>
      <c r="J289" s="5" t="s">
        <v>370</v>
      </c>
      <c r="K289" s="5" t="s">
        <v>370</v>
      </c>
      <c r="L289" s="5" t="s">
        <v>370</v>
      </c>
      <c r="M289" s="5" t="s">
        <v>370</v>
      </c>
      <c r="N289" s="35">
        <v>275.39999999999998</v>
      </c>
      <c r="O289" s="35">
        <v>75.2</v>
      </c>
      <c r="P289" s="4">
        <f t="shared" si="56"/>
        <v>0.27305737109658684</v>
      </c>
      <c r="Q289" s="11">
        <v>20</v>
      </c>
      <c r="R289" s="35">
        <v>0</v>
      </c>
      <c r="S289" s="35">
        <v>0</v>
      </c>
      <c r="T289" s="4">
        <f t="shared" si="57"/>
        <v>1</v>
      </c>
      <c r="U289" s="11">
        <v>20</v>
      </c>
      <c r="V289" s="35">
        <v>0</v>
      </c>
      <c r="W289" s="35">
        <v>0</v>
      </c>
      <c r="X289" s="4">
        <f t="shared" si="58"/>
        <v>1</v>
      </c>
      <c r="Y289" s="11">
        <v>30</v>
      </c>
      <c r="Z289" s="44">
        <f t="shared" si="59"/>
        <v>0.85576434277414681</v>
      </c>
      <c r="AA289" s="45">
        <v>1136</v>
      </c>
      <c r="AB289" s="35">
        <f t="shared" si="60"/>
        <v>103.27272727272727</v>
      </c>
      <c r="AC289" s="35">
        <f t="shared" si="61"/>
        <v>88.4</v>
      </c>
      <c r="AD289" s="35">
        <f t="shared" si="62"/>
        <v>-14.872727272727261</v>
      </c>
      <c r="AE289" s="35">
        <v>0</v>
      </c>
      <c r="AF289" s="35">
        <f t="shared" si="63"/>
        <v>88.4</v>
      </c>
      <c r="AG289" s="35">
        <v>88.4</v>
      </c>
      <c r="AH289" s="35">
        <f t="shared" si="64"/>
        <v>0</v>
      </c>
      <c r="AI289" s="67"/>
      <c r="AJ289" s="9"/>
      <c r="AK289" s="9"/>
      <c r="AL289" s="9"/>
      <c r="AM289" s="10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10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10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10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10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10"/>
      <c r="FX289" s="9"/>
      <c r="FY289" s="9"/>
    </row>
    <row r="290" spans="1:181" s="2" customFormat="1" ht="17" customHeight="1">
      <c r="A290" s="46" t="s">
        <v>284</v>
      </c>
      <c r="B290" s="35">
        <v>0</v>
      </c>
      <c r="C290" s="35">
        <v>0</v>
      </c>
      <c r="D290" s="4">
        <f t="shared" si="55"/>
        <v>0</v>
      </c>
      <c r="E290" s="11">
        <v>0</v>
      </c>
      <c r="F290" s="5" t="s">
        <v>370</v>
      </c>
      <c r="G290" s="5" t="s">
        <v>370</v>
      </c>
      <c r="H290" s="5" t="s">
        <v>370</v>
      </c>
      <c r="I290" s="5" t="s">
        <v>370</v>
      </c>
      <c r="J290" s="5" t="s">
        <v>370</v>
      </c>
      <c r="K290" s="5" t="s">
        <v>370</v>
      </c>
      <c r="L290" s="5" t="s">
        <v>370</v>
      </c>
      <c r="M290" s="5" t="s">
        <v>370</v>
      </c>
      <c r="N290" s="35">
        <v>523.4</v>
      </c>
      <c r="O290" s="35">
        <v>102.6</v>
      </c>
      <c r="P290" s="4">
        <f t="shared" si="56"/>
        <v>0.19602598395108903</v>
      </c>
      <c r="Q290" s="11">
        <v>20</v>
      </c>
      <c r="R290" s="35">
        <v>0</v>
      </c>
      <c r="S290" s="35">
        <v>0</v>
      </c>
      <c r="T290" s="4">
        <f t="shared" si="57"/>
        <v>1</v>
      </c>
      <c r="U290" s="11">
        <v>25</v>
      </c>
      <c r="V290" s="35">
        <v>0</v>
      </c>
      <c r="W290" s="35">
        <v>0</v>
      </c>
      <c r="X290" s="4">
        <f t="shared" si="58"/>
        <v>1</v>
      </c>
      <c r="Y290" s="11">
        <v>25</v>
      </c>
      <c r="Z290" s="44">
        <f t="shared" si="59"/>
        <v>0.77029313827173973</v>
      </c>
      <c r="AA290" s="45">
        <v>777</v>
      </c>
      <c r="AB290" s="35">
        <f t="shared" si="60"/>
        <v>70.63636363636364</v>
      </c>
      <c r="AC290" s="35">
        <f t="shared" si="61"/>
        <v>54.4</v>
      </c>
      <c r="AD290" s="35">
        <f t="shared" si="62"/>
        <v>-16.236363636363642</v>
      </c>
      <c r="AE290" s="35">
        <v>0</v>
      </c>
      <c r="AF290" s="35">
        <f t="shared" si="63"/>
        <v>54.4</v>
      </c>
      <c r="AG290" s="35">
        <v>54.4</v>
      </c>
      <c r="AH290" s="35">
        <f t="shared" si="64"/>
        <v>0</v>
      </c>
      <c r="AI290" s="67"/>
      <c r="AJ290" s="9"/>
      <c r="AK290" s="9"/>
      <c r="AL290" s="9"/>
      <c r="AM290" s="10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10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10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10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10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10"/>
      <c r="FX290" s="9"/>
      <c r="FY290" s="9"/>
    </row>
    <row r="291" spans="1:181" s="2" customFormat="1" ht="17" customHeight="1">
      <c r="A291" s="46" t="s">
        <v>53</v>
      </c>
      <c r="B291" s="35">
        <v>799629</v>
      </c>
      <c r="C291" s="35">
        <v>1123107</v>
      </c>
      <c r="D291" s="4">
        <f t="shared" si="55"/>
        <v>1.2204535103154088</v>
      </c>
      <c r="E291" s="11">
        <v>10</v>
      </c>
      <c r="F291" s="5" t="s">
        <v>370</v>
      </c>
      <c r="G291" s="5" t="s">
        <v>370</v>
      </c>
      <c r="H291" s="5" t="s">
        <v>370</v>
      </c>
      <c r="I291" s="5" t="s">
        <v>370</v>
      </c>
      <c r="J291" s="5" t="s">
        <v>370</v>
      </c>
      <c r="K291" s="5" t="s">
        <v>370</v>
      </c>
      <c r="L291" s="5" t="s">
        <v>370</v>
      </c>
      <c r="M291" s="5" t="s">
        <v>370</v>
      </c>
      <c r="N291" s="35">
        <v>5316.6</v>
      </c>
      <c r="O291" s="35">
        <v>2554.3000000000002</v>
      </c>
      <c r="P291" s="4">
        <f t="shared" si="56"/>
        <v>0.48043862618967009</v>
      </c>
      <c r="Q291" s="11">
        <v>20</v>
      </c>
      <c r="R291" s="35">
        <v>280</v>
      </c>
      <c r="S291" s="35">
        <v>260.8</v>
      </c>
      <c r="T291" s="4">
        <f t="shared" si="57"/>
        <v>0.93142857142857149</v>
      </c>
      <c r="U291" s="11">
        <v>35</v>
      </c>
      <c r="V291" s="35">
        <v>0</v>
      </c>
      <c r="W291" s="35">
        <v>0</v>
      </c>
      <c r="X291" s="4">
        <f t="shared" si="58"/>
        <v>1</v>
      </c>
      <c r="Y291" s="11">
        <v>15</v>
      </c>
      <c r="Z291" s="44">
        <f t="shared" si="59"/>
        <v>0.86766634533684373</v>
      </c>
      <c r="AA291" s="45">
        <v>76</v>
      </c>
      <c r="AB291" s="35">
        <f t="shared" si="60"/>
        <v>6.9090909090909092</v>
      </c>
      <c r="AC291" s="35">
        <f t="shared" si="61"/>
        <v>6</v>
      </c>
      <c r="AD291" s="35">
        <f t="shared" si="62"/>
        <v>-0.90909090909090917</v>
      </c>
      <c r="AE291" s="35">
        <v>0</v>
      </c>
      <c r="AF291" s="35">
        <f t="shared" si="63"/>
        <v>6</v>
      </c>
      <c r="AG291" s="35">
        <v>6</v>
      </c>
      <c r="AH291" s="35">
        <f t="shared" si="64"/>
        <v>0</v>
      </c>
      <c r="AI291" s="67"/>
      <c r="AJ291" s="9"/>
      <c r="AK291" s="9"/>
      <c r="AL291" s="9"/>
      <c r="AM291" s="10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10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10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10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10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10"/>
      <c r="FX291" s="9"/>
      <c r="FY291" s="9"/>
    </row>
    <row r="292" spans="1:181" s="2" customFormat="1" ht="17" customHeight="1">
      <c r="A292" s="46" t="s">
        <v>285</v>
      </c>
      <c r="B292" s="35">
        <v>380</v>
      </c>
      <c r="C292" s="35">
        <v>270</v>
      </c>
      <c r="D292" s="4">
        <f t="shared" si="55"/>
        <v>0.71052631578947367</v>
      </c>
      <c r="E292" s="11">
        <v>10</v>
      </c>
      <c r="F292" s="5" t="s">
        <v>370</v>
      </c>
      <c r="G292" s="5" t="s">
        <v>370</v>
      </c>
      <c r="H292" s="5" t="s">
        <v>370</v>
      </c>
      <c r="I292" s="5" t="s">
        <v>370</v>
      </c>
      <c r="J292" s="5" t="s">
        <v>370</v>
      </c>
      <c r="K292" s="5" t="s">
        <v>370</v>
      </c>
      <c r="L292" s="5" t="s">
        <v>370</v>
      </c>
      <c r="M292" s="5" t="s">
        <v>370</v>
      </c>
      <c r="N292" s="35">
        <v>613.9</v>
      </c>
      <c r="O292" s="35">
        <v>209.5</v>
      </c>
      <c r="P292" s="4">
        <f t="shared" si="56"/>
        <v>0.34126079165987949</v>
      </c>
      <c r="Q292" s="11">
        <v>20</v>
      </c>
      <c r="R292" s="35">
        <v>3</v>
      </c>
      <c r="S292" s="35">
        <v>2</v>
      </c>
      <c r="T292" s="4">
        <f t="shared" si="57"/>
        <v>0.66666666666666663</v>
      </c>
      <c r="U292" s="11">
        <v>35</v>
      </c>
      <c r="V292" s="35">
        <v>0</v>
      </c>
      <c r="W292" s="35">
        <v>0</v>
      </c>
      <c r="X292" s="4">
        <f t="shared" si="58"/>
        <v>1</v>
      </c>
      <c r="Y292" s="11">
        <v>15</v>
      </c>
      <c r="Z292" s="44">
        <f t="shared" si="59"/>
        <v>0.6532976540553207</v>
      </c>
      <c r="AA292" s="45">
        <v>2042</v>
      </c>
      <c r="AB292" s="35">
        <f t="shared" si="60"/>
        <v>185.63636363636363</v>
      </c>
      <c r="AC292" s="35">
        <f t="shared" si="61"/>
        <v>121.3</v>
      </c>
      <c r="AD292" s="35">
        <f t="shared" si="62"/>
        <v>-64.336363636363629</v>
      </c>
      <c r="AE292" s="35">
        <v>0</v>
      </c>
      <c r="AF292" s="35">
        <f t="shared" si="63"/>
        <v>121.3</v>
      </c>
      <c r="AG292" s="35">
        <v>121.3</v>
      </c>
      <c r="AH292" s="35">
        <f t="shared" si="64"/>
        <v>0</v>
      </c>
      <c r="AI292" s="67"/>
      <c r="AJ292" s="9"/>
      <c r="AK292" s="9"/>
      <c r="AL292" s="9"/>
      <c r="AM292" s="10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10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10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10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10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10"/>
      <c r="FX292" s="9"/>
      <c r="FY292" s="9"/>
    </row>
    <row r="293" spans="1:181" s="2" customFormat="1" ht="17" customHeight="1">
      <c r="A293" s="46" t="s">
        <v>286</v>
      </c>
      <c r="B293" s="35">
        <v>0</v>
      </c>
      <c r="C293" s="35">
        <v>0</v>
      </c>
      <c r="D293" s="4">
        <f t="shared" si="55"/>
        <v>0</v>
      </c>
      <c r="E293" s="11">
        <v>0</v>
      </c>
      <c r="F293" s="5" t="s">
        <v>370</v>
      </c>
      <c r="G293" s="5" t="s">
        <v>370</v>
      </c>
      <c r="H293" s="5" t="s">
        <v>370</v>
      </c>
      <c r="I293" s="5" t="s">
        <v>370</v>
      </c>
      <c r="J293" s="5" t="s">
        <v>370</v>
      </c>
      <c r="K293" s="5" t="s">
        <v>370</v>
      </c>
      <c r="L293" s="5" t="s">
        <v>370</v>
      </c>
      <c r="M293" s="5" t="s">
        <v>370</v>
      </c>
      <c r="N293" s="35">
        <v>389.3</v>
      </c>
      <c r="O293" s="35">
        <v>142.19999999999999</v>
      </c>
      <c r="P293" s="4">
        <f t="shared" si="56"/>
        <v>0.36527099922938605</v>
      </c>
      <c r="Q293" s="11">
        <v>20</v>
      </c>
      <c r="R293" s="35">
        <v>115</v>
      </c>
      <c r="S293" s="35">
        <v>68.7</v>
      </c>
      <c r="T293" s="4">
        <f t="shared" si="57"/>
        <v>0.59739130434782606</v>
      </c>
      <c r="U293" s="11">
        <v>30</v>
      </c>
      <c r="V293" s="35">
        <v>0</v>
      </c>
      <c r="W293" s="35">
        <v>0</v>
      </c>
      <c r="X293" s="4">
        <f t="shared" si="58"/>
        <v>1</v>
      </c>
      <c r="Y293" s="11">
        <v>20</v>
      </c>
      <c r="Z293" s="44">
        <f t="shared" si="59"/>
        <v>0.64610227307175006</v>
      </c>
      <c r="AA293" s="45">
        <v>2555</v>
      </c>
      <c r="AB293" s="35">
        <f t="shared" si="60"/>
        <v>232.27272727272728</v>
      </c>
      <c r="AC293" s="35">
        <f t="shared" si="61"/>
        <v>150.1</v>
      </c>
      <c r="AD293" s="35">
        <f t="shared" si="62"/>
        <v>-82.172727272727286</v>
      </c>
      <c r="AE293" s="35">
        <v>0</v>
      </c>
      <c r="AF293" s="35">
        <f t="shared" si="63"/>
        <v>150.1</v>
      </c>
      <c r="AG293" s="35">
        <v>150.1</v>
      </c>
      <c r="AH293" s="35">
        <f t="shared" si="64"/>
        <v>0</v>
      </c>
      <c r="AI293" s="67"/>
      <c r="AJ293" s="9"/>
      <c r="AK293" s="9"/>
      <c r="AL293" s="9"/>
      <c r="AM293" s="10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10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10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10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10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10"/>
      <c r="FX293" s="9"/>
      <c r="FY293" s="9"/>
    </row>
    <row r="294" spans="1:181" s="2" customFormat="1" ht="17" customHeight="1">
      <c r="A294" s="46" t="s">
        <v>287</v>
      </c>
      <c r="B294" s="35">
        <v>0</v>
      </c>
      <c r="C294" s="35">
        <v>91.3</v>
      </c>
      <c r="D294" s="4">
        <f t="shared" si="55"/>
        <v>0</v>
      </c>
      <c r="E294" s="11">
        <v>0</v>
      </c>
      <c r="F294" s="5" t="s">
        <v>370</v>
      </c>
      <c r="G294" s="5" t="s">
        <v>370</v>
      </c>
      <c r="H294" s="5" t="s">
        <v>370</v>
      </c>
      <c r="I294" s="5" t="s">
        <v>370</v>
      </c>
      <c r="J294" s="5" t="s">
        <v>370</v>
      </c>
      <c r="K294" s="5" t="s">
        <v>370</v>
      </c>
      <c r="L294" s="5" t="s">
        <v>370</v>
      </c>
      <c r="M294" s="5" t="s">
        <v>370</v>
      </c>
      <c r="N294" s="35">
        <v>1022.2</v>
      </c>
      <c r="O294" s="35">
        <v>556.29999999999995</v>
      </c>
      <c r="P294" s="4">
        <f t="shared" si="56"/>
        <v>0.54421835257288198</v>
      </c>
      <c r="Q294" s="11">
        <v>20</v>
      </c>
      <c r="R294" s="35">
        <v>0</v>
      </c>
      <c r="S294" s="35">
        <v>0</v>
      </c>
      <c r="T294" s="4">
        <f t="shared" si="57"/>
        <v>1</v>
      </c>
      <c r="U294" s="11">
        <v>35</v>
      </c>
      <c r="V294" s="35">
        <v>0</v>
      </c>
      <c r="W294" s="35">
        <v>0</v>
      </c>
      <c r="X294" s="4">
        <f t="shared" si="58"/>
        <v>1</v>
      </c>
      <c r="Y294" s="11">
        <v>15</v>
      </c>
      <c r="Z294" s="44">
        <f t="shared" si="59"/>
        <v>0.86977667216368049</v>
      </c>
      <c r="AA294" s="45">
        <v>749</v>
      </c>
      <c r="AB294" s="35">
        <f t="shared" si="60"/>
        <v>68.090909090909093</v>
      </c>
      <c r="AC294" s="35">
        <f t="shared" si="61"/>
        <v>59.2</v>
      </c>
      <c r="AD294" s="35">
        <f t="shared" si="62"/>
        <v>-8.8909090909090907</v>
      </c>
      <c r="AE294" s="35">
        <v>0</v>
      </c>
      <c r="AF294" s="35">
        <f t="shared" si="63"/>
        <v>59.2</v>
      </c>
      <c r="AG294" s="35">
        <v>59.2</v>
      </c>
      <c r="AH294" s="35">
        <f t="shared" si="64"/>
        <v>0</v>
      </c>
      <c r="AI294" s="67"/>
      <c r="AJ294" s="9"/>
      <c r="AK294" s="9"/>
      <c r="AL294" s="9"/>
      <c r="AM294" s="10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10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10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10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10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10"/>
      <c r="FX294" s="9"/>
      <c r="FY294" s="9"/>
    </row>
    <row r="295" spans="1:181" s="2" customFormat="1" ht="17" customHeight="1">
      <c r="A295" s="46" t="s">
        <v>288</v>
      </c>
      <c r="B295" s="35">
        <v>0</v>
      </c>
      <c r="C295" s="35">
        <v>0</v>
      </c>
      <c r="D295" s="4">
        <f t="shared" si="55"/>
        <v>0</v>
      </c>
      <c r="E295" s="11">
        <v>0</v>
      </c>
      <c r="F295" s="5" t="s">
        <v>370</v>
      </c>
      <c r="G295" s="5" t="s">
        <v>370</v>
      </c>
      <c r="H295" s="5" t="s">
        <v>370</v>
      </c>
      <c r="I295" s="5" t="s">
        <v>370</v>
      </c>
      <c r="J295" s="5" t="s">
        <v>370</v>
      </c>
      <c r="K295" s="5" t="s">
        <v>370</v>
      </c>
      <c r="L295" s="5" t="s">
        <v>370</v>
      </c>
      <c r="M295" s="5" t="s">
        <v>370</v>
      </c>
      <c r="N295" s="35">
        <v>370</v>
      </c>
      <c r="O295" s="35">
        <v>698.4</v>
      </c>
      <c r="P295" s="4">
        <f t="shared" si="56"/>
        <v>1.2687567567567568</v>
      </c>
      <c r="Q295" s="11">
        <v>20</v>
      </c>
      <c r="R295" s="35">
        <v>123</v>
      </c>
      <c r="S295" s="35">
        <v>117</v>
      </c>
      <c r="T295" s="4">
        <f t="shared" si="57"/>
        <v>0.95121951219512191</v>
      </c>
      <c r="U295" s="11">
        <v>40</v>
      </c>
      <c r="V295" s="35">
        <v>0</v>
      </c>
      <c r="W295" s="35">
        <v>0</v>
      </c>
      <c r="X295" s="4">
        <f t="shared" si="58"/>
        <v>1</v>
      </c>
      <c r="Y295" s="11">
        <v>10</v>
      </c>
      <c r="Z295" s="44">
        <f t="shared" si="59"/>
        <v>1.0489130803277145</v>
      </c>
      <c r="AA295" s="45">
        <v>2332</v>
      </c>
      <c r="AB295" s="35">
        <f t="shared" si="60"/>
        <v>212</v>
      </c>
      <c r="AC295" s="35">
        <f t="shared" si="61"/>
        <v>222.4</v>
      </c>
      <c r="AD295" s="35">
        <f t="shared" si="62"/>
        <v>10.400000000000006</v>
      </c>
      <c r="AE295" s="35">
        <v>0</v>
      </c>
      <c r="AF295" s="35">
        <f t="shared" si="63"/>
        <v>222.4</v>
      </c>
      <c r="AG295" s="35">
        <v>222.4</v>
      </c>
      <c r="AH295" s="35">
        <f t="shared" si="64"/>
        <v>0</v>
      </c>
      <c r="AI295" s="67"/>
      <c r="AJ295" s="9"/>
      <c r="AK295" s="9"/>
      <c r="AL295" s="9"/>
      <c r="AM295" s="10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10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10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10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10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10"/>
      <c r="FX295" s="9"/>
      <c r="FY295" s="9"/>
    </row>
    <row r="296" spans="1:181" s="2" customFormat="1" ht="17" customHeight="1">
      <c r="A296" s="46" t="s">
        <v>289</v>
      </c>
      <c r="B296" s="35">
        <v>0</v>
      </c>
      <c r="C296" s="35">
        <v>0</v>
      </c>
      <c r="D296" s="4">
        <f t="shared" si="55"/>
        <v>0</v>
      </c>
      <c r="E296" s="11">
        <v>0</v>
      </c>
      <c r="F296" s="5" t="s">
        <v>370</v>
      </c>
      <c r="G296" s="5" t="s">
        <v>370</v>
      </c>
      <c r="H296" s="5" t="s">
        <v>370</v>
      </c>
      <c r="I296" s="5" t="s">
        <v>370</v>
      </c>
      <c r="J296" s="5" t="s">
        <v>370</v>
      </c>
      <c r="K296" s="5" t="s">
        <v>370</v>
      </c>
      <c r="L296" s="5" t="s">
        <v>370</v>
      </c>
      <c r="M296" s="5" t="s">
        <v>370</v>
      </c>
      <c r="N296" s="35">
        <v>108.3</v>
      </c>
      <c r="O296" s="35">
        <v>630</v>
      </c>
      <c r="P296" s="4">
        <f t="shared" si="56"/>
        <v>1.3</v>
      </c>
      <c r="Q296" s="11">
        <v>20</v>
      </c>
      <c r="R296" s="35">
        <v>0</v>
      </c>
      <c r="S296" s="35">
        <v>0</v>
      </c>
      <c r="T296" s="4">
        <f t="shared" si="57"/>
        <v>1</v>
      </c>
      <c r="U296" s="11">
        <v>40</v>
      </c>
      <c r="V296" s="35">
        <v>0</v>
      </c>
      <c r="W296" s="35">
        <v>0</v>
      </c>
      <c r="X296" s="4">
        <f t="shared" si="58"/>
        <v>1</v>
      </c>
      <c r="Y296" s="11">
        <v>10</v>
      </c>
      <c r="Z296" s="44">
        <f t="shared" si="59"/>
        <v>1.0857142857142856</v>
      </c>
      <c r="AA296" s="45">
        <v>675</v>
      </c>
      <c r="AB296" s="35">
        <f t="shared" si="60"/>
        <v>61.363636363636367</v>
      </c>
      <c r="AC296" s="35">
        <f t="shared" si="61"/>
        <v>66.599999999999994</v>
      </c>
      <c r="AD296" s="35">
        <f t="shared" si="62"/>
        <v>5.2363636363636274</v>
      </c>
      <c r="AE296" s="35">
        <v>0</v>
      </c>
      <c r="AF296" s="35">
        <f t="shared" si="63"/>
        <v>66.599999999999994</v>
      </c>
      <c r="AG296" s="35">
        <v>66.599999999999994</v>
      </c>
      <c r="AH296" s="35">
        <f t="shared" si="64"/>
        <v>0</v>
      </c>
      <c r="AI296" s="67"/>
      <c r="AJ296" s="9"/>
      <c r="AK296" s="9"/>
      <c r="AL296" s="9"/>
      <c r="AM296" s="10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10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10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10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10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10"/>
      <c r="FX296" s="9"/>
      <c r="FY296" s="9"/>
    </row>
    <row r="297" spans="1:181" s="2" customFormat="1" ht="17" customHeight="1">
      <c r="A297" s="46" t="s">
        <v>290</v>
      </c>
      <c r="B297" s="35">
        <v>600</v>
      </c>
      <c r="C297" s="35">
        <v>547</v>
      </c>
      <c r="D297" s="4">
        <f t="shared" si="55"/>
        <v>0.91166666666666663</v>
      </c>
      <c r="E297" s="11">
        <v>10</v>
      </c>
      <c r="F297" s="5" t="s">
        <v>370</v>
      </c>
      <c r="G297" s="5" t="s">
        <v>370</v>
      </c>
      <c r="H297" s="5" t="s">
        <v>370</v>
      </c>
      <c r="I297" s="5" t="s">
        <v>370</v>
      </c>
      <c r="J297" s="5" t="s">
        <v>370</v>
      </c>
      <c r="K297" s="5" t="s">
        <v>370</v>
      </c>
      <c r="L297" s="5" t="s">
        <v>370</v>
      </c>
      <c r="M297" s="5" t="s">
        <v>370</v>
      </c>
      <c r="N297" s="35">
        <v>635</v>
      </c>
      <c r="O297" s="35">
        <v>304.2</v>
      </c>
      <c r="P297" s="4">
        <f t="shared" si="56"/>
        <v>0.47905511811023621</v>
      </c>
      <c r="Q297" s="11">
        <v>20</v>
      </c>
      <c r="R297" s="35">
        <v>230</v>
      </c>
      <c r="S297" s="35">
        <v>241.8</v>
      </c>
      <c r="T297" s="4">
        <f t="shared" si="57"/>
        <v>1.0513043478260871</v>
      </c>
      <c r="U297" s="11">
        <v>35</v>
      </c>
      <c r="V297" s="35">
        <v>0</v>
      </c>
      <c r="W297" s="35">
        <v>0</v>
      </c>
      <c r="X297" s="4">
        <f t="shared" si="58"/>
        <v>1</v>
      </c>
      <c r="Y297" s="11">
        <v>15</v>
      </c>
      <c r="Z297" s="44">
        <f t="shared" si="59"/>
        <v>0.88116776503480554</v>
      </c>
      <c r="AA297" s="45">
        <v>1025</v>
      </c>
      <c r="AB297" s="35">
        <f t="shared" si="60"/>
        <v>93.181818181818187</v>
      </c>
      <c r="AC297" s="35">
        <f t="shared" si="61"/>
        <v>82.1</v>
      </c>
      <c r="AD297" s="35">
        <f t="shared" si="62"/>
        <v>-11.081818181818193</v>
      </c>
      <c r="AE297" s="35">
        <v>0</v>
      </c>
      <c r="AF297" s="35">
        <f t="shared" si="63"/>
        <v>82.1</v>
      </c>
      <c r="AG297" s="35">
        <v>82.1</v>
      </c>
      <c r="AH297" s="35">
        <f t="shared" si="64"/>
        <v>0</v>
      </c>
      <c r="AI297" s="67"/>
      <c r="AJ297" s="9"/>
      <c r="AK297" s="9"/>
      <c r="AL297" s="9"/>
      <c r="AM297" s="10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10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10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10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10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10"/>
      <c r="FX297" s="9"/>
      <c r="FY297" s="9"/>
    </row>
    <row r="298" spans="1:181" s="2" customFormat="1" ht="17" customHeight="1">
      <c r="A298" s="46" t="s">
        <v>291</v>
      </c>
      <c r="B298" s="35">
        <v>0</v>
      </c>
      <c r="C298" s="35">
        <v>0</v>
      </c>
      <c r="D298" s="4">
        <f t="shared" si="55"/>
        <v>0</v>
      </c>
      <c r="E298" s="11">
        <v>0</v>
      </c>
      <c r="F298" s="5" t="s">
        <v>370</v>
      </c>
      <c r="G298" s="5" t="s">
        <v>370</v>
      </c>
      <c r="H298" s="5" t="s">
        <v>370</v>
      </c>
      <c r="I298" s="5" t="s">
        <v>370</v>
      </c>
      <c r="J298" s="5" t="s">
        <v>370</v>
      </c>
      <c r="K298" s="5" t="s">
        <v>370</v>
      </c>
      <c r="L298" s="5" t="s">
        <v>370</v>
      </c>
      <c r="M298" s="5" t="s">
        <v>370</v>
      </c>
      <c r="N298" s="35">
        <v>379</v>
      </c>
      <c r="O298" s="35">
        <v>306.60000000000002</v>
      </c>
      <c r="P298" s="4">
        <f t="shared" si="56"/>
        <v>0.80897097625329817</v>
      </c>
      <c r="Q298" s="11">
        <v>20</v>
      </c>
      <c r="R298" s="35">
        <v>20</v>
      </c>
      <c r="S298" s="35">
        <v>7.9</v>
      </c>
      <c r="T298" s="4">
        <f t="shared" si="57"/>
        <v>0.39500000000000002</v>
      </c>
      <c r="U298" s="11">
        <v>40</v>
      </c>
      <c r="V298" s="35">
        <v>0</v>
      </c>
      <c r="W298" s="35">
        <v>0</v>
      </c>
      <c r="X298" s="4">
        <f t="shared" si="58"/>
        <v>1</v>
      </c>
      <c r="Y298" s="11">
        <v>10</v>
      </c>
      <c r="Z298" s="44">
        <f t="shared" si="59"/>
        <v>0.59970599321522811</v>
      </c>
      <c r="AA298" s="45">
        <v>2768</v>
      </c>
      <c r="AB298" s="35">
        <f t="shared" si="60"/>
        <v>251.63636363636363</v>
      </c>
      <c r="AC298" s="35">
        <f t="shared" si="61"/>
        <v>150.9</v>
      </c>
      <c r="AD298" s="35">
        <f t="shared" si="62"/>
        <v>-100.73636363636362</v>
      </c>
      <c r="AE298" s="35">
        <v>0</v>
      </c>
      <c r="AF298" s="35">
        <f t="shared" si="63"/>
        <v>150.9</v>
      </c>
      <c r="AG298" s="35">
        <v>150.9</v>
      </c>
      <c r="AH298" s="35">
        <f t="shared" si="64"/>
        <v>0</v>
      </c>
      <c r="AI298" s="67"/>
      <c r="AJ298" s="9"/>
      <c r="AK298" s="9"/>
      <c r="AL298" s="9"/>
      <c r="AM298" s="10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10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10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10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10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10"/>
      <c r="FX298" s="9"/>
      <c r="FY298" s="9"/>
    </row>
    <row r="299" spans="1:181" s="2" customFormat="1" ht="17" customHeight="1">
      <c r="A299" s="46" t="s">
        <v>292</v>
      </c>
      <c r="B299" s="35">
        <v>1202</v>
      </c>
      <c r="C299" s="35">
        <v>0</v>
      </c>
      <c r="D299" s="4">
        <f t="shared" si="55"/>
        <v>0</v>
      </c>
      <c r="E299" s="11">
        <v>10</v>
      </c>
      <c r="F299" s="5" t="s">
        <v>370</v>
      </c>
      <c r="G299" s="5" t="s">
        <v>370</v>
      </c>
      <c r="H299" s="5" t="s">
        <v>370</v>
      </c>
      <c r="I299" s="5" t="s">
        <v>370</v>
      </c>
      <c r="J299" s="5" t="s">
        <v>370</v>
      </c>
      <c r="K299" s="5" t="s">
        <v>370</v>
      </c>
      <c r="L299" s="5" t="s">
        <v>370</v>
      </c>
      <c r="M299" s="5" t="s">
        <v>370</v>
      </c>
      <c r="N299" s="35">
        <v>840.7</v>
      </c>
      <c r="O299" s="35">
        <v>633</v>
      </c>
      <c r="P299" s="4">
        <f t="shared" si="56"/>
        <v>0.75294397525871293</v>
      </c>
      <c r="Q299" s="11">
        <v>20</v>
      </c>
      <c r="R299" s="35">
        <v>240</v>
      </c>
      <c r="S299" s="35">
        <v>241</v>
      </c>
      <c r="T299" s="4">
        <f t="shared" si="57"/>
        <v>1.0041666666666667</v>
      </c>
      <c r="U299" s="11">
        <v>30</v>
      </c>
      <c r="V299" s="35">
        <v>0</v>
      </c>
      <c r="W299" s="35">
        <v>0</v>
      </c>
      <c r="X299" s="4">
        <f t="shared" si="58"/>
        <v>1</v>
      </c>
      <c r="Y299" s="11">
        <v>20</v>
      </c>
      <c r="Z299" s="44">
        <f t="shared" si="59"/>
        <v>0.81479849381467828</v>
      </c>
      <c r="AA299" s="45">
        <v>588</v>
      </c>
      <c r="AB299" s="35">
        <f t="shared" si="60"/>
        <v>53.454545454545453</v>
      </c>
      <c r="AC299" s="35">
        <f t="shared" si="61"/>
        <v>43.6</v>
      </c>
      <c r="AD299" s="35">
        <f t="shared" si="62"/>
        <v>-9.8545454545454518</v>
      </c>
      <c r="AE299" s="35">
        <v>0</v>
      </c>
      <c r="AF299" s="35">
        <f t="shared" si="63"/>
        <v>43.6</v>
      </c>
      <c r="AG299" s="35">
        <v>43.6</v>
      </c>
      <c r="AH299" s="35">
        <f t="shared" si="64"/>
        <v>0</v>
      </c>
      <c r="AI299" s="67"/>
      <c r="AJ299" s="9"/>
      <c r="AK299" s="9"/>
      <c r="AL299" s="9"/>
      <c r="AM299" s="10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10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10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10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10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10"/>
      <c r="FX299" s="9"/>
      <c r="FY299" s="9"/>
    </row>
    <row r="300" spans="1:181" s="2" customFormat="1" ht="17" customHeight="1">
      <c r="A300" s="46" t="s">
        <v>293</v>
      </c>
      <c r="B300" s="35">
        <v>482</v>
      </c>
      <c r="C300" s="35">
        <v>172.2</v>
      </c>
      <c r="D300" s="4">
        <f t="shared" si="55"/>
        <v>0.35726141078838169</v>
      </c>
      <c r="E300" s="11">
        <v>10</v>
      </c>
      <c r="F300" s="5" t="s">
        <v>370</v>
      </c>
      <c r="G300" s="5" t="s">
        <v>370</v>
      </c>
      <c r="H300" s="5" t="s">
        <v>370</v>
      </c>
      <c r="I300" s="5" t="s">
        <v>370</v>
      </c>
      <c r="J300" s="5" t="s">
        <v>370</v>
      </c>
      <c r="K300" s="5" t="s">
        <v>370</v>
      </c>
      <c r="L300" s="5" t="s">
        <v>370</v>
      </c>
      <c r="M300" s="5" t="s">
        <v>370</v>
      </c>
      <c r="N300" s="35">
        <v>189.5</v>
      </c>
      <c r="O300" s="35">
        <v>69.599999999999994</v>
      </c>
      <c r="P300" s="4">
        <f t="shared" si="56"/>
        <v>0.36728232189973614</v>
      </c>
      <c r="Q300" s="11">
        <v>20</v>
      </c>
      <c r="R300" s="35">
        <v>17</v>
      </c>
      <c r="S300" s="35">
        <v>0.6</v>
      </c>
      <c r="T300" s="4">
        <f t="shared" si="57"/>
        <v>3.5294117647058823E-2</v>
      </c>
      <c r="U300" s="11">
        <v>30</v>
      </c>
      <c r="V300" s="35">
        <v>0</v>
      </c>
      <c r="W300" s="35">
        <v>0</v>
      </c>
      <c r="X300" s="4">
        <f t="shared" si="58"/>
        <v>1</v>
      </c>
      <c r="Y300" s="11">
        <v>20</v>
      </c>
      <c r="Z300" s="44">
        <f t="shared" si="59"/>
        <v>0.39971355094112881</v>
      </c>
      <c r="AA300" s="45">
        <v>1007</v>
      </c>
      <c r="AB300" s="35">
        <f t="shared" si="60"/>
        <v>91.545454545454547</v>
      </c>
      <c r="AC300" s="35">
        <f t="shared" si="61"/>
        <v>36.6</v>
      </c>
      <c r="AD300" s="35">
        <f t="shared" si="62"/>
        <v>-54.945454545454545</v>
      </c>
      <c r="AE300" s="35">
        <v>0</v>
      </c>
      <c r="AF300" s="35">
        <f t="shared" si="63"/>
        <v>36.6</v>
      </c>
      <c r="AG300" s="35">
        <v>36.6</v>
      </c>
      <c r="AH300" s="35">
        <f t="shared" si="64"/>
        <v>0</v>
      </c>
      <c r="AI300" s="67"/>
      <c r="AJ300" s="9"/>
      <c r="AK300" s="9"/>
      <c r="AL300" s="9"/>
      <c r="AM300" s="10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10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10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10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10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10"/>
      <c r="FX300" s="9"/>
      <c r="FY300" s="9"/>
    </row>
    <row r="301" spans="1:181" s="2" customFormat="1" ht="17" customHeight="1">
      <c r="A301" s="46" t="s">
        <v>294</v>
      </c>
      <c r="B301" s="35">
        <v>0</v>
      </c>
      <c r="C301" s="35">
        <v>0</v>
      </c>
      <c r="D301" s="4">
        <f t="shared" si="55"/>
        <v>0</v>
      </c>
      <c r="E301" s="11">
        <v>0</v>
      </c>
      <c r="F301" s="5" t="s">
        <v>370</v>
      </c>
      <c r="G301" s="5" t="s">
        <v>370</v>
      </c>
      <c r="H301" s="5" t="s">
        <v>370</v>
      </c>
      <c r="I301" s="5" t="s">
        <v>370</v>
      </c>
      <c r="J301" s="5" t="s">
        <v>370</v>
      </c>
      <c r="K301" s="5" t="s">
        <v>370</v>
      </c>
      <c r="L301" s="5" t="s">
        <v>370</v>
      </c>
      <c r="M301" s="5" t="s">
        <v>370</v>
      </c>
      <c r="N301" s="35">
        <v>368.3</v>
      </c>
      <c r="O301" s="35">
        <v>169.8</v>
      </c>
      <c r="P301" s="4">
        <f t="shared" si="56"/>
        <v>0.46103719793646486</v>
      </c>
      <c r="Q301" s="11">
        <v>20</v>
      </c>
      <c r="R301" s="35">
        <v>0</v>
      </c>
      <c r="S301" s="35">
        <v>0</v>
      </c>
      <c r="T301" s="4">
        <f t="shared" si="57"/>
        <v>1</v>
      </c>
      <c r="U301" s="11">
        <v>20</v>
      </c>
      <c r="V301" s="35">
        <v>0</v>
      </c>
      <c r="W301" s="35">
        <v>0</v>
      </c>
      <c r="X301" s="4">
        <f t="shared" si="58"/>
        <v>1</v>
      </c>
      <c r="Y301" s="11">
        <v>30</v>
      </c>
      <c r="Z301" s="44">
        <f t="shared" si="59"/>
        <v>0.84601062798184712</v>
      </c>
      <c r="AA301" s="45">
        <v>44</v>
      </c>
      <c r="AB301" s="35">
        <f t="shared" si="60"/>
        <v>4</v>
      </c>
      <c r="AC301" s="35">
        <f t="shared" si="61"/>
        <v>3.4</v>
      </c>
      <c r="AD301" s="35">
        <f t="shared" si="62"/>
        <v>-0.60000000000000009</v>
      </c>
      <c r="AE301" s="35">
        <v>0</v>
      </c>
      <c r="AF301" s="35">
        <f t="shared" si="63"/>
        <v>3.4</v>
      </c>
      <c r="AG301" s="35">
        <v>3.4</v>
      </c>
      <c r="AH301" s="35">
        <f t="shared" si="64"/>
        <v>0</v>
      </c>
      <c r="AI301" s="67"/>
      <c r="AJ301" s="9"/>
      <c r="AK301" s="9"/>
      <c r="AL301" s="9"/>
      <c r="AM301" s="10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10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10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10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10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10"/>
      <c r="FX301" s="9"/>
      <c r="FY301" s="9"/>
    </row>
    <row r="302" spans="1:181" s="2" customFormat="1" ht="17" customHeight="1">
      <c r="A302" s="46" t="s">
        <v>295</v>
      </c>
      <c r="B302" s="35">
        <v>5115</v>
      </c>
      <c r="C302" s="35">
        <v>9602</v>
      </c>
      <c r="D302" s="4">
        <f t="shared" si="55"/>
        <v>1.2677223851417398</v>
      </c>
      <c r="E302" s="11">
        <v>10</v>
      </c>
      <c r="F302" s="5" t="s">
        <v>370</v>
      </c>
      <c r="G302" s="5" t="s">
        <v>370</v>
      </c>
      <c r="H302" s="5" t="s">
        <v>370</v>
      </c>
      <c r="I302" s="5" t="s">
        <v>370</v>
      </c>
      <c r="J302" s="5" t="s">
        <v>370</v>
      </c>
      <c r="K302" s="5" t="s">
        <v>370</v>
      </c>
      <c r="L302" s="5" t="s">
        <v>370</v>
      </c>
      <c r="M302" s="5" t="s">
        <v>370</v>
      </c>
      <c r="N302" s="35">
        <v>775.9</v>
      </c>
      <c r="O302" s="35">
        <v>461.1</v>
      </c>
      <c r="P302" s="4">
        <f t="shared" si="56"/>
        <v>0.59427761309447102</v>
      </c>
      <c r="Q302" s="11">
        <v>20</v>
      </c>
      <c r="R302" s="35">
        <v>0</v>
      </c>
      <c r="S302" s="35">
        <v>0</v>
      </c>
      <c r="T302" s="4">
        <f t="shared" si="57"/>
        <v>1</v>
      </c>
      <c r="U302" s="11">
        <v>20</v>
      </c>
      <c r="V302" s="35">
        <v>0</v>
      </c>
      <c r="W302" s="35">
        <v>0</v>
      </c>
      <c r="X302" s="4">
        <f t="shared" si="58"/>
        <v>1</v>
      </c>
      <c r="Y302" s="11">
        <v>30</v>
      </c>
      <c r="Z302" s="44">
        <f t="shared" si="59"/>
        <v>0.93203470141633527</v>
      </c>
      <c r="AA302" s="45">
        <v>150</v>
      </c>
      <c r="AB302" s="35">
        <f t="shared" si="60"/>
        <v>13.636363636363637</v>
      </c>
      <c r="AC302" s="35">
        <f t="shared" si="61"/>
        <v>12.7</v>
      </c>
      <c r="AD302" s="35">
        <f t="shared" si="62"/>
        <v>-0.9363636363636374</v>
      </c>
      <c r="AE302" s="35">
        <v>0</v>
      </c>
      <c r="AF302" s="35">
        <f t="shared" si="63"/>
        <v>12.7</v>
      </c>
      <c r="AG302" s="35">
        <v>12.7</v>
      </c>
      <c r="AH302" s="35">
        <f t="shared" si="64"/>
        <v>0</v>
      </c>
      <c r="AI302" s="67"/>
      <c r="AJ302" s="9"/>
      <c r="AK302" s="9"/>
      <c r="AL302" s="9"/>
      <c r="AM302" s="10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10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10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10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10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10"/>
      <c r="FX302" s="9"/>
      <c r="FY302" s="9"/>
    </row>
    <row r="303" spans="1:181" s="2" customFormat="1" ht="17" customHeight="1">
      <c r="A303" s="46" t="s">
        <v>296</v>
      </c>
      <c r="B303" s="35">
        <v>285957</v>
      </c>
      <c r="C303" s="35">
        <v>103335.9</v>
      </c>
      <c r="D303" s="4">
        <f t="shared" si="55"/>
        <v>0.36136866731711409</v>
      </c>
      <c r="E303" s="11">
        <v>10</v>
      </c>
      <c r="F303" s="5" t="s">
        <v>370</v>
      </c>
      <c r="G303" s="5" t="s">
        <v>370</v>
      </c>
      <c r="H303" s="5" t="s">
        <v>370</v>
      </c>
      <c r="I303" s="5" t="s">
        <v>370</v>
      </c>
      <c r="J303" s="5" t="s">
        <v>370</v>
      </c>
      <c r="K303" s="5" t="s">
        <v>370</v>
      </c>
      <c r="L303" s="5" t="s">
        <v>370</v>
      </c>
      <c r="M303" s="5" t="s">
        <v>370</v>
      </c>
      <c r="N303" s="35">
        <v>3594.7</v>
      </c>
      <c r="O303" s="35">
        <v>2946.1</v>
      </c>
      <c r="P303" s="4">
        <f t="shared" si="56"/>
        <v>0.81956769688708375</v>
      </c>
      <c r="Q303" s="11">
        <v>20</v>
      </c>
      <c r="R303" s="35">
        <v>0</v>
      </c>
      <c r="S303" s="35">
        <v>0</v>
      </c>
      <c r="T303" s="4">
        <f t="shared" si="57"/>
        <v>1</v>
      </c>
      <c r="U303" s="11">
        <v>40</v>
      </c>
      <c r="V303" s="35">
        <v>0</v>
      </c>
      <c r="W303" s="35">
        <v>0</v>
      </c>
      <c r="X303" s="4">
        <f t="shared" si="58"/>
        <v>1</v>
      </c>
      <c r="Y303" s="11">
        <v>10</v>
      </c>
      <c r="Z303" s="44">
        <f t="shared" si="59"/>
        <v>0.87506300763641021</v>
      </c>
      <c r="AA303" s="45">
        <v>25</v>
      </c>
      <c r="AB303" s="35">
        <f t="shared" si="60"/>
        <v>2.2727272727272729</v>
      </c>
      <c r="AC303" s="35">
        <f t="shared" si="61"/>
        <v>2</v>
      </c>
      <c r="AD303" s="35">
        <f t="shared" si="62"/>
        <v>-0.27272727272727293</v>
      </c>
      <c r="AE303" s="35">
        <v>0</v>
      </c>
      <c r="AF303" s="35">
        <f t="shared" si="63"/>
        <v>2</v>
      </c>
      <c r="AG303" s="35">
        <v>2</v>
      </c>
      <c r="AH303" s="35">
        <f t="shared" si="64"/>
        <v>0</v>
      </c>
      <c r="AI303" s="67"/>
      <c r="AJ303" s="9"/>
      <c r="AK303" s="9"/>
      <c r="AL303" s="9"/>
      <c r="AM303" s="10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10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10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10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10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10"/>
      <c r="FX303" s="9"/>
      <c r="FY303" s="9"/>
    </row>
    <row r="304" spans="1:181" s="2" customFormat="1" ht="17" customHeight="1">
      <c r="A304" s="46" t="s">
        <v>297</v>
      </c>
      <c r="B304" s="35">
        <v>3083</v>
      </c>
      <c r="C304" s="35">
        <v>21612.400000000001</v>
      </c>
      <c r="D304" s="4">
        <f t="shared" ref="D304:D367" si="65">IF(E304=0,0,IF(B304=0,1,IF(C304&lt;0,0,IF(C304/B304&gt;1.2,IF((C304/B304-1.2)*0.1+1.2&gt;1.3,1.3,(C304/B304-1.2)*0.1+1.2),C304/B304))))</f>
        <v>1.3</v>
      </c>
      <c r="E304" s="11">
        <v>10</v>
      </c>
      <c r="F304" s="5" t="s">
        <v>370</v>
      </c>
      <c r="G304" s="5" t="s">
        <v>370</v>
      </c>
      <c r="H304" s="5" t="s">
        <v>370</v>
      </c>
      <c r="I304" s="5" t="s">
        <v>370</v>
      </c>
      <c r="J304" s="5" t="s">
        <v>370</v>
      </c>
      <c r="K304" s="5" t="s">
        <v>370</v>
      </c>
      <c r="L304" s="5" t="s">
        <v>370</v>
      </c>
      <c r="M304" s="5" t="s">
        <v>370</v>
      </c>
      <c r="N304" s="35">
        <v>4210.1000000000004</v>
      </c>
      <c r="O304" s="35">
        <v>4484.8</v>
      </c>
      <c r="P304" s="4">
        <f t="shared" ref="P304:P367" si="66">IF(Q304=0,0,IF(N304=0,1,IF(O304&lt;0,0,IF(O304/N304&gt;1.2,IF((O304/N304-1.2)*0.1+1.2&gt;1.3,1.3,(O304/N304-1.2)*0.1+1.2),O304/N304))))</f>
        <v>1.0652478563454548</v>
      </c>
      <c r="Q304" s="11">
        <v>20</v>
      </c>
      <c r="R304" s="35">
        <v>0</v>
      </c>
      <c r="S304" s="35">
        <v>0</v>
      </c>
      <c r="T304" s="4">
        <f t="shared" ref="T304:T367" si="67">IF(U304=0,0,IF(R304=0,1,IF(S304&lt;0,0,IF(S304/R304&gt;1.2,IF((S304/R304-1.2)*0.1+1.2&gt;1.3,1.3,(S304/R304-1.2)*0.1+1.2),S304/R304))))</f>
        <v>1</v>
      </c>
      <c r="U304" s="11">
        <v>10</v>
      </c>
      <c r="V304" s="35">
        <v>0</v>
      </c>
      <c r="W304" s="35">
        <v>0</v>
      </c>
      <c r="X304" s="4">
        <f t="shared" ref="X304:X367" si="68">IF(Y304=0,0,IF(V304=0,1,IF(W304&lt;0,0,IF(W304/V304&gt;1.2,IF((W304/V304-1.2)*0.1+1.2&gt;1.3,1.3,(W304/V304-1.2)*0.1+1.2),W304/V304))))</f>
        <v>1</v>
      </c>
      <c r="Y304" s="11">
        <v>40</v>
      </c>
      <c r="Z304" s="44">
        <f t="shared" ref="Z304:Z367" si="69">(D304*E304+P304*Q304+T304*U304+X304*Y304)/(E304+Q304+U304+Y304)</f>
        <v>1.0538119640863637</v>
      </c>
      <c r="AA304" s="45">
        <v>20</v>
      </c>
      <c r="AB304" s="35">
        <f t="shared" ref="AB304:AB367" si="70">AA304/11</f>
        <v>1.8181818181818181</v>
      </c>
      <c r="AC304" s="35">
        <f t="shared" ref="AC304:AC367" si="71">ROUND(Z304*AB304,1)</f>
        <v>1.9</v>
      </c>
      <c r="AD304" s="35">
        <f t="shared" ref="AD304:AD367" si="72">AC304-AB304</f>
        <v>8.181818181818179E-2</v>
      </c>
      <c r="AE304" s="35">
        <v>0</v>
      </c>
      <c r="AF304" s="35">
        <f t="shared" ref="AF304:AF367" si="73">IF((AC304+AE304)&gt;0,ROUND(AC304+AE304,1),0)</f>
        <v>1.9</v>
      </c>
      <c r="AG304" s="35">
        <v>1.9</v>
      </c>
      <c r="AH304" s="35">
        <f t="shared" ref="AH304:AH367" si="74">AF304-AG304</f>
        <v>0</v>
      </c>
      <c r="AI304" s="67"/>
      <c r="AJ304" s="9"/>
      <c r="AK304" s="9"/>
      <c r="AL304" s="9"/>
      <c r="AM304" s="10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10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10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10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10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10"/>
      <c r="FX304" s="9"/>
      <c r="FY304" s="9"/>
    </row>
    <row r="305" spans="1:181" s="2" customFormat="1" ht="17" customHeight="1">
      <c r="A305" s="46" t="s">
        <v>298</v>
      </c>
      <c r="B305" s="35">
        <v>0</v>
      </c>
      <c r="C305" s="35">
        <v>0</v>
      </c>
      <c r="D305" s="4">
        <f t="shared" si="65"/>
        <v>0</v>
      </c>
      <c r="E305" s="11">
        <v>0</v>
      </c>
      <c r="F305" s="5" t="s">
        <v>370</v>
      </c>
      <c r="G305" s="5" t="s">
        <v>370</v>
      </c>
      <c r="H305" s="5" t="s">
        <v>370</v>
      </c>
      <c r="I305" s="5" t="s">
        <v>370</v>
      </c>
      <c r="J305" s="5" t="s">
        <v>370</v>
      </c>
      <c r="K305" s="5" t="s">
        <v>370</v>
      </c>
      <c r="L305" s="5" t="s">
        <v>370</v>
      </c>
      <c r="M305" s="5" t="s">
        <v>370</v>
      </c>
      <c r="N305" s="35">
        <v>106</v>
      </c>
      <c r="O305" s="35">
        <v>82.5</v>
      </c>
      <c r="P305" s="4">
        <f t="shared" si="66"/>
        <v>0.77830188679245282</v>
      </c>
      <c r="Q305" s="11">
        <v>20</v>
      </c>
      <c r="R305" s="35">
        <v>0</v>
      </c>
      <c r="S305" s="35">
        <v>0</v>
      </c>
      <c r="T305" s="4">
        <f t="shared" si="67"/>
        <v>1</v>
      </c>
      <c r="U305" s="11">
        <v>30</v>
      </c>
      <c r="V305" s="35">
        <v>0</v>
      </c>
      <c r="W305" s="35">
        <v>0</v>
      </c>
      <c r="X305" s="4">
        <f t="shared" si="68"/>
        <v>1</v>
      </c>
      <c r="Y305" s="11">
        <v>20</v>
      </c>
      <c r="Z305" s="44">
        <f t="shared" si="69"/>
        <v>0.93665768194070076</v>
      </c>
      <c r="AA305" s="45">
        <v>716</v>
      </c>
      <c r="AB305" s="35">
        <f t="shared" si="70"/>
        <v>65.090909090909093</v>
      </c>
      <c r="AC305" s="35">
        <f t="shared" si="71"/>
        <v>61</v>
      </c>
      <c r="AD305" s="35">
        <f t="shared" si="72"/>
        <v>-4.0909090909090935</v>
      </c>
      <c r="AE305" s="35">
        <v>0</v>
      </c>
      <c r="AF305" s="35">
        <f t="shared" si="73"/>
        <v>61</v>
      </c>
      <c r="AG305" s="35">
        <v>61</v>
      </c>
      <c r="AH305" s="35">
        <f t="shared" si="74"/>
        <v>0</v>
      </c>
      <c r="AI305" s="67"/>
      <c r="AJ305" s="9"/>
      <c r="AK305" s="9"/>
      <c r="AL305" s="9"/>
      <c r="AM305" s="10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10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10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10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10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10"/>
      <c r="FX305" s="9"/>
      <c r="FY305" s="9"/>
    </row>
    <row r="306" spans="1:181" s="2" customFormat="1" ht="17" customHeight="1">
      <c r="A306" s="46" t="s">
        <v>299</v>
      </c>
      <c r="B306" s="35">
        <v>459</v>
      </c>
      <c r="C306" s="35">
        <v>540</v>
      </c>
      <c r="D306" s="4">
        <f t="shared" si="65"/>
        <v>1.1764705882352942</v>
      </c>
      <c r="E306" s="11">
        <v>10</v>
      </c>
      <c r="F306" s="5" t="s">
        <v>370</v>
      </c>
      <c r="G306" s="5" t="s">
        <v>370</v>
      </c>
      <c r="H306" s="5" t="s">
        <v>370</v>
      </c>
      <c r="I306" s="5" t="s">
        <v>370</v>
      </c>
      <c r="J306" s="5" t="s">
        <v>370</v>
      </c>
      <c r="K306" s="5" t="s">
        <v>370</v>
      </c>
      <c r="L306" s="5" t="s">
        <v>370</v>
      </c>
      <c r="M306" s="5" t="s">
        <v>370</v>
      </c>
      <c r="N306" s="35">
        <v>377</v>
      </c>
      <c r="O306" s="35">
        <v>218.4</v>
      </c>
      <c r="P306" s="4">
        <f t="shared" si="66"/>
        <v>0.57931034482758625</v>
      </c>
      <c r="Q306" s="11">
        <v>20</v>
      </c>
      <c r="R306" s="35">
        <v>0</v>
      </c>
      <c r="S306" s="35">
        <v>1.1000000000000001</v>
      </c>
      <c r="T306" s="4">
        <f t="shared" si="67"/>
        <v>1</v>
      </c>
      <c r="U306" s="11">
        <v>35</v>
      </c>
      <c r="V306" s="35">
        <v>0</v>
      </c>
      <c r="W306" s="35">
        <v>0</v>
      </c>
      <c r="X306" s="4">
        <f t="shared" si="68"/>
        <v>1</v>
      </c>
      <c r="Y306" s="11">
        <v>15</v>
      </c>
      <c r="Z306" s="44">
        <f t="shared" si="69"/>
        <v>0.91688640973630842</v>
      </c>
      <c r="AA306" s="45">
        <v>2482</v>
      </c>
      <c r="AB306" s="35">
        <f t="shared" si="70"/>
        <v>225.63636363636363</v>
      </c>
      <c r="AC306" s="35">
        <f t="shared" si="71"/>
        <v>206.9</v>
      </c>
      <c r="AD306" s="35">
        <f t="shared" si="72"/>
        <v>-18.73636363636362</v>
      </c>
      <c r="AE306" s="35">
        <v>0</v>
      </c>
      <c r="AF306" s="35">
        <f t="shared" si="73"/>
        <v>206.9</v>
      </c>
      <c r="AG306" s="35">
        <v>206.9</v>
      </c>
      <c r="AH306" s="35">
        <f t="shared" si="74"/>
        <v>0</v>
      </c>
      <c r="AI306" s="67"/>
      <c r="AJ306" s="9"/>
      <c r="AK306" s="9"/>
      <c r="AL306" s="9"/>
      <c r="AM306" s="10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10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10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10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10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10"/>
      <c r="FX306" s="9"/>
      <c r="FY306" s="9"/>
    </row>
    <row r="307" spans="1:181" s="2" customFormat="1" ht="17" customHeight="1">
      <c r="A307" s="46" t="s">
        <v>300</v>
      </c>
      <c r="B307" s="35">
        <v>2500</v>
      </c>
      <c r="C307" s="35">
        <v>1412.3</v>
      </c>
      <c r="D307" s="4">
        <f t="shared" si="65"/>
        <v>0.56491999999999998</v>
      </c>
      <c r="E307" s="11">
        <v>10</v>
      </c>
      <c r="F307" s="5" t="s">
        <v>370</v>
      </c>
      <c r="G307" s="5" t="s">
        <v>370</v>
      </c>
      <c r="H307" s="5" t="s">
        <v>370</v>
      </c>
      <c r="I307" s="5" t="s">
        <v>370</v>
      </c>
      <c r="J307" s="5" t="s">
        <v>370</v>
      </c>
      <c r="K307" s="5" t="s">
        <v>370</v>
      </c>
      <c r="L307" s="5" t="s">
        <v>370</v>
      </c>
      <c r="M307" s="5" t="s">
        <v>370</v>
      </c>
      <c r="N307" s="35">
        <v>778.6</v>
      </c>
      <c r="O307" s="35">
        <v>193.8</v>
      </c>
      <c r="P307" s="4">
        <f t="shared" si="66"/>
        <v>0.24890829694323144</v>
      </c>
      <c r="Q307" s="11">
        <v>20</v>
      </c>
      <c r="R307" s="35">
        <v>0</v>
      </c>
      <c r="S307" s="35">
        <v>38.700000000000003</v>
      </c>
      <c r="T307" s="4">
        <f t="shared" si="67"/>
        <v>1</v>
      </c>
      <c r="U307" s="11">
        <v>20</v>
      </c>
      <c r="V307" s="35">
        <v>0</v>
      </c>
      <c r="W307" s="35">
        <v>0</v>
      </c>
      <c r="X307" s="4">
        <f t="shared" si="68"/>
        <v>1</v>
      </c>
      <c r="Y307" s="11">
        <v>30</v>
      </c>
      <c r="Z307" s="44">
        <f t="shared" si="69"/>
        <v>0.75784207423580785</v>
      </c>
      <c r="AA307" s="45">
        <v>2665</v>
      </c>
      <c r="AB307" s="35">
        <f t="shared" si="70"/>
        <v>242.27272727272728</v>
      </c>
      <c r="AC307" s="35">
        <f t="shared" si="71"/>
        <v>183.6</v>
      </c>
      <c r="AD307" s="35">
        <f t="shared" si="72"/>
        <v>-58.672727272727286</v>
      </c>
      <c r="AE307" s="35">
        <v>0</v>
      </c>
      <c r="AF307" s="35">
        <f t="shared" si="73"/>
        <v>183.6</v>
      </c>
      <c r="AG307" s="35">
        <v>183.6</v>
      </c>
      <c r="AH307" s="35">
        <f t="shared" si="74"/>
        <v>0</v>
      </c>
      <c r="AI307" s="67"/>
      <c r="AJ307" s="9"/>
      <c r="AK307" s="9"/>
      <c r="AL307" s="9"/>
      <c r="AM307" s="10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10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10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10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10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10"/>
      <c r="FX307" s="9"/>
      <c r="FY307" s="9"/>
    </row>
    <row r="308" spans="1:181" s="2" customFormat="1" ht="17" customHeight="1">
      <c r="A308" s="46" t="s">
        <v>301</v>
      </c>
      <c r="B308" s="35">
        <v>81377</v>
      </c>
      <c r="C308" s="35">
        <v>88385.2</v>
      </c>
      <c r="D308" s="4">
        <f t="shared" si="65"/>
        <v>1.0861201568010617</v>
      </c>
      <c r="E308" s="11">
        <v>10</v>
      </c>
      <c r="F308" s="5" t="s">
        <v>370</v>
      </c>
      <c r="G308" s="5" t="s">
        <v>370</v>
      </c>
      <c r="H308" s="5" t="s">
        <v>370</v>
      </c>
      <c r="I308" s="5" t="s">
        <v>370</v>
      </c>
      <c r="J308" s="5" t="s">
        <v>370</v>
      </c>
      <c r="K308" s="5" t="s">
        <v>370</v>
      </c>
      <c r="L308" s="5" t="s">
        <v>370</v>
      </c>
      <c r="M308" s="5" t="s">
        <v>370</v>
      </c>
      <c r="N308" s="35">
        <v>4359.8</v>
      </c>
      <c r="O308" s="35">
        <v>2010.2</v>
      </c>
      <c r="P308" s="4">
        <f t="shared" si="66"/>
        <v>0.46107619615578693</v>
      </c>
      <c r="Q308" s="11">
        <v>20</v>
      </c>
      <c r="R308" s="35">
        <v>0</v>
      </c>
      <c r="S308" s="35">
        <v>0</v>
      </c>
      <c r="T308" s="4">
        <f t="shared" si="67"/>
        <v>1</v>
      </c>
      <c r="U308" s="11">
        <v>40</v>
      </c>
      <c r="V308" s="35">
        <v>0</v>
      </c>
      <c r="W308" s="35">
        <v>0</v>
      </c>
      <c r="X308" s="4">
        <f t="shared" si="68"/>
        <v>1</v>
      </c>
      <c r="Y308" s="11">
        <v>10</v>
      </c>
      <c r="Z308" s="44">
        <f t="shared" si="69"/>
        <v>0.8760340686390794</v>
      </c>
      <c r="AA308" s="45">
        <v>68</v>
      </c>
      <c r="AB308" s="35">
        <f t="shared" si="70"/>
        <v>6.1818181818181817</v>
      </c>
      <c r="AC308" s="35">
        <f t="shared" si="71"/>
        <v>5.4</v>
      </c>
      <c r="AD308" s="35">
        <f t="shared" si="72"/>
        <v>-0.7818181818181813</v>
      </c>
      <c r="AE308" s="35">
        <v>0</v>
      </c>
      <c r="AF308" s="35">
        <f t="shared" si="73"/>
        <v>5.4</v>
      </c>
      <c r="AG308" s="35">
        <v>5.4</v>
      </c>
      <c r="AH308" s="35">
        <f t="shared" si="74"/>
        <v>0</v>
      </c>
      <c r="AI308" s="67"/>
      <c r="AJ308" s="9"/>
      <c r="AK308" s="9"/>
      <c r="AL308" s="9"/>
      <c r="AM308" s="10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10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10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10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10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10"/>
      <c r="FX308" s="9"/>
      <c r="FY308" s="9"/>
    </row>
    <row r="309" spans="1:181" s="2" customFormat="1" ht="17" customHeight="1">
      <c r="A309" s="46" t="s">
        <v>302</v>
      </c>
      <c r="B309" s="35">
        <v>18933</v>
      </c>
      <c r="C309" s="35">
        <v>25127</v>
      </c>
      <c r="D309" s="4">
        <f t="shared" si="65"/>
        <v>1.2127153647071252</v>
      </c>
      <c r="E309" s="11">
        <v>10</v>
      </c>
      <c r="F309" s="5" t="s">
        <v>370</v>
      </c>
      <c r="G309" s="5" t="s">
        <v>370</v>
      </c>
      <c r="H309" s="5" t="s">
        <v>370</v>
      </c>
      <c r="I309" s="5" t="s">
        <v>370</v>
      </c>
      <c r="J309" s="5" t="s">
        <v>370</v>
      </c>
      <c r="K309" s="5" t="s">
        <v>370</v>
      </c>
      <c r="L309" s="5" t="s">
        <v>370</v>
      </c>
      <c r="M309" s="5" t="s">
        <v>370</v>
      </c>
      <c r="N309" s="35">
        <v>549.20000000000005</v>
      </c>
      <c r="O309" s="35">
        <v>514.29999999999995</v>
      </c>
      <c r="P309" s="4">
        <f t="shared" si="66"/>
        <v>0.93645302257829555</v>
      </c>
      <c r="Q309" s="11">
        <v>20</v>
      </c>
      <c r="R309" s="35">
        <v>111</v>
      </c>
      <c r="S309" s="35">
        <v>173.7</v>
      </c>
      <c r="T309" s="4">
        <f t="shared" si="67"/>
        <v>1.2364864864864864</v>
      </c>
      <c r="U309" s="11">
        <v>30</v>
      </c>
      <c r="V309" s="35">
        <v>0</v>
      </c>
      <c r="W309" s="35">
        <v>0</v>
      </c>
      <c r="X309" s="4">
        <f t="shared" si="68"/>
        <v>1</v>
      </c>
      <c r="Y309" s="11">
        <v>20</v>
      </c>
      <c r="Z309" s="44">
        <f t="shared" si="69"/>
        <v>1.099385108665397</v>
      </c>
      <c r="AA309" s="45">
        <v>1656</v>
      </c>
      <c r="AB309" s="35">
        <f t="shared" si="70"/>
        <v>150.54545454545453</v>
      </c>
      <c r="AC309" s="35">
        <f t="shared" si="71"/>
        <v>165.5</v>
      </c>
      <c r="AD309" s="35">
        <f t="shared" si="72"/>
        <v>14.954545454545467</v>
      </c>
      <c r="AE309" s="35">
        <v>0</v>
      </c>
      <c r="AF309" s="35">
        <f t="shared" si="73"/>
        <v>165.5</v>
      </c>
      <c r="AG309" s="35">
        <v>165.5</v>
      </c>
      <c r="AH309" s="35">
        <f t="shared" si="74"/>
        <v>0</v>
      </c>
      <c r="AI309" s="67"/>
      <c r="AJ309" s="9"/>
      <c r="AK309" s="9"/>
      <c r="AL309" s="9"/>
      <c r="AM309" s="10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10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10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10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10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10"/>
      <c r="FX309" s="9"/>
      <c r="FY309" s="9"/>
    </row>
    <row r="310" spans="1:181" s="2" customFormat="1" ht="17" customHeight="1">
      <c r="A310" s="46" t="s">
        <v>303</v>
      </c>
      <c r="B310" s="35">
        <v>22430</v>
      </c>
      <c r="C310" s="35">
        <v>20321.400000000001</v>
      </c>
      <c r="D310" s="4">
        <f t="shared" si="65"/>
        <v>0.90599197503343742</v>
      </c>
      <c r="E310" s="11">
        <v>10</v>
      </c>
      <c r="F310" s="5" t="s">
        <v>370</v>
      </c>
      <c r="G310" s="5" t="s">
        <v>370</v>
      </c>
      <c r="H310" s="5" t="s">
        <v>370</v>
      </c>
      <c r="I310" s="5" t="s">
        <v>370</v>
      </c>
      <c r="J310" s="5" t="s">
        <v>370</v>
      </c>
      <c r="K310" s="5" t="s">
        <v>370</v>
      </c>
      <c r="L310" s="5" t="s">
        <v>370</v>
      </c>
      <c r="M310" s="5" t="s">
        <v>370</v>
      </c>
      <c r="N310" s="35">
        <v>1078.4000000000001</v>
      </c>
      <c r="O310" s="35">
        <v>1311.6</v>
      </c>
      <c r="P310" s="4">
        <f t="shared" si="66"/>
        <v>1.2016246290801187</v>
      </c>
      <c r="Q310" s="11">
        <v>20</v>
      </c>
      <c r="R310" s="35">
        <v>140</v>
      </c>
      <c r="S310" s="35">
        <v>196.9</v>
      </c>
      <c r="T310" s="4">
        <f t="shared" si="67"/>
        <v>1.2206428571428571</v>
      </c>
      <c r="U310" s="11">
        <v>30</v>
      </c>
      <c r="V310" s="35">
        <v>0</v>
      </c>
      <c r="W310" s="35">
        <v>0</v>
      </c>
      <c r="X310" s="4">
        <f t="shared" si="68"/>
        <v>1</v>
      </c>
      <c r="Y310" s="11">
        <v>20</v>
      </c>
      <c r="Z310" s="44">
        <f t="shared" si="69"/>
        <v>1.1213962255777807</v>
      </c>
      <c r="AA310" s="45">
        <v>2131</v>
      </c>
      <c r="AB310" s="35">
        <f t="shared" si="70"/>
        <v>193.72727272727272</v>
      </c>
      <c r="AC310" s="35">
        <f t="shared" si="71"/>
        <v>217.2</v>
      </c>
      <c r="AD310" s="35">
        <f t="shared" si="72"/>
        <v>23.472727272727269</v>
      </c>
      <c r="AE310" s="35">
        <v>0</v>
      </c>
      <c r="AF310" s="35">
        <f t="shared" si="73"/>
        <v>217.2</v>
      </c>
      <c r="AG310" s="35">
        <v>217.2</v>
      </c>
      <c r="AH310" s="35">
        <f t="shared" si="74"/>
        <v>0</v>
      </c>
      <c r="AI310" s="67"/>
      <c r="AJ310" s="9"/>
      <c r="AK310" s="9"/>
      <c r="AL310" s="9"/>
      <c r="AM310" s="10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10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10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10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10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10"/>
      <c r="FX310" s="9"/>
      <c r="FY310" s="9"/>
    </row>
    <row r="311" spans="1:181" s="2" customFormat="1" ht="17" customHeight="1">
      <c r="A311" s="46" t="s">
        <v>304</v>
      </c>
      <c r="B311" s="35">
        <v>65000</v>
      </c>
      <c r="C311" s="35">
        <v>29958.1</v>
      </c>
      <c r="D311" s="4">
        <f t="shared" si="65"/>
        <v>0.46089384615384615</v>
      </c>
      <c r="E311" s="11">
        <v>10</v>
      </c>
      <c r="F311" s="5" t="s">
        <v>370</v>
      </c>
      <c r="G311" s="5" t="s">
        <v>370</v>
      </c>
      <c r="H311" s="5" t="s">
        <v>370</v>
      </c>
      <c r="I311" s="5" t="s">
        <v>370</v>
      </c>
      <c r="J311" s="5" t="s">
        <v>370</v>
      </c>
      <c r="K311" s="5" t="s">
        <v>370</v>
      </c>
      <c r="L311" s="5" t="s">
        <v>370</v>
      </c>
      <c r="M311" s="5" t="s">
        <v>370</v>
      </c>
      <c r="N311" s="35">
        <v>2091.3000000000002</v>
      </c>
      <c r="O311" s="35">
        <v>1239.2</v>
      </c>
      <c r="P311" s="4">
        <f t="shared" si="66"/>
        <v>0.5925500884617223</v>
      </c>
      <c r="Q311" s="11">
        <v>20</v>
      </c>
      <c r="R311" s="35">
        <v>10</v>
      </c>
      <c r="S311" s="35">
        <v>0</v>
      </c>
      <c r="T311" s="4">
        <f t="shared" si="67"/>
        <v>0</v>
      </c>
      <c r="U311" s="11">
        <v>35</v>
      </c>
      <c r="V311" s="35">
        <v>0</v>
      </c>
      <c r="W311" s="35">
        <v>0</v>
      </c>
      <c r="X311" s="4">
        <f t="shared" si="68"/>
        <v>1</v>
      </c>
      <c r="Y311" s="11">
        <v>15</v>
      </c>
      <c r="Z311" s="44">
        <f t="shared" si="69"/>
        <v>0.39324925288466134</v>
      </c>
      <c r="AA311" s="45">
        <v>409</v>
      </c>
      <c r="AB311" s="35">
        <f t="shared" si="70"/>
        <v>37.18181818181818</v>
      </c>
      <c r="AC311" s="35">
        <f t="shared" si="71"/>
        <v>14.6</v>
      </c>
      <c r="AD311" s="35">
        <f t="shared" si="72"/>
        <v>-22.581818181818178</v>
      </c>
      <c r="AE311" s="35">
        <v>0</v>
      </c>
      <c r="AF311" s="35">
        <f t="shared" si="73"/>
        <v>14.6</v>
      </c>
      <c r="AG311" s="35">
        <v>14.6</v>
      </c>
      <c r="AH311" s="35">
        <f t="shared" si="74"/>
        <v>0</v>
      </c>
      <c r="AI311" s="67"/>
      <c r="AJ311" s="9"/>
      <c r="AK311" s="9"/>
      <c r="AL311" s="9"/>
      <c r="AM311" s="10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10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10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10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10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10"/>
      <c r="FX311" s="9"/>
      <c r="FY311" s="9"/>
    </row>
    <row r="312" spans="1:181" s="2" customFormat="1" ht="17" customHeight="1">
      <c r="A312" s="18" t="s">
        <v>305</v>
      </c>
      <c r="B312" s="35"/>
      <c r="C312" s="35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35"/>
      <c r="O312" s="35"/>
      <c r="P312" s="11"/>
      <c r="Q312" s="11"/>
      <c r="R312" s="35"/>
      <c r="S312" s="35"/>
      <c r="T312" s="11"/>
      <c r="U312" s="11"/>
      <c r="V312" s="11"/>
      <c r="W312" s="11"/>
      <c r="X312" s="11"/>
      <c r="Y312" s="11"/>
      <c r="Z312" s="44"/>
      <c r="AA312" s="11"/>
      <c r="AB312" s="11"/>
      <c r="AC312" s="11"/>
      <c r="AD312" s="11"/>
      <c r="AE312" s="11"/>
      <c r="AF312" s="11"/>
      <c r="AG312" s="35"/>
      <c r="AH312" s="35"/>
      <c r="AI312" s="67"/>
      <c r="AJ312" s="9"/>
      <c r="AK312" s="9"/>
      <c r="AL312" s="9"/>
      <c r="AM312" s="10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10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10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10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10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10"/>
      <c r="FX312" s="9"/>
      <c r="FY312" s="9"/>
    </row>
    <row r="313" spans="1:181" s="2" customFormat="1" ht="17" customHeight="1">
      <c r="A313" s="46" t="s">
        <v>306</v>
      </c>
      <c r="B313" s="35">
        <v>1647</v>
      </c>
      <c r="C313" s="35">
        <v>1461</v>
      </c>
      <c r="D313" s="4">
        <f t="shared" si="65"/>
        <v>0.8870673952641166</v>
      </c>
      <c r="E313" s="11">
        <v>10</v>
      </c>
      <c r="F313" s="5" t="s">
        <v>370</v>
      </c>
      <c r="G313" s="5" t="s">
        <v>370</v>
      </c>
      <c r="H313" s="5" t="s">
        <v>370</v>
      </c>
      <c r="I313" s="5" t="s">
        <v>370</v>
      </c>
      <c r="J313" s="5" t="s">
        <v>370</v>
      </c>
      <c r="K313" s="5" t="s">
        <v>370</v>
      </c>
      <c r="L313" s="5" t="s">
        <v>370</v>
      </c>
      <c r="M313" s="5" t="s">
        <v>370</v>
      </c>
      <c r="N313" s="35">
        <v>627.5</v>
      </c>
      <c r="O313" s="35">
        <v>296.7</v>
      </c>
      <c r="P313" s="4">
        <f t="shared" si="66"/>
        <v>0.4728286852589641</v>
      </c>
      <c r="Q313" s="11">
        <v>20</v>
      </c>
      <c r="R313" s="35">
        <v>0</v>
      </c>
      <c r="S313" s="35">
        <v>0</v>
      </c>
      <c r="T313" s="4">
        <f t="shared" si="67"/>
        <v>1</v>
      </c>
      <c r="U313" s="11">
        <v>20</v>
      </c>
      <c r="V313" s="35">
        <v>0</v>
      </c>
      <c r="W313" s="35">
        <v>0</v>
      </c>
      <c r="X313" s="4">
        <f t="shared" si="68"/>
        <v>1</v>
      </c>
      <c r="Y313" s="11">
        <v>30</v>
      </c>
      <c r="Z313" s="44">
        <f t="shared" si="69"/>
        <v>0.85409059572275559</v>
      </c>
      <c r="AA313" s="45">
        <v>1142</v>
      </c>
      <c r="AB313" s="35">
        <f t="shared" si="70"/>
        <v>103.81818181818181</v>
      </c>
      <c r="AC313" s="35">
        <f t="shared" si="71"/>
        <v>88.7</v>
      </c>
      <c r="AD313" s="35">
        <f t="shared" si="72"/>
        <v>-15.11818181818181</v>
      </c>
      <c r="AE313" s="35">
        <v>0</v>
      </c>
      <c r="AF313" s="35">
        <f t="shared" si="73"/>
        <v>88.7</v>
      </c>
      <c r="AG313" s="35">
        <v>88.7</v>
      </c>
      <c r="AH313" s="35">
        <f t="shared" si="74"/>
        <v>0</v>
      </c>
      <c r="AI313" s="67"/>
      <c r="AJ313" s="9"/>
      <c r="AK313" s="9"/>
      <c r="AL313" s="9"/>
      <c r="AM313" s="10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10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10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10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10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10"/>
      <c r="FX313" s="9"/>
      <c r="FY313" s="9"/>
    </row>
    <row r="314" spans="1:181" s="2" customFormat="1" ht="17" customHeight="1">
      <c r="A314" s="46" t="s">
        <v>307</v>
      </c>
      <c r="B314" s="35">
        <v>18150</v>
      </c>
      <c r="C314" s="35">
        <v>9689.6</v>
      </c>
      <c r="D314" s="4">
        <f t="shared" si="65"/>
        <v>0.53386225895316808</v>
      </c>
      <c r="E314" s="11">
        <v>10</v>
      </c>
      <c r="F314" s="5" t="s">
        <v>370</v>
      </c>
      <c r="G314" s="5" t="s">
        <v>370</v>
      </c>
      <c r="H314" s="5" t="s">
        <v>370</v>
      </c>
      <c r="I314" s="5" t="s">
        <v>370</v>
      </c>
      <c r="J314" s="5" t="s">
        <v>370</v>
      </c>
      <c r="K314" s="5" t="s">
        <v>370</v>
      </c>
      <c r="L314" s="5" t="s">
        <v>370</v>
      </c>
      <c r="M314" s="5" t="s">
        <v>370</v>
      </c>
      <c r="N314" s="35">
        <v>4046.4</v>
      </c>
      <c r="O314" s="35">
        <v>732.9</v>
      </c>
      <c r="P314" s="4">
        <f t="shared" si="66"/>
        <v>0.18112396204033213</v>
      </c>
      <c r="Q314" s="11">
        <v>20</v>
      </c>
      <c r="R314" s="35">
        <v>38</v>
      </c>
      <c r="S314" s="35">
        <v>41.7</v>
      </c>
      <c r="T314" s="4">
        <f t="shared" si="67"/>
        <v>1.0973684210526315</v>
      </c>
      <c r="U314" s="11">
        <v>15</v>
      </c>
      <c r="V314" s="35">
        <v>4</v>
      </c>
      <c r="W314" s="35">
        <v>4.5</v>
      </c>
      <c r="X314" s="4">
        <f t="shared" si="68"/>
        <v>1.125</v>
      </c>
      <c r="Y314" s="11">
        <v>35</v>
      </c>
      <c r="Z314" s="44">
        <f t="shared" si="69"/>
        <v>0.80995785182659752</v>
      </c>
      <c r="AA314" s="45">
        <v>87</v>
      </c>
      <c r="AB314" s="35">
        <f t="shared" si="70"/>
        <v>7.9090909090909092</v>
      </c>
      <c r="AC314" s="35">
        <f t="shared" si="71"/>
        <v>6.4</v>
      </c>
      <c r="AD314" s="35">
        <f t="shared" si="72"/>
        <v>-1.5090909090909088</v>
      </c>
      <c r="AE314" s="35">
        <v>0</v>
      </c>
      <c r="AF314" s="35">
        <f t="shared" si="73"/>
        <v>6.4</v>
      </c>
      <c r="AG314" s="35">
        <v>6.4</v>
      </c>
      <c r="AH314" s="35">
        <f t="shared" si="74"/>
        <v>0</v>
      </c>
      <c r="AI314" s="67"/>
      <c r="AJ314" s="9"/>
      <c r="AK314" s="9"/>
      <c r="AL314" s="9"/>
      <c r="AM314" s="10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10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10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10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10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10"/>
      <c r="FX314" s="9"/>
      <c r="FY314" s="9"/>
    </row>
    <row r="315" spans="1:181" s="2" customFormat="1" ht="17" customHeight="1">
      <c r="A315" s="46" t="s">
        <v>308</v>
      </c>
      <c r="B315" s="35">
        <v>696</v>
      </c>
      <c r="C315" s="35">
        <v>485</v>
      </c>
      <c r="D315" s="4">
        <f t="shared" si="65"/>
        <v>0.69683908045977017</v>
      </c>
      <c r="E315" s="11">
        <v>10</v>
      </c>
      <c r="F315" s="5" t="s">
        <v>370</v>
      </c>
      <c r="G315" s="5" t="s">
        <v>370</v>
      </c>
      <c r="H315" s="5" t="s">
        <v>370</v>
      </c>
      <c r="I315" s="5" t="s">
        <v>370</v>
      </c>
      <c r="J315" s="5" t="s">
        <v>370</v>
      </c>
      <c r="K315" s="5" t="s">
        <v>370</v>
      </c>
      <c r="L315" s="5" t="s">
        <v>370</v>
      </c>
      <c r="M315" s="5" t="s">
        <v>370</v>
      </c>
      <c r="N315" s="35">
        <v>689.8</v>
      </c>
      <c r="O315" s="35">
        <v>282.60000000000002</v>
      </c>
      <c r="P315" s="4">
        <f t="shared" si="66"/>
        <v>0.409683966367063</v>
      </c>
      <c r="Q315" s="11">
        <v>20</v>
      </c>
      <c r="R315" s="35">
        <v>0</v>
      </c>
      <c r="S315" s="35">
        <v>0.3</v>
      </c>
      <c r="T315" s="4">
        <f t="shared" si="67"/>
        <v>1</v>
      </c>
      <c r="U315" s="11">
        <v>10</v>
      </c>
      <c r="V315" s="35">
        <v>5</v>
      </c>
      <c r="W315" s="35">
        <v>5.2</v>
      </c>
      <c r="X315" s="4">
        <f t="shared" si="68"/>
        <v>1.04</v>
      </c>
      <c r="Y315" s="11">
        <v>40</v>
      </c>
      <c r="Z315" s="44">
        <f t="shared" si="69"/>
        <v>0.83452587664923716</v>
      </c>
      <c r="AA315" s="45">
        <v>60</v>
      </c>
      <c r="AB315" s="35">
        <f t="shared" si="70"/>
        <v>5.4545454545454541</v>
      </c>
      <c r="AC315" s="35">
        <f t="shared" si="71"/>
        <v>4.5999999999999996</v>
      </c>
      <c r="AD315" s="35">
        <f t="shared" si="72"/>
        <v>-0.8545454545454545</v>
      </c>
      <c r="AE315" s="35">
        <v>0</v>
      </c>
      <c r="AF315" s="35">
        <f t="shared" si="73"/>
        <v>4.5999999999999996</v>
      </c>
      <c r="AG315" s="35">
        <v>4.5999999999999996</v>
      </c>
      <c r="AH315" s="35">
        <f t="shared" si="74"/>
        <v>0</v>
      </c>
      <c r="AI315" s="67"/>
      <c r="AJ315" s="9"/>
      <c r="AK315" s="9"/>
      <c r="AL315" s="9"/>
      <c r="AM315" s="10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10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10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10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10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10"/>
      <c r="FX315" s="9"/>
      <c r="FY315" s="9"/>
    </row>
    <row r="316" spans="1:181" s="2" customFormat="1" ht="17" customHeight="1">
      <c r="A316" s="46" t="s">
        <v>309</v>
      </c>
      <c r="B316" s="35">
        <v>500</v>
      </c>
      <c r="C316" s="35">
        <v>295</v>
      </c>
      <c r="D316" s="4">
        <f t="shared" si="65"/>
        <v>0.59</v>
      </c>
      <c r="E316" s="11">
        <v>10</v>
      </c>
      <c r="F316" s="5" t="s">
        <v>370</v>
      </c>
      <c r="G316" s="5" t="s">
        <v>370</v>
      </c>
      <c r="H316" s="5" t="s">
        <v>370</v>
      </c>
      <c r="I316" s="5" t="s">
        <v>370</v>
      </c>
      <c r="J316" s="5" t="s">
        <v>370</v>
      </c>
      <c r="K316" s="5" t="s">
        <v>370</v>
      </c>
      <c r="L316" s="5" t="s">
        <v>370</v>
      </c>
      <c r="M316" s="5" t="s">
        <v>370</v>
      </c>
      <c r="N316" s="35">
        <v>132.9</v>
      </c>
      <c r="O316" s="35">
        <v>35.799999999999997</v>
      </c>
      <c r="P316" s="4">
        <f t="shared" si="66"/>
        <v>0.2693754702784048</v>
      </c>
      <c r="Q316" s="11">
        <v>20</v>
      </c>
      <c r="R316" s="35">
        <v>40</v>
      </c>
      <c r="S316" s="35">
        <v>47.8</v>
      </c>
      <c r="T316" s="4">
        <f t="shared" si="67"/>
        <v>1.1949999999999998</v>
      </c>
      <c r="U316" s="11">
        <v>20</v>
      </c>
      <c r="V316" s="35">
        <v>2</v>
      </c>
      <c r="W316" s="35">
        <v>2.1</v>
      </c>
      <c r="X316" s="4">
        <f t="shared" si="68"/>
        <v>1.05</v>
      </c>
      <c r="Y316" s="11">
        <v>30</v>
      </c>
      <c r="Z316" s="44">
        <f t="shared" si="69"/>
        <v>0.83359386756960119</v>
      </c>
      <c r="AA316" s="45">
        <v>1391</v>
      </c>
      <c r="AB316" s="35">
        <f t="shared" si="70"/>
        <v>126.45454545454545</v>
      </c>
      <c r="AC316" s="35">
        <f t="shared" si="71"/>
        <v>105.4</v>
      </c>
      <c r="AD316" s="35">
        <f t="shared" si="72"/>
        <v>-21.054545454545448</v>
      </c>
      <c r="AE316" s="35">
        <v>0</v>
      </c>
      <c r="AF316" s="35">
        <f t="shared" si="73"/>
        <v>105.4</v>
      </c>
      <c r="AG316" s="35">
        <v>105.4</v>
      </c>
      <c r="AH316" s="35">
        <f t="shared" si="74"/>
        <v>0</v>
      </c>
      <c r="AI316" s="67"/>
      <c r="AJ316" s="9"/>
      <c r="AK316" s="9"/>
      <c r="AL316" s="9"/>
      <c r="AM316" s="10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10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10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10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10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10"/>
      <c r="FX316" s="9"/>
      <c r="FY316" s="9"/>
    </row>
    <row r="317" spans="1:181" s="2" customFormat="1" ht="17" customHeight="1">
      <c r="A317" s="46" t="s">
        <v>310</v>
      </c>
      <c r="B317" s="35">
        <v>0</v>
      </c>
      <c r="C317" s="35">
        <v>0</v>
      </c>
      <c r="D317" s="4">
        <f t="shared" si="65"/>
        <v>0</v>
      </c>
      <c r="E317" s="11">
        <v>0</v>
      </c>
      <c r="F317" s="5" t="s">
        <v>370</v>
      </c>
      <c r="G317" s="5" t="s">
        <v>370</v>
      </c>
      <c r="H317" s="5" t="s">
        <v>370</v>
      </c>
      <c r="I317" s="5" t="s">
        <v>370</v>
      </c>
      <c r="J317" s="5" t="s">
        <v>370</v>
      </c>
      <c r="K317" s="5" t="s">
        <v>370</v>
      </c>
      <c r="L317" s="5" t="s">
        <v>370</v>
      </c>
      <c r="M317" s="5" t="s">
        <v>370</v>
      </c>
      <c r="N317" s="35">
        <v>171.8</v>
      </c>
      <c r="O317" s="35">
        <v>65.7</v>
      </c>
      <c r="P317" s="4">
        <f t="shared" si="66"/>
        <v>0.38242142025611175</v>
      </c>
      <c r="Q317" s="11">
        <v>20</v>
      </c>
      <c r="R317" s="35">
        <v>16</v>
      </c>
      <c r="S317" s="35">
        <v>17.899999999999999</v>
      </c>
      <c r="T317" s="4">
        <f t="shared" si="67"/>
        <v>1.1187499999999999</v>
      </c>
      <c r="U317" s="11">
        <v>20</v>
      </c>
      <c r="V317" s="35">
        <v>0</v>
      </c>
      <c r="W317" s="35">
        <v>5.9</v>
      </c>
      <c r="X317" s="4">
        <f t="shared" si="68"/>
        <v>1</v>
      </c>
      <c r="Y317" s="11">
        <v>30</v>
      </c>
      <c r="Z317" s="44">
        <f t="shared" si="69"/>
        <v>0.85747754864460335</v>
      </c>
      <c r="AA317" s="45">
        <v>1341</v>
      </c>
      <c r="AB317" s="35">
        <f t="shared" si="70"/>
        <v>121.90909090909091</v>
      </c>
      <c r="AC317" s="35">
        <f t="shared" si="71"/>
        <v>104.5</v>
      </c>
      <c r="AD317" s="35">
        <f t="shared" si="72"/>
        <v>-17.409090909090907</v>
      </c>
      <c r="AE317" s="35">
        <v>0</v>
      </c>
      <c r="AF317" s="35">
        <f t="shared" si="73"/>
        <v>104.5</v>
      </c>
      <c r="AG317" s="35">
        <v>104.5</v>
      </c>
      <c r="AH317" s="35">
        <f t="shared" si="74"/>
        <v>0</v>
      </c>
      <c r="AI317" s="67"/>
      <c r="AJ317" s="9"/>
      <c r="AK317" s="9"/>
      <c r="AL317" s="9"/>
      <c r="AM317" s="10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10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10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10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10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10"/>
      <c r="FX317" s="9"/>
      <c r="FY317" s="9"/>
    </row>
    <row r="318" spans="1:181" s="2" customFormat="1" ht="17" customHeight="1">
      <c r="A318" s="46" t="s">
        <v>311</v>
      </c>
      <c r="B318" s="35">
        <v>9800</v>
      </c>
      <c r="C318" s="35">
        <v>12390.4</v>
      </c>
      <c r="D318" s="4">
        <f t="shared" si="65"/>
        <v>1.2064326530612244</v>
      </c>
      <c r="E318" s="11">
        <v>10</v>
      </c>
      <c r="F318" s="5" t="s">
        <v>370</v>
      </c>
      <c r="G318" s="5" t="s">
        <v>370</v>
      </c>
      <c r="H318" s="5" t="s">
        <v>370</v>
      </c>
      <c r="I318" s="5" t="s">
        <v>370</v>
      </c>
      <c r="J318" s="5" t="s">
        <v>370</v>
      </c>
      <c r="K318" s="5" t="s">
        <v>370</v>
      </c>
      <c r="L318" s="5" t="s">
        <v>370</v>
      </c>
      <c r="M318" s="5" t="s">
        <v>370</v>
      </c>
      <c r="N318" s="35">
        <v>451.1</v>
      </c>
      <c r="O318" s="35">
        <v>259</v>
      </c>
      <c r="P318" s="4">
        <f t="shared" si="66"/>
        <v>0.57415207271115054</v>
      </c>
      <c r="Q318" s="11">
        <v>20</v>
      </c>
      <c r="R318" s="35">
        <v>16</v>
      </c>
      <c r="S318" s="35">
        <v>9.6</v>
      </c>
      <c r="T318" s="4">
        <f t="shared" si="67"/>
        <v>0.6</v>
      </c>
      <c r="U318" s="11">
        <v>20</v>
      </c>
      <c r="V318" s="35">
        <v>5</v>
      </c>
      <c r="W318" s="35">
        <v>6.5</v>
      </c>
      <c r="X318" s="4">
        <f t="shared" si="68"/>
        <v>1.21</v>
      </c>
      <c r="Y318" s="11">
        <v>30</v>
      </c>
      <c r="Z318" s="44">
        <f t="shared" si="69"/>
        <v>0.89809209981044058</v>
      </c>
      <c r="AA318" s="45">
        <v>1013</v>
      </c>
      <c r="AB318" s="35">
        <f t="shared" si="70"/>
        <v>92.090909090909093</v>
      </c>
      <c r="AC318" s="35">
        <f t="shared" si="71"/>
        <v>82.7</v>
      </c>
      <c r="AD318" s="35">
        <f t="shared" si="72"/>
        <v>-9.3909090909090907</v>
      </c>
      <c r="AE318" s="35">
        <v>0</v>
      </c>
      <c r="AF318" s="35">
        <f t="shared" si="73"/>
        <v>82.7</v>
      </c>
      <c r="AG318" s="35">
        <v>82.7</v>
      </c>
      <c r="AH318" s="35">
        <f t="shared" si="74"/>
        <v>0</v>
      </c>
      <c r="AI318" s="67"/>
      <c r="AJ318" s="9"/>
      <c r="AK318" s="9"/>
      <c r="AL318" s="9"/>
      <c r="AM318" s="10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10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10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10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10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10"/>
      <c r="FX318" s="9"/>
      <c r="FY318" s="9"/>
    </row>
    <row r="319" spans="1:181" s="2" customFormat="1" ht="17" customHeight="1">
      <c r="A319" s="46" t="s">
        <v>312</v>
      </c>
      <c r="B319" s="35">
        <v>4514</v>
      </c>
      <c r="C319" s="35">
        <v>7736</v>
      </c>
      <c r="D319" s="4">
        <f t="shared" si="65"/>
        <v>1.2513779353123615</v>
      </c>
      <c r="E319" s="11">
        <v>10</v>
      </c>
      <c r="F319" s="5" t="s">
        <v>370</v>
      </c>
      <c r="G319" s="5" t="s">
        <v>370</v>
      </c>
      <c r="H319" s="5" t="s">
        <v>370</v>
      </c>
      <c r="I319" s="5" t="s">
        <v>370</v>
      </c>
      <c r="J319" s="5" t="s">
        <v>370</v>
      </c>
      <c r="K319" s="5" t="s">
        <v>370</v>
      </c>
      <c r="L319" s="5" t="s">
        <v>370</v>
      </c>
      <c r="M319" s="5" t="s">
        <v>370</v>
      </c>
      <c r="N319" s="35">
        <v>389.9</v>
      </c>
      <c r="O319" s="35">
        <v>306.3</v>
      </c>
      <c r="P319" s="4">
        <f t="shared" si="66"/>
        <v>0.78558604770453966</v>
      </c>
      <c r="Q319" s="11">
        <v>20</v>
      </c>
      <c r="R319" s="35">
        <v>0</v>
      </c>
      <c r="S319" s="35">
        <v>0</v>
      </c>
      <c r="T319" s="4">
        <f t="shared" si="67"/>
        <v>1</v>
      </c>
      <c r="U319" s="11">
        <v>20</v>
      </c>
      <c r="V319" s="35">
        <v>0</v>
      </c>
      <c r="W319" s="35">
        <v>0</v>
      </c>
      <c r="X319" s="4">
        <f t="shared" si="68"/>
        <v>1</v>
      </c>
      <c r="Y319" s="11">
        <v>30</v>
      </c>
      <c r="Z319" s="44">
        <f t="shared" si="69"/>
        <v>0.97781875384018024</v>
      </c>
      <c r="AA319" s="45">
        <v>1909</v>
      </c>
      <c r="AB319" s="35">
        <f t="shared" si="70"/>
        <v>173.54545454545453</v>
      </c>
      <c r="AC319" s="35">
        <f t="shared" si="71"/>
        <v>169.7</v>
      </c>
      <c r="AD319" s="35">
        <f t="shared" si="72"/>
        <v>-3.8454545454545439</v>
      </c>
      <c r="AE319" s="35">
        <v>0</v>
      </c>
      <c r="AF319" s="35">
        <f t="shared" si="73"/>
        <v>169.7</v>
      </c>
      <c r="AG319" s="35">
        <v>169.7</v>
      </c>
      <c r="AH319" s="35">
        <f t="shared" si="74"/>
        <v>0</v>
      </c>
      <c r="AI319" s="67"/>
      <c r="AJ319" s="9"/>
      <c r="AK319" s="9"/>
      <c r="AL319" s="9"/>
      <c r="AM319" s="10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10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10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10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10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10"/>
      <c r="FX319" s="9"/>
      <c r="FY319" s="9"/>
    </row>
    <row r="320" spans="1:181" s="2" customFormat="1" ht="17" customHeight="1">
      <c r="A320" s="46" t="s">
        <v>313</v>
      </c>
      <c r="B320" s="35">
        <v>2500</v>
      </c>
      <c r="C320" s="35">
        <v>3001</v>
      </c>
      <c r="D320" s="4">
        <f t="shared" si="65"/>
        <v>1.20004</v>
      </c>
      <c r="E320" s="11">
        <v>10</v>
      </c>
      <c r="F320" s="5" t="s">
        <v>370</v>
      </c>
      <c r="G320" s="5" t="s">
        <v>370</v>
      </c>
      <c r="H320" s="5" t="s">
        <v>370</v>
      </c>
      <c r="I320" s="5" t="s">
        <v>370</v>
      </c>
      <c r="J320" s="5" t="s">
        <v>370</v>
      </c>
      <c r="K320" s="5" t="s">
        <v>370</v>
      </c>
      <c r="L320" s="5" t="s">
        <v>370</v>
      </c>
      <c r="M320" s="5" t="s">
        <v>370</v>
      </c>
      <c r="N320" s="35">
        <v>408.1</v>
      </c>
      <c r="O320" s="35">
        <v>229.8</v>
      </c>
      <c r="P320" s="4">
        <f t="shared" si="66"/>
        <v>0.5630972800784122</v>
      </c>
      <c r="Q320" s="11">
        <v>20</v>
      </c>
      <c r="R320" s="35">
        <v>25</v>
      </c>
      <c r="S320" s="35">
        <v>29.5</v>
      </c>
      <c r="T320" s="4">
        <f t="shared" si="67"/>
        <v>1.18</v>
      </c>
      <c r="U320" s="11">
        <v>30</v>
      </c>
      <c r="V320" s="35">
        <v>0.1</v>
      </c>
      <c r="W320" s="35">
        <v>0</v>
      </c>
      <c r="X320" s="4">
        <f t="shared" si="68"/>
        <v>0</v>
      </c>
      <c r="Y320" s="11">
        <v>20</v>
      </c>
      <c r="Z320" s="44">
        <f t="shared" si="69"/>
        <v>0.73327932001960305</v>
      </c>
      <c r="AA320" s="45">
        <v>316</v>
      </c>
      <c r="AB320" s="35">
        <f t="shared" si="70"/>
        <v>28.727272727272727</v>
      </c>
      <c r="AC320" s="35">
        <f t="shared" si="71"/>
        <v>21.1</v>
      </c>
      <c r="AD320" s="35">
        <f t="shared" si="72"/>
        <v>-7.6272727272727252</v>
      </c>
      <c r="AE320" s="35">
        <v>0</v>
      </c>
      <c r="AF320" s="35">
        <f t="shared" si="73"/>
        <v>21.1</v>
      </c>
      <c r="AG320" s="35">
        <v>21.1</v>
      </c>
      <c r="AH320" s="35">
        <f t="shared" si="74"/>
        <v>0</v>
      </c>
      <c r="AI320" s="67"/>
      <c r="AJ320" s="9"/>
      <c r="AK320" s="9"/>
      <c r="AL320" s="9"/>
      <c r="AM320" s="10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10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10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10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10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10"/>
      <c r="FX320" s="9"/>
      <c r="FY320" s="9"/>
    </row>
    <row r="321" spans="1:181" s="2" customFormat="1" ht="17" customHeight="1">
      <c r="A321" s="46" t="s">
        <v>314</v>
      </c>
      <c r="B321" s="35">
        <v>0</v>
      </c>
      <c r="C321" s="35">
        <v>0</v>
      </c>
      <c r="D321" s="4">
        <f t="shared" si="65"/>
        <v>0</v>
      </c>
      <c r="E321" s="11">
        <v>0</v>
      </c>
      <c r="F321" s="5" t="s">
        <v>370</v>
      </c>
      <c r="G321" s="5" t="s">
        <v>370</v>
      </c>
      <c r="H321" s="5" t="s">
        <v>370</v>
      </c>
      <c r="I321" s="5" t="s">
        <v>370</v>
      </c>
      <c r="J321" s="5" t="s">
        <v>370</v>
      </c>
      <c r="K321" s="5" t="s">
        <v>370</v>
      </c>
      <c r="L321" s="5" t="s">
        <v>370</v>
      </c>
      <c r="M321" s="5" t="s">
        <v>370</v>
      </c>
      <c r="N321" s="35">
        <v>256.39999999999998</v>
      </c>
      <c r="O321" s="35">
        <v>101.6</v>
      </c>
      <c r="P321" s="4">
        <f t="shared" si="66"/>
        <v>0.39625585023400939</v>
      </c>
      <c r="Q321" s="11">
        <v>20</v>
      </c>
      <c r="R321" s="35">
        <v>20</v>
      </c>
      <c r="S321" s="35">
        <v>22</v>
      </c>
      <c r="T321" s="4">
        <f t="shared" si="67"/>
        <v>1.1000000000000001</v>
      </c>
      <c r="U321" s="11">
        <v>10</v>
      </c>
      <c r="V321" s="35">
        <v>0</v>
      </c>
      <c r="W321" s="35">
        <v>0</v>
      </c>
      <c r="X321" s="4">
        <f t="shared" si="68"/>
        <v>1</v>
      </c>
      <c r="Y321" s="11">
        <v>40</v>
      </c>
      <c r="Z321" s="44">
        <f t="shared" si="69"/>
        <v>0.84178738578114554</v>
      </c>
      <c r="AA321" s="45">
        <v>343</v>
      </c>
      <c r="AB321" s="35">
        <f t="shared" si="70"/>
        <v>31.181818181818183</v>
      </c>
      <c r="AC321" s="35">
        <f t="shared" si="71"/>
        <v>26.2</v>
      </c>
      <c r="AD321" s="35">
        <f t="shared" si="72"/>
        <v>-4.9818181818181841</v>
      </c>
      <c r="AE321" s="35">
        <v>0</v>
      </c>
      <c r="AF321" s="35">
        <f t="shared" si="73"/>
        <v>26.2</v>
      </c>
      <c r="AG321" s="35">
        <v>26.2</v>
      </c>
      <c r="AH321" s="35">
        <f t="shared" si="74"/>
        <v>0</v>
      </c>
      <c r="AI321" s="67"/>
      <c r="AJ321" s="9"/>
      <c r="AK321" s="9"/>
      <c r="AL321" s="9"/>
      <c r="AM321" s="10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10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10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10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10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10"/>
      <c r="FX321" s="9"/>
      <c r="FY321" s="9"/>
    </row>
    <row r="322" spans="1:181" s="2" customFormat="1" ht="17" customHeight="1">
      <c r="A322" s="46" t="s">
        <v>315</v>
      </c>
      <c r="B322" s="35">
        <v>0</v>
      </c>
      <c r="C322" s="35">
        <v>0</v>
      </c>
      <c r="D322" s="4">
        <f t="shared" si="65"/>
        <v>0</v>
      </c>
      <c r="E322" s="11">
        <v>0</v>
      </c>
      <c r="F322" s="5" t="s">
        <v>370</v>
      </c>
      <c r="G322" s="5" t="s">
        <v>370</v>
      </c>
      <c r="H322" s="5" t="s">
        <v>370</v>
      </c>
      <c r="I322" s="5" t="s">
        <v>370</v>
      </c>
      <c r="J322" s="5" t="s">
        <v>370</v>
      </c>
      <c r="K322" s="5" t="s">
        <v>370</v>
      </c>
      <c r="L322" s="5" t="s">
        <v>370</v>
      </c>
      <c r="M322" s="5" t="s">
        <v>370</v>
      </c>
      <c r="N322" s="35">
        <v>223.8</v>
      </c>
      <c r="O322" s="35">
        <v>306.39999999999998</v>
      </c>
      <c r="P322" s="4">
        <f t="shared" si="66"/>
        <v>1.2169079535299374</v>
      </c>
      <c r="Q322" s="11">
        <v>20</v>
      </c>
      <c r="R322" s="35">
        <v>93</v>
      </c>
      <c r="S322" s="35">
        <v>109.1</v>
      </c>
      <c r="T322" s="4">
        <f t="shared" si="67"/>
        <v>1.1731182795698925</v>
      </c>
      <c r="U322" s="11">
        <v>40</v>
      </c>
      <c r="V322" s="35">
        <v>0</v>
      </c>
      <c r="W322" s="35">
        <v>0</v>
      </c>
      <c r="X322" s="4">
        <f t="shared" si="68"/>
        <v>1</v>
      </c>
      <c r="Y322" s="11">
        <v>10</v>
      </c>
      <c r="Z322" s="44">
        <f t="shared" si="69"/>
        <v>1.1608984321913491</v>
      </c>
      <c r="AA322" s="45">
        <v>140</v>
      </c>
      <c r="AB322" s="35">
        <f t="shared" si="70"/>
        <v>12.727272727272727</v>
      </c>
      <c r="AC322" s="35">
        <f t="shared" si="71"/>
        <v>14.8</v>
      </c>
      <c r="AD322" s="35">
        <f t="shared" si="72"/>
        <v>2.0727272727272741</v>
      </c>
      <c r="AE322" s="35">
        <v>0</v>
      </c>
      <c r="AF322" s="35">
        <f t="shared" si="73"/>
        <v>14.8</v>
      </c>
      <c r="AG322" s="35">
        <v>14.8</v>
      </c>
      <c r="AH322" s="35">
        <f t="shared" si="74"/>
        <v>0</v>
      </c>
      <c r="AI322" s="67"/>
      <c r="AJ322" s="9"/>
      <c r="AK322" s="9"/>
      <c r="AL322" s="9"/>
      <c r="AM322" s="10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10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10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10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10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10"/>
      <c r="FX322" s="9"/>
      <c r="FY322" s="9"/>
    </row>
    <row r="323" spans="1:181" s="2" customFormat="1" ht="17" customHeight="1">
      <c r="A323" s="46" t="s">
        <v>316</v>
      </c>
      <c r="B323" s="35">
        <v>70</v>
      </c>
      <c r="C323" s="35">
        <v>81</v>
      </c>
      <c r="D323" s="4">
        <f t="shared" si="65"/>
        <v>1.1571428571428573</v>
      </c>
      <c r="E323" s="11">
        <v>10</v>
      </c>
      <c r="F323" s="5" t="s">
        <v>370</v>
      </c>
      <c r="G323" s="5" t="s">
        <v>370</v>
      </c>
      <c r="H323" s="5" t="s">
        <v>370</v>
      </c>
      <c r="I323" s="5" t="s">
        <v>370</v>
      </c>
      <c r="J323" s="5" t="s">
        <v>370</v>
      </c>
      <c r="K323" s="5" t="s">
        <v>370</v>
      </c>
      <c r="L323" s="5" t="s">
        <v>370</v>
      </c>
      <c r="M323" s="5" t="s">
        <v>370</v>
      </c>
      <c r="N323" s="35">
        <v>296.5</v>
      </c>
      <c r="O323" s="35">
        <v>102.4</v>
      </c>
      <c r="P323" s="4">
        <f t="shared" si="66"/>
        <v>0.34536256323777403</v>
      </c>
      <c r="Q323" s="11">
        <v>20</v>
      </c>
      <c r="R323" s="35">
        <v>0</v>
      </c>
      <c r="S323" s="35">
        <v>0.8</v>
      </c>
      <c r="T323" s="4">
        <f t="shared" si="67"/>
        <v>1</v>
      </c>
      <c r="U323" s="11">
        <v>15</v>
      </c>
      <c r="V323" s="35">
        <v>0.2</v>
      </c>
      <c r="W323" s="35">
        <v>0.7</v>
      </c>
      <c r="X323" s="4">
        <f t="shared" si="68"/>
        <v>1.3</v>
      </c>
      <c r="Y323" s="11">
        <v>35</v>
      </c>
      <c r="Z323" s="44">
        <f t="shared" si="69"/>
        <v>0.98723349795230075</v>
      </c>
      <c r="AA323" s="45">
        <v>1444</v>
      </c>
      <c r="AB323" s="35">
        <f t="shared" si="70"/>
        <v>131.27272727272728</v>
      </c>
      <c r="AC323" s="35">
        <f t="shared" si="71"/>
        <v>129.6</v>
      </c>
      <c r="AD323" s="35">
        <f t="shared" si="72"/>
        <v>-1.6727272727272862</v>
      </c>
      <c r="AE323" s="35">
        <v>0</v>
      </c>
      <c r="AF323" s="35">
        <f t="shared" si="73"/>
        <v>129.6</v>
      </c>
      <c r="AG323" s="35">
        <v>129.6</v>
      </c>
      <c r="AH323" s="35">
        <f t="shared" si="74"/>
        <v>0</v>
      </c>
      <c r="AI323" s="67"/>
      <c r="AJ323" s="9"/>
      <c r="AK323" s="9"/>
      <c r="AL323" s="9"/>
      <c r="AM323" s="10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10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10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10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10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10"/>
      <c r="FX323" s="9"/>
      <c r="FY323" s="9"/>
    </row>
    <row r="324" spans="1:181" s="2" customFormat="1" ht="17" customHeight="1">
      <c r="A324" s="46" t="s">
        <v>317</v>
      </c>
      <c r="B324" s="35">
        <v>958</v>
      </c>
      <c r="C324" s="35">
        <v>1137</v>
      </c>
      <c r="D324" s="4">
        <f t="shared" si="65"/>
        <v>1.186847599164927</v>
      </c>
      <c r="E324" s="11">
        <v>10</v>
      </c>
      <c r="F324" s="5" t="s">
        <v>370</v>
      </c>
      <c r="G324" s="5" t="s">
        <v>370</v>
      </c>
      <c r="H324" s="5" t="s">
        <v>370</v>
      </c>
      <c r="I324" s="5" t="s">
        <v>370</v>
      </c>
      <c r="J324" s="5" t="s">
        <v>370</v>
      </c>
      <c r="K324" s="5" t="s">
        <v>370</v>
      </c>
      <c r="L324" s="5" t="s">
        <v>370</v>
      </c>
      <c r="M324" s="5" t="s">
        <v>370</v>
      </c>
      <c r="N324" s="35">
        <v>219.9</v>
      </c>
      <c r="O324" s="35">
        <v>120.3</v>
      </c>
      <c r="P324" s="4">
        <f t="shared" si="66"/>
        <v>0.54706684856753063</v>
      </c>
      <c r="Q324" s="11">
        <v>20</v>
      </c>
      <c r="R324" s="35">
        <v>9</v>
      </c>
      <c r="S324" s="35">
        <v>10.7</v>
      </c>
      <c r="T324" s="4">
        <f t="shared" si="67"/>
        <v>1.1888888888888889</v>
      </c>
      <c r="U324" s="11">
        <v>20</v>
      </c>
      <c r="V324" s="35">
        <v>0</v>
      </c>
      <c r="W324" s="35">
        <v>0</v>
      </c>
      <c r="X324" s="4">
        <f t="shared" si="68"/>
        <v>1</v>
      </c>
      <c r="Y324" s="11">
        <v>30</v>
      </c>
      <c r="Z324" s="44">
        <f t="shared" si="69"/>
        <v>0.95734488425972075</v>
      </c>
      <c r="AA324" s="45">
        <v>1896</v>
      </c>
      <c r="AB324" s="35">
        <f t="shared" si="70"/>
        <v>172.36363636363637</v>
      </c>
      <c r="AC324" s="35">
        <f t="shared" si="71"/>
        <v>165</v>
      </c>
      <c r="AD324" s="35">
        <f t="shared" si="72"/>
        <v>-7.363636363636374</v>
      </c>
      <c r="AE324" s="35">
        <v>0</v>
      </c>
      <c r="AF324" s="35">
        <f t="shared" si="73"/>
        <v>165</v>
      </c>
      <c r="AG324" s="35">
        <v>165</v>
      </c>
      <c r="AH324" s="35">
        <f t="shared" si="74"/>
        <v>0</v>
      </c>
      <c r="AI324" s="67"/>
      <c r="AJ324" s="9"/>
      <c r="AK324" s="9"/>
      <c r="AL324" s="9"/>
      <c r="AM324" s="10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10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10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10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10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10"/>
      <c r="FX324" s="9"/>
      <c r="FY324" s="9"/>
    </row>
    <row r="325" spans="1:181" s="2" customFormat="1" ht="17" customHeight="1">
      <c r="A325" s="46" t="s">
        <v>318</v>
      </c>
      <c r="B325" s="35">
        <v>0</v>
      </c>
      <c r="C325" s="35">
        <v>0</v>
      </c>
      <c r="D325" s="4">
        <f t="shared" si="65"/>
        <v>0</v>
      </c>
      <c r="E325" s="11">
        <v>0</v>
      </c>
      <c r="F325" s="5" t="s">
        <v>370</v>
      </c>
      <c r="G325" s="5" t="s">
        <v>370</v>
      </c>
      <c r="H325" s="5" t="s">
        <v>370</v>
      </c>
      <c r="I325" s="5" t="s">
        <v>370</v>
      </c>
      <c r="J325" s="5" t="s">
        <v>370</v>
      </c>
      <c r="K325" s="5" t="s">
        <v>370</v>
      </c>
      <c r="L325" s="5" t="s">
        <v>370</v>
      </c>
      <c r="M325" s="5" t="s">
        <v>370</v>
      </c>
      <c r="N325" s="35">
        <v>246.5</v>
      </c>
      <c r="O325" s="35">
        <v>61.1</v>
      </c>
      <c r="P325" s="4">
        <f t="shared" si="66"/>
        <v>0.24787018255578094</v>
      </c>
      <c r="Q325" s="11">
        <v>20</v>
      </c>
      <c r="R325" s="35">
        <v>0</v>
      </c>
      <c r="S325" s="35">
        <v>0</v>
      </c>
      <c r="T325" s="4">
        <f t="shared" si="67"/>
        <v>1</v>
      </c>
      <c r="U325" s="11">
        <v>20</v>
      </c>
      <c r="V325" s="35">
        <v>0</v>
      </c>
      <c r="W325" s="35">
        <v>0</v>
      </c>
      <c r="X325" s="4">
        <f t="shared" si="68"/>
        <v>1</v>
      </c>
      <c r="Y325" s="11">
        <v>30</v>
      </c>
      <c r="Z325" s="44">
        <f t="shared" si="69"/>
        <v>0.7851057664445088</v>
      </c>
      <c r="AA325" s="45">
        <v>1358</v>
      </c>
      <c r="AB325" s="35">
        <f t="shared" si="70"/>
        <v>123.45454545454545</v>
      </c>
      <c r="AC325" s="35">
        <f t="shared" si="71"/>
        <v>96.9</v>
      </c>
      <c r="AD325" s="35">
        <f t="shared" si="72"/>
        <v>-26.554545454545448</v>
      </c>
      <c r="AE325" s="35">
        <v>0</v>
      </c>
      <c r="AF325" s="35">
        <f t="shared" si="73"/>
        <v>96.9</v>
      </c>
      <c r="AG325" s="35">
        <v>96.9</v>
      </c>
      <c r="AH325" s="35">
        <f t="shared" si="74"/>
        <v>0</v>
      </c>
      <c r="AI325" s="67"/>
      <c r="AJ325" s="9"/>
      <c r="AK325" s="9"/>
      <c r="AL325" s="9"/>
      <c r="AM325" s="10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10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10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10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10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10"/>
      <c r="FX325" s="9"/>
      <c r="FY325" s="9"/>
    </row>
    <row r="326" spans="1:181" s="2" customFormat="1" ht="17" customHeight="1">
      <c r="A326" s="46" t="s">
        <v>319</v>
      </c>
      <c r="B326" s="35">
        <v>4000</v>
      </c>
      <c r="C326" s="35">
        <v>2466</v>
      </c>
      <c r="D326" s="4">
        <f t="shared" si="65"/>
        <v>0.61650000000000005</v>
      </c>
      <c r="E326" s="11">
        <v>10</v>
      </c>
      <c r="F326" s="5" t="s">
        <v>370</v>
      </c>
      <c r="G326" s="5" t="s">
        <v>370</v>
      </c>
      <c r="H326" s="5" t="s">
        <v>370</v>
      </c>
      <c r="I326" s="5" t="s">
        <v>370</v>
      </c>
      <c r="J326" s="5" t="s">
        <v>370</v>
      </c>
      <c r="K326" s="5" t="s">
        <v>370</v>
      </c>
      <c r="L326" s="5" t="s">
        <v>370</v>
      </c>
      <c r="M326" s="5" t="s">
        <v>370</v>
      </c>
      <c r="N326" s="35">
        <v>489.1</v>
      </c>
      <c r="O326" s="35">
        <v>134.69999999999999</v>
      </c>
      <c r="P326" s="4">
        <f t="shared" si="66"/>
        <v>0.27540380290329175</v>
      </c>
      <c r="Q326" s="11">
        <v>20</v>
      </c>
      <c r="R326" s="35">
        <v>268</v>
      </c>
      <c r="S326" s="35">
        <v>346.9</v>
      </c>
      <c r="T326" s="4">
        <f t="shared" si="67"/>
        <v>1.2094402985074626</v>
      </c>
      <c r="U326" s="11">
        <v>40</v>
      </c>
      <c r="V326" s="35">
        <v>0.3</v>
      </c>
      <c r="W326" s="35">
        <v>1.1000000000000001</v>
      </c>
      <c r="X326" s="4">
        <f t="shared" si="68"/>
        <v>1.3</v>
      </c>
      <c r="Y326" s="11">
        <v>10</v>
      </c>
      <c r="Z326" s="44">
        <f t="shared" si="69"/>
        <v>0.91313359997955423</v>
      </c>
      <c r="AA326" s="45">
        <v>2524</v>
      </c>
      <c r="AB326" s="35">
        <f t="shared" si="70"/>
        <v>229.45454545454547</v>
      </c>
      <c r="AC326" s="35">
        <f t="shared" si="71"/>
        <v>209.5</v>
      </c>
      <c r="AD326" s="35">
        <f t="shared" si="72"/>
        <v>-19.954545454545467</v>
      </c>
      <c r="AE326" s="35">
        <v>0</v>
      </c>
      <c r="AF326" s="35">
        <f t="shared" si="73"/>
        <v>209.5</v>
      </c>
      <c r="AG326" s="35">
        <v>209.5</v>
      </c>
      <c r="AH326" s="35">
        <f t="shared" si="74"/>
        <v>0</v>
      </c>
      <c r="AI326" s="67"/>
      <c r="AJ326" s="9"/>
      <c r="AK326" s="9"/>
      <c r="AL326" s="9"/>
      <c r="AM326" s="10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10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10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10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10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10"/>
      <c r="FX326" s="9"/>
      <c r="FY326" s="9"/>
    </row>
    <row r="327" spans="1:181" s="2" customFormat="1" ht="17" customHeight="1">
      <c r="A327" s="46" t="s">
        <v>320</v>
      </c>
      <c r="B327" s="35">
        <v>0</v>
      </c>
      <c r="C327" s="35">
        <v>0</v>
      </c>
      <c r="D327" s="4">
        <f t="shared" si="65"/>
        <v>0</v>
      </c>
      <c r="E327" s="11">
        <v>0</v>
      </c>
      <c r="F327" s="5" t="s">
        <v>370</v>
      </c>
      <c r="G327" s="5" t="s">
        <v>370</v>
      </c>
      <c r="H327" s="5" t="s">
        <v>370</v>
      </c>
      <c r="I327" s="5" t="s">
        <v>370</v>
      </c>
      <c r="J327" s="5" t="s">
        <v>370</v>
      </c>
      <c r="K327" s="5" t="s">
        <v>370</v>
      </c>
      <c r="L327" s="5" t="s">
        <v>370</v>
      </c>
      <c r="M327" s="5" t="s">
        <v>370</v>
      </c>
      <c r="N327" s="35">
        <v>264.7</v>
      </c>
      <c r="O327" s="35">
        <v>100</v>
      </c>
      <c r="P327" s="4">
        <f t="shared" si="66"/>
        <v>0.37778617302606726</v>
      </c>
      <c r="Q327" s="11">
        <v>20</v>
      </c>
      <c r="R327" s="35">
        <v>0</v>
      </c>
      <c r="S327" s="35">
        <v>0</v>
      </c>
      <c r="T327" s="4">
        <f t="shared" si="67"/>
        <v>1</v>
      </c>
      <c r="U327" s="11">
        <v>25</v>
      </c>
      <c r="V327" s="35">
        <v>0</v>
      </c>
      <c r="W327" s="35">
        <v>0</v>
      </c>
      <c r="X327" s="4">
        <f t="shared" si="68"/>
        <v>1</v>
      </c>
      <c r="Y327" s="11">
        <v>25</v>
      </c>
      <c r="Z327" s="44">
        <f t="shared" si="69"/>
        <v>0.82222462086459058</v>
      </c>
      <c r="AA327" s="45">
        <v>377</v>
      </c>
      <c r="AB327" s="35">
        <f t="shared" si="70"/>
        <v>34.272727272727273</v>
      </c>
      <c r="AC327" s="35">
        <f t="shared" si="71"/>
        <v>28.2</v>
      </c>
      <c r="AD327" s="35">
        <f t="shared" si="72"/>
        <v>-6.0727272727272741</v>
      </c>
      <c r="AE327" s="35">
        <v>0</v>
      </c>
      <c r="AF327" s="35">
        <f t="shared" si="73"/>
        <v>28.2</v>
      </c>
      <c r="AG327" s="35">
        <v>28.2</v>
      </c>
      <c r="AH327" s="35">
        <f t="shared" si="74"/>
        <v>0</v>
      </c>
      <c r="AI327" s="67"/>
      <c r="AJ327" s="9"/>
      <c r="AK327" s="9"/>
      <c r="AL327" s="9"/>
      <c r="AM327" s="10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10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10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10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10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10"/>
      <c r="FX327" s="9"/>
      <c r="FY327" s="9"/>
    </row>
    <row r="328" spans="1:181" s="2" customFormat="1" ht="17" customHeight="1">
      <c r="A328" s="18" t="s">
        <v>321</v>
      </c>
      <c r="B328" s="35"/>
      <c r="C328" s="35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35"/>
      <c r="O328" s="35"/>
      <c r="P328" s="11"/>
      <c r="Q328" s="11"/>
      <c r="R328" s="35"/>
      <c r="S328" s="35"/>
      <c r="T328" s="11"/>
      <c r="U328" s="11"/>
      <c r="V328" s="11"/>
      <c r="W328" s="11"/>
      <c r="X328" s="11"/>
      <c r="Y328" s="11"/>
      <c r="Z328" s="44"/>
      <c r="AA328" s="11"/>
      <c r="AB328" s="11"/>
      <c r="AC328" s="11"/>
      <c r="AD328" s="11"/>
      <c r="AE328" s="11"/>
      <c r="AF328" s="11"/>
      <c r="AG328" s="35"/>
      <c r="AH328" s="35"/>
      <c r="AI328" s="67"/>
      <c r="AJ328" s="9"/>
      <c r="AK328" s="9"/>
      <c r="AL328" s="9"/>
      <c r="AM328" s="10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10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10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10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10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10"/>
      <c r="FX328" s="9"/>
      <c r="FY328" s="9"/>
    </row>
    <row r="329" spans="1:181" s="2" customFormat="1" ht="17" customHeight="1">
      <c r="A329" s="14" t="s">
        <v>322</v>
      </c>
      <c r="B329" s="35">
        <v>140</v>
      </c>
      <c r="C329" s="35">
        <v>167.9</v>
      </c>
      <c r="D329" s="4">
        <f t="shared" si="65"/>
        <v>1.1992857142857143</v>
      </c>
      <c r="E329" s="11">
        <v>10</v>
      </c>
      <c r="F329" s="5" t="s">
        <v>370</v>
      </c>
      <c r="G329" s="5" t="s">
        <v>370</v>
      </c>
      <c r="H329" s="5" t="s">
        <v>370</v>
      </c>
      <c r="I329" s="5" t="s">
        <v>370</v>
      </c>
      <c r="J329" s="5" t="s">
        <v>370</v>
      </c>
      <c r="K329" s="5" t="s">
        <v>370</v>
      </c>
      <c r="L329" s="5" t="s">
        <v>370</v>
      </c>
      <c r="M329" s="5" t="s">
        <v>370</v>
      </c>
      <c r="N329" s="35">
        <v>149.4</v>
      </c>
      <c r="O329" s="35">
        <v>15.2</v>
      </c>
      <c r="P329" s="4">
        <f t="shared" si="66"/>
        <v>0.10174029451137884</v>
      </c>
      <c r="Q329" s="11">
        <v>20</v>
      </c>
      <c r="R329" s="35">
        <v>2</v>
      </c>
      <c r="S329" s="35">
        <v>2.1</v>
      </c>
      <c r="T329" s="4">
        <f t="shared" si="67"/>
        <v>1.05</v>
      </c>
      <c r="U329" s="11">
        <v>30</v>
      </c>
      <c r="V329" s="35">
        <v>2</v>
      </c>
      <c r="W329" s="35">
        <v>2.1</v>
      </c>
      <c r="X329" s="4">
        <f t="shared" si="68"/>
        <v>1.05</v>
      </c>
      <c r="Y329" s="11">
        <v>20</v>
      </c>
      <c r="Z329" s="44">
        <f t="shared" si="69"/>
        <v>0.83159578791355904</v>
      </c>
      <c r="AA329" s="45">
        <v>2170</v>
      </c>
      <c r="AB329" s="35">
        <f t="shared" si="70"/>
        <v>197.27272727272728</v>
      </c>
      <c r="AC329" s="35">
        <f t="shared" si="71"/>
        <v>164.1</v>
      </c>
      <c r="AD329" s="35">
        <f t="shared" si="72"/>
        <v>-33.172727272727286</v>
      </c>
      <c r="AE329" s="35">
        <v>0</v>
      </c>
      <c r="AF329" s="35">
        <f t="shared" si="73"/>
        <v>164.1</v>
      </c>
      <c r="AG329" s="35">
        <v>164.1</v>
      </c>
      <c r="AH329" s="35">
        <f t="shared" si="74"/>
        <v>0</v>
      </c>
      <c r="AI329" s="67"/>
      <c r="AJ329" s="9"/>
      <c r="AK329" s="9"/>
      <c r="AL329" s="9"/>
      <c r="AM329" s="10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10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10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10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10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10"/>
      <c r="FX329" s="9"/>
      <c r="FY329" s="9"/>
    </row>
    <row r="330" spans="1:181" s="2" customFormat="1" ht="17" customHeight="1">
      <c r="A330" s="14" t="s">
        <v>323</v>
      </c>
      <c r="B330" s="35">
        <v>56</v>
      </c>
      <c r="C330" s="35">
        <v>57</v>
      </c>
      <c r="D330" s="4">
        <f t="shared" si="65"/>
        <v>1.0178571428571428</v>
      </c>
      <c r="E330" s="11">
        <v>10</v>
      </c>
      <c r="F330" s="5" t="s">
        <v>370</v>
      </c>
      <c r="G330" s="5" t="s">
        <v>370</v>
      </c>
      <c r="H330" s="5" t="s">
        <v>370</v>
      </c>
      <c r="I330" s="5" t="s">
        <v>370</v>
      </c>
      <c r="J330" s="5" t="s">
        <v>370</v>
      </c>
      <c r="K330" s="5" t="s">
        <v>370</v>
      </c>
      <c r="L330" s="5" t="s">
        <v>370</v>
      </c>
      <c r="M330" s="5" t="s">
        <v>370</v>
      </c>
      <c r="N330" s="35">
        <v>138.9</v>
      </c>
      <c r="O330" s="35">
        <v>112.1</v>
      </c>
      <c r="P330" s="4">
        <f t="shared" si="66"/>
        <v>0.80705543556515469</v>
      </c>
      <c r="Q330" s="11">
        <v>20</v>
      </c>
      <c r="R330" s="35">
        <v>8</v>
      </c>
      <c r="S330" s="35">
        <v>8.3000000000000007</v>
      </c>
      <c r="T330" s="4">
        <f t="shared" si="67"/>
        <v>1.0375000000000001</v>
      </c>
      <c r="U330" s="11">
        <v>20</v>
      </c>
      <c r="V330" s="35">
        <v>2</v>
      </c>
      <c r="W330" s="35">
        <v>2.1</v>
      </c>
      <c r="X330" s="4">
        <f t="shared" si="68"/>
        <v>1.05</v>
      </c>
      <c r="Y330" s="11">
        <v>30</v>
      </c>
      <c r="Z330" s="44">
        <f t="shared" si="69"/>
        <v>0.98212100174843153</v>
      </c>
      <c r="AA330" s="45">
        <v>1946</v>
      </c>
      <c r="AB330" s="35">
        <f t="shared" si="70"/>
        <v>176.90909090909091</v>
      </c>
      <c r="AC330" s="35">
        <f t="shared" si="71"/>
        <v>173.7</v>
      </c>
      <c r="AD330" s="35">
        <f t="shared" si="72"/>
        <v>-3.2090909090909179</v>
      </c>
      <c r="AE330" s="35">
        <v>0</v>
      </c>
      <c r="AF330" s="35">
        <f t="shared" si="73"/>
        <v>173.7</v>
      </c>
      <c r="AG330" s="35">
        <v>173.7</v>
      </c>
      <c r="AH330" s="35">
        <f t="shared" si="74"/>
        <v>0</v>
      </c>
      <c r="AI330" s="67"/>
      <c r="AJ330" s="9"/>
      <c r="AK330" s="9"/>
      <c r="AL330" s="9"/>
      <c r="AM330" s="10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10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10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10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10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10"/>
      <c r="FX330" s="9"/>
      <c r="FY330" s="9"/>
    </row>
    <row r="331" spans="1:181" s="2" customFormat="1" ht="17" customHeight="1">
      <c r="A331" s="14" t="s">
        <v>276</v>
      </c>
      <c r="B331" s="35">
        <v>40</v>
      </c>
      <c r="C331" s="35">
        <v>47</v>
      </c>
      <c r="D331" s="4">
        <f t="shared" si="65"/>
        <v>1.175</v>
      </c>
      <c r="E331" s="11">
        <v>10</v>
      </c>
      <c r="F331" s="5" t="s">
        <v>370</v>
      </c>
      <c r="G331" s="5" t="s">
        <v>370</v>
      </c>
      <c r="H331" s="5" t="s">
        <v>370</v>
      </c>
      <c r="I331" s="5" t="s">
        <v>370</v>
      </c>
      <c r="J331" s="5" t="s">
        <v>370</v>
      </c>
      <c r="K331" s="5" t="s">
        <v>370</v>
      </c>
      <c r="L331" s="5" t="s">
        <v>370</v>
      </c>
      <c r="M331" s="5" t="s">
        <v>370</v>
      </c>
      <c r="N331" s="35">
        <v>35.5</v>
      </c>
      <c r="O331" s="35">
        <v>27.8</v>
      </c>
      <c r="P331" s="4">
        <f t="shared" si="66"/>
        <v>0.78309859154929584</v>
      </c>
      <c r="Q331" s="11">
        <v>20</v>
      </c>
      <c r="R331" s="35">
        <v>8</v>
      </c>
      <c r="S331" s="35">
        <v>8.1</v>
      </c>
      <c r="T331" s="4">
        <f t="shared" si="67"/>
        <v>1.0125</v>
      </c>
      <c r="U331" s="11">
        <v>30</v>
      </c>
      <c r="V331" s="35">
        <v>2</v>
      </c>
      <c r="W331" s="35">
        <v>2.1</v>
      </c>
      <c r="X331" s="4">
        <f t="shared" si="68"/>
        <v>1.05</v>
      </c>
      <c r="Y331" s="11">
        <v>20</v>
      </c>
      <c r="Z331" s="44">
        <f t="shared" si="69"/>
        <v>0.98483714788732402</v>
      </c>
      <c r="AA331" s="45">
        <v>1500</v>
      </c>
      <c r="AB331" s="35">
        <f t="shared" si="70"/>
        <v>136.36363636363637</v>
      </c>
      <c r="AC331" s="35">
        <f t="shared" si="71"/>
        <v>134.30000000000001</v>
      </c>
      <c r="AD331" s="35">
        <f t="shared" si="72"/>
        <v>-2.0636363636363626</v>
      </c>
      <c r="AE331" s="35">
        <v>0</v>
      </c>
      <c r="AF331" s="35">
        <f t="shared" si="73"/>
        <v>134.30000000000001</v>
      </c>
      <c r="AG331" s="35">
        <v>134.30000000000001</v>
      </c>
      <c r="AH331" s="35">
        <f t="shared" si="74"/>
        <v>0</v>
      </c>
      <c r="AI331" s="67"/>
      <c r="AJ331" s="9"/>
      <c r="AK331" s="9"/>
      <c r="AL331" s="9"/>
      <c r="AM331" s="10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10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10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10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10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10"/>
      <c r="FX331" s="9"/>
      <c r="FY331" s="9"/>
    </row>
    <row r="332" spans="1:181" s="2" customFormat="1" ht="17" customHeight="1">
      <c r="A332" s="14" t="s">
        <v>324</v>
      </c>
      <c r="B332" s="35">
        <v>91</v>
      </c>
      <c r="C332" s="35">
        <v>109.2</v>
      </c>
      <c r="D332" s="4">
        <f t="shared" si="65"/>
        <v>1.2</v>
      </c>
      <c r="E332" s="11">
        <v>10</v>
      </c>
      <c r="F332" s="5" t="s">
        <v>370</v>
      </c>
      <c r="G332" s="5" t="s">
        <v>370</v>
      </c>
      <c r="H332" s="5" t="s">
        <v>370</v>
      </c>
      <c r="I332" s="5" t="s">
        <v>370</v>
      </c>
      <c r="J332" s="5" t="s">
        <v>370</v>
      </c>
      <c r="K332" s="5" t="s">
        <v>370</v>
      </c>
      <c r="L332" s="5" t="s">
        <v>370</v>
      </c>
      <c r="M332" s="5" t="s">
        <v>370</v>
      </c>
      <c r="N332" s="35">
        <v>220.8</v>
      </c>
      <c r="O332" s="35">
        <v>274.5</v>
      </c>
      <c r="P332" s="4">
        <f t="shared" si="66"/>
        <v>1.2043206521739129</v>
      </c>
      <c r="Q332" s="11">
        <v>20</v>
      </c>
      <c r="R332" s="35">
        <v>2</v>
      </c>
      <c r="S332" s="35">
        <v>2.1</v>
      </c>
      <c r="T332" s="4">
        <f t="shared" si="67"/>
        <v>1.05</v>
      </c>
      <c r="U332" s="11">
        <v>35</v>
      </c>
      <c r="V332" s="35">
        <v>2</v>
      </c>
      <c r="W332" s="35">
        <v>2.1</v>
      </c>
      <c r="X332" s="4">
        <f t="shared" si="68"/>
        <v>1.05</v>
      </c>
      <c r="Y332" s="11">
        <v>15</v>
      </c>
      <c r="Z332" s="44">
        <f t="shared" si="69"/>
        <v>1.1073301630434782</v>
      </c>
      <c r="AA332" s="45">
        <v>3109</v>
      </c>
      <c r="AB332" s="35">
        <f t="shared" si="70"/>
        <v>282.63636363636363</v>
      </c>
      <c r="AC332" s="35">
        <f t="shared" si="71"/>
        <v>313</v>
      </c>
      <c r="AD332" s="35">
        <f t="shared" si="72"/>
        <v>30.363636363636374</v>
      </c>
      <c r="AE332" s="35">
        <v>0</v>
      </c>
      <c r="AF332" s="35">
        <f t="shared" si="73"/>
        <v>313</v>
      </c>
      <c r="AG332" s="35">
        <v>313</v>
      </c>
      <c r="AH332" s="35">
        <f t="shared" si="74"/>
        <v>0</v>
      </c>
      <c r="AI332" s="67"/>
      <c r="AJ332" s="9"/>
      <c r="AK332" s="9"/>
      <c r="AL332" s="9"/>
      <c r="AM332" s="10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10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10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10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10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10"/>
      <c r="FX332" s="9"/>
      <c r="FY332" s="9"/>
    </row>
    <row r="333" spans="1:181" s="2" customFormat="1" ht="17" customHeight="1">
      <c r="A333" s="14" t="s">
        <v>325</v>
      </c>
      <c r="B333" s="35">
        <v>0</v>
      </c>
      <c r="C333" s="35">
        <v>0</v>
      </c>
      <c r="D333" s="4">
        <f t="shared" si="65"/>
        <v>0</v>
      </c>
      <c r="E333" s="11">
        <v>0</v>
      </c>
      <c r="F333" s="5" t="s">
        <v>370</v>
      </c>
      <c r="G333" s="5" t="s">
        <v>370</v>
      </c>
      <c r="H333" s="5" t="s">
        <v>370</v>
      </c>
      <c r="I333" s="5" t="s">
        <v>370</v>
      </c>
      <c r="J333" s="5" t="s">
        <v>370</v>
      </c>
      <c r="K333" s="5" t="s">
        <v>370</v>
      </c>
      <c r="L333" s="5" t="s">
        <v>370</v>
      </c>
      <c r="M333" s="5" t="s">
        <v>370</v>
      </c>
      <c r="N333" s="35">
        <v>977.4</v>
      </c>
      <c r="O333" s="35">
        <v>233.1</v>
      </c>
      <c r="P333" s="4">
        <f t="shared" si="66"/>
        <v>0.23848987108655617</v>
      </c>
      <c r="Q333" s="11">
        <v>20</v>
      </c>
      <c r="R333" s="35">
        <v>283</v>
      </c>
      <c r="S333" s="35">
        <v>303.2</v>
      </c>
      <c r="T333" s="4">
        <f t="shared" si="67"/>
        <v>1.0713780918727915</v>
      </c>
      <c r="U333" s="11">
        <v>30</v>
      </c>
      <c r="V333" s="35">
        <v>3</v>
      </c>
      <c r="W333" s="35">
        <v>3.1</v>
      </c>
      <c r="X333" s="4">
        <f t="shared" si="68"/>
        <v>1.0333333333333334</v>
      </c>
      <c r="Y333" s="11">
        <v>20</v>
      </c>
      <c r="Z333" s="44">
        <f t="shared" si="69"/>
        <v>0.82254009777973636</v>
      </c>
      <c r="AA333" s="45">
        <v>4241</v>
      </c>
      <c r="AB333" s="35">
        <f t="shared" si="70"/>
        <v>385.54545454545456</v>
      </c>
      <c r="AC333" s="35">
        <f t="shared" si="71"/>
        <v>317.10000000000002</v>
      </c>
      <c r="AD333" s="35">
        <f t="shared" si="72"/>
        <v>-68.445454545454538</v>
      </c>
      <c r="AE333" s="35">
        <v>0</v>
      </c>
      <c r="AF333" s="35">
        <f t="shared" si="73"/>
        <v>317.10000000000002</v>
      </c>
      <c r="AG333" s="35">
        <v>317.10000000000002</v>
      </c>
      <c r="AH333" s="35">
        <f t="shared" si="74"/>
        <v>0</v>
      </c>
      <c r="AI333" s="67"/>
      <c r="AJ333" s="9"/>
      <c r="AK333" s="9"/>
      <c r="AL333" s="9"/>
      <c r="AM333" s="10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10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10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10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10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10"/>
      <c r="FX333" s="9"/>
      <c r="FY333" s="9"/>
    </row>
    <row r="334" spans="1:181" s="2" customFormat="1" ht="17" customHeight="1">
      <c r="A334" s="14" t="s">
        <v>326</v>
      </c>
      <c r="B334" s="35">
        <v>66</v>
      </c>
      <c r="C334" s="35">
        <v>81</v>
      </c>
      <c r="D334" s="4">
        <f t="shared" si="65"/>
        <v>1.2027272727272726</v>
      </c>
      <c r="E334" s="11">
        <v>10</v>
      </c>
      <c r="F334" s="5" t="s">
        <v>370</v>
      </c>
      <c r="G334" s="5" t="s">
        <v>370</v>
      </c>
      <c r="H334" s="5" t="s">
        <v>370</v>
      </c>
      <c r="I334" s="5" t="s">
        <v>370</v>
      </c>
      <c r="J334" s="5" t="s">
        <v>370</v>
      </c>
      <c r="K334" s="5" t="s">
        <v>370</v>
      </c>
      <c r="L334" s="5" t="s">
        <v>370</v>
      </c>
      <c r="M334" s="5" t="s">
        <v>370</v>
      </c>
      <c r="N334" s="35">
        <v>150.30000000000001</v>
      </c>
      <c r="O334" s="35">
        <v>70.400000000000006</v>
      </c>
      <c r="P334" s="4">
        <f t="shared" si="66"/>
        <v>0.46839654025282768</v>
      </c>
      <c r="Q334" s="11">
        <v>20</v>
      </c>
      <c r="R334" s="35">
        <v>2</v>
      </c>
      <c r="S334" s="35">
        <v>2.2000000000000002</v>
      </c>
      <c r="T334" s="4">
        <f t="shared" si="67"/>
        <v>1.1000000000000001</v>
      </c>
      <c r="U334" s="11">
        <v>30</v>
      </c>
      <c r="V334" s="35">
        <v>2</v>
      </c>
      <c r="W334" s="35">
        <v>2</v>
      </c>
      <c r="X334" s="4">
        <f t="shared" si="68"/>
        <v>1</v>
      </c>
      <c r="Y334" s="11">
        <v>20</v>
      </c>
      <c r="Z334" s="44">
        <f t="shared" si="69"/>
        <v>0.92994004415411591</v>
      </c>
      <c r="AA334" s="45">
        <v>1102</v>
      </c>
      <c r="AB334" s="35">
        <f t="shared" si="70"/>
        <v>100.18181818181819</v>
      </c>
      <c r="AC334" s="35">
        <f t="shared" si="71"/>
        <v>93.2</v>
      </c>
      <c r="AD334" s="35">
        <f t="shared" si="72"/>
        <v>-6.9818181818181841</v>
      </c>
      <c r="AE334" s="35">
        <v>0</v>
      </c>
      <c r="AF334" s="35">
        <f t="shared" si="73"/>
        <v>93.2</v>
      </c>
      <c r="AG334" s="35">
        <v>93.2</v>
      </c>
      <c r="AH334" s="35">
        <f t="shared" si="74"/>
        <v>0</v>
      </c>
      <c r="AI334" s="67"/>
      <c r="AJ334" s="9"/>
      <c r="AK334" s="9"/>
      <c r="AL334" s="9"/>
      <c r="AM334" s="10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10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10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10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10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10"/>
      <c r="FX334" s="9"/>
      <c r="FY334" s="9"/>
    </row>
    <row r="335" spans="1:181" s="2" customFormat="1" ht="17" customHeight="1">
      <c r="A335" s="14" t="s">
        <v>327</v>
      </c>
      <c r="B335" s="35">
        <v>35</v>
      </c>
      <c r="C335" s="35">
        <v>35</v>
      </c>
      <c r="D335" s="4">
        <f t="shared" si="65"/>
        <v>1</v>
      </c>
      <c r="E335" s="11">
        <v>10</v>
      </c>
      <c r="F335" s="5" t="s">
        <v>370</v>
      </c>
      <c r="G335" s="5" t="s">
        <v>370</v>
      </c>
      <c r="H335" s="5" t="s">
        <v>370</v>
      </c>
      <c r="I335" s="5" t="s">
        <v>370</v>
      </c>
      <c r="J335" s="5" t="s">
        <v>370</v>
      </c>
      <c r="K335" s="5" t="s">
        <v>370</v>
      </c>
      <c r="L335" s="5" t="s">
        <v>370</v>
      </c>
      <c r="M335" s="5" t="s">
        <v>370</v>
      </c>
      <c r="N335" s="35">
        <v>239.9</v>
      </c>
      <c r="O335" s="35">
        <v>197.4</v>
      </c>
      <c r="P335" s="4">
        <f t="shared" si="66"/>
        <v>0.82284285118799505</v>
      </c>
      <c r="Q335" s="11">
        <v>20</v>
      </c>
      <c r="R335" s="35">
        <v>6</v>
      </c>
      <c r="S335" s="35">
        <v>6.4</v>
      </c>
      <c r="T335" s="4">
        <f t="shared" si="67"/>
        <v>1.0666666666666667</v>
      </c>
      <c r="U335" s="11">
        <v>20</v>
      </c>
      <c r="V335" s="35">
        <v>3</v>
      </c>
      <c r="W335" s="35">
        <v>3.1</v>
      </c>
      <c r="X335" s="4">
        <f t="shared" si="68"/>
        <v>1.0333333333333334</v>
      </c>
      <c r="Y335" s="11">
        <v>30</v>
      </c>
      <c r="Z335" s="44">
        <f t="shared" si="69"/>
        <v>0.98487737946366549</v>
      </c>
      <c r="AA335" s="45">
        <v>2317</v>
      </c>
      <c r="AB335" s="35">
        <f t="shared" si="70"/>
        <v>210.63636363636363</v>
      </c>
      <c r="AC335" s="35">
        <f t="shared" si="71"/>
        <v>207.5</v>
      </c>
      <c r="AD335" s="35">
        <f t="shared" si="72"/>
        <v>-3.136363636363626</v>
      </c>
      <c r="AE335" s="35">
        <v>0</v>
      </c>
      <c r="AF335" s="35">
        <f t="shared" si="73"/>
        <v>207.5</v>
      </c>
      <c r="AG335" s="35">
        <v>207.5</v>
      </c>
      <c r="AH335" s="35">
        <f t="shared" si="74"/>
        <v>0</v>
      </c>
      <c r="AI335" s="67"/>
      <c r="AJ335" s="9"/>
      <c r="AK335" s="9"/>
      <c r="AL335" s="9"/>
      <c r="AM335" s="10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10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10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10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10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10"/>
      <c r="FX335" s="9"/>
      <c r="FY335" s="9"/>
    </row>
    <row r="336" spans="1:181" s="2" customFormat="1" ht="17" customHeight="1">
      <c r="A336" s="14" t="s">
        <v>328</v>
      </c>
      <c r="B336" s="35">
        <v>72</v>
      </c>
      <c r="C336" s="35">
        <v>86.4</v>
      </c>
      <c r="D336" s="4">
        <f t="shared" si="65"/>
        <v>1.2000000000000002</v>
      </c>
      <c r="E336" s="11">
        <v>10</v>
      </c>
      <c r="F336" s="5" t="s">
        <v>370</v>
      </c>
      <c r="G336" s="5" t="s">
        <v>370</v>
      </c>
      <c r="H336" s="5" t="s">
        <v>370</v>
      </c>
      <c r="I336" s="5" t="s">
        <v>370</v>
      </c>
      <c r="J336" s="5" t="s">
        <v>370</v>
      </c>
      <c r="K336" s="5" t="s">
        <v>370</v>
      </c>
      <c r="L336" s="5" t="s">
        <v>370</v>
      </c>
      <c r="M336" s="5" t="s">
        <v>370</v>
      </c>
      <c r="N336" s="35">
        <v>53.8</v>
      </c>
      <c r="O336" s="35">
        <v>21.1</v>
      </c>
      <c r="P336" s="4">
        <f t="shared" si="66"/>
        <v>0.39219330855018592</v>
      </c>
      <c r="Q336" s="11">
        <v>20</v>
      </c>
      <c r="R336" s="35">
        <v>2</v>
      </c>
      <c r="S336" s="35">
        <v>2.1</v>
      </c>
      <c r="T336" s="4">
        <f t="shared" si="67"/>
        <v>1.05</v>
      </c>
      <c r="U336" s="11">
        <v>30</v>
      </c>
      <c r="V336" s="35">
        <v>2</v>
      </c>
      <c r="W336" s="35">
        <v>2.6</v>
      </c>
      <c r="X336" s="4">
        <f t="shared" si="68"/>
        <v>1.21</v>
      </c>
      <c r="Y336" s="11">
        <v>20</v>
      </c>
      <c r="Z336" s="44">
        <f t="shared" si="69"/>
        <v>0.94429832713754647</v>
      </c>
      <c r="AA336" s="45">
        <v>1174</v>
      </c>
      <c r="AB336" s="35">
        <f t="shared" si="70"/>
        <v>106.72727272727273</v>
      </c>
      <c r="AC336" s="35">
        <f t="shared" si="71"/>
        <v>100.8</v>
      </c>
      <c r="AD336" s="35">
        <f t="shared" si="72"/>
        <v>-5.9272727272727366</v>
      </c>
      <c r="AE336" s="35">
        <v>0</v>
      </c>
      <c r="AF336" s="35">
        <f t="shared" si="73"/>
        <v>100.8</v>
      </c>
      <c r="AG336" s="35">
        <v>100.8</v>
      </c>
      <c r="AH336" s="35">
        <f t="shared" si="74"/>
        <v>0</v>
      </c>
      <c r="AI336" s="67"/>
      <c r="AJ336" s="9"/>
      <c r="AK336" s="9"/>
      <c r="AL336" s="9"/>
      <c r="AM336" s="10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10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10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10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10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10"/>
      <c r="FX336" s="9"/>
      <c r="FY336" s="9"/>
    </row>
    <row r="337" spans="1:181" s="2" customFormat="1" ht="17" customHeight="1">
      <c r="A337" s="14" t="s">
        <v>329</v>
      </c>
      <c r="B337" s="35">
        <v>40</v>
      </c>
      <c r="C337" s="35">
        <v>45.2</v>
      </c>
      <c r="D337" s="4">
        <f t="shared" si="65"/>
        <v>1.1300000000000001</v>
      </c>
      <c r="E337" s="11">
        <v>10</v>
      </c>
      <c r="F337" s="5" t="s">
        <v>370</v>
      </c>
      <c r="G337" s="5" t="s">
        <v>370</v>
      </c>
      <c r="H337" s="5" t="s">
        <v>370</v>
      </c>
      <c r="I337" s="5" t="s">
        <v>370</v>
      </c>
      <c r="J337" s="5" t="s">
        <v>370</v>
      </c>
      <c r="K337" s="5" t="s">
        <v>370</v>
      </c>
      <c r="L337" s="5" t="s">
        <v>370</v>
      </c>
      <c r="M337" s="5" t="s">
        <v>370</v>
      </c>
      <c r="N337" s="35">
        <v>44.6</v>
      </c>
      <c r="O337" s="35">
        <v>12.3</v>
      </c>
      <c r="P337" s="4">
        <f t="shared" si="66"/>
        <v>0.27578475336322872</v>
      </c>
      <c r="Q337" s="11">
        <v>20</v>
      </c>
      <c r="R337" s="35">
        <v>2</v>
      </c>
      <c r="S337" s="35">
        <v>2.1</v>
      </c>
      <c r="T337" s="4">
        <f t="shared" si="67"/>
        <v>1.05</v>
      </c>
      <c r="U337" s="11">
        <v>25</v>
      </c>
      <c r="V337" s="35">
        <v>2</v>
      </c>
      <c r="W337" s="35">
        <v>2</v>
      </c>
      <c r="X337" s="4">
        <f t="shared" si="68"/>
        <v>1</v>
      </c>
      <c r="Y337" s="11">
        <v>25</v>
      </c>
      <c r="Z337" s="44">
        <f t="shared" si="69"/>
        <v>0.85082118834080711</v>
      </c>
      <c r="AA337" s="45">
        <v>1279</v>
      </c>
      <c r="AB337" s="35">
        <f t="shared" si="70"/>
        <v>116.27272727272727</v>
      </c>
      <c r="AC337" s="35">
        <f t="shared" si="71"/>
        <v>98.9</v>
      </c>
      <c r="AD337" s="35">
        <f t="shared" si="72"/>
        <v>-17.372727272727261</v>
      </c>
      <c r="AE337" s="35">
        <v>0</v>
      </c>
      <c r="AF337" s="35">
        <f t="shared" si="73"/>
        <v>98.9</v>
      </c>
      <c r="AG337" s="35">
        <v>98.9</v>
      </c>
      <c r="AH337" s="35">
        <f t="shared" si="74"/>
        <v>0</v>
      </c>
      <c r="AI337" s="67"/>
      <c r="AJ337" s="9"/>
      <c r="AK337" s="9"/>
      <c r="AL337" s="9"/>
      <c r="AM337" s="10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10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10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10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10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10"/>
      <c r="FX337" s="9"/>
      <c r="FY337" s="9"/>
    </row>
    <row r="338" spans="1:181" s="2" customFormat="1" ht="17" customHeight="1">
      <c r="A338" s="14" t="s">
        <v>330</v>
      </c>
      <c r="B338" s="35">
        <v>65</v>
      </c>
      <c r="C338" s="35">
        <v>78</v>
      </c>
      <c r="D338" s="4">
        <f t="shared" si="65"/>
        <v>1.2</v>
      </c>
      <c r="E338" s="11">
        <v>10</v>
      </c>
      <c r="F338" s="5" t="s">
        <v>370</v>
      </c>
      <c r="G338" s="5" t="s">
        <v>370</v>
      </c>
      <c r="H338" s="5" t="s">
        <v>370</v>
      </c>
      <c r="I338" s="5" t="s">
        <v>370</v>
      </c>
      <c r="J338" s="5" t="s">
        <v>370</v>
      </c>
      <c r="K338" s="5" t="s">
        <v>370</v>
      </c>
      <c r="L338" s="5" t="s">
        <v>370</v>
      </c>
      <c r="M338" s="5" t="s">
        <v>370</v>
      </c>
      <c r="N338" s="35">
        <v>258.60000000000002</v>
      </c>
      <c r="O338" s="35">
        <v>19.3</v>
      </c>
      <c r="P338" s="4">
        <f t="shared" si="66"/>
        <v>7.4632637277648878E-2</v>
      </c>
      <c r="Q338" s="11">
        <v>20</v>
      </c>
      <c r="R338" s="35">
        <v>15</v>
      </c>
      <c r="S338" s="35">
        <v>15.6</v>
      </c>
      <c r="T338" s="4">
        <f t="shared" si="67"/>
        <v>1.04</v>
      </c>
      <c r="U338" s="11">
        <v>20</v>
      </c>
      <c r="V338" s="35">
        <v>25</v>
      </c>
      <c r="W338" s="35">
        <v>26</v>
      </c>
      <c r="X338" s="4">
        <f t="shared" si="68"/>
        <v>1.04</v>
      </c>
      <c r="Y338" s="11">
        <v>30</v>
      </c>
      <c r="Z338" s="44">
        <f t="shared" si="69"/>
        <v>0.81865815931941233</v>
      </c>
      <c r="AA338" s="45">
        <v>2215</v>
      </c>
      <c r="AB338" s="35">
        <f t="shared" si="70"/>
        <v>201.36363636363637</v>
      </c>
      <c r="AC338" s="35">
        <f t="shared" si="71"/>
        <v>164.8</v>
      </c>
      <c r="AD338" s="35">
        <f t="shared" si="72"/>
        <v>-36.563636363636363</v>
      </c>
      <c r="AE338" s="35">
        <v>0</v>
      </c>
      <c r="AF338" s="35">
        <f t="shared" si="73"/>
        <v>164.8</v>
      </c>
      <c r="AG338" s="35">
        <v>164.8</v>
      </c>
      <c r="AH338" s="35">
        <f t="shared" si="74"/>
        <v>0</v>
      </c>
      <c r="AI338" s="67"/>
      <c r="AJ338" s="9"/>
      <c r="AK338" s="9"/>
      <c r="AL338" s="9"/>
      <c r="AM338" s="10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10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10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10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10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10"/>
      <c r="FX338" s="9"/>
      <c r="FY338" s="9"/>
    </row>
    <row r="339" spans="1:181" s="2" customFormat="1" ht="17" customHeight="1">
      <c r="A339" s="14" t="s">
        <v>331</v>
      </c>
      <c r="B339" s="35">
        <v>8564</v>
      </c>
      <c r="C339" s="35">
        <v>8474</v>
      </c>
      <c r="D339" s="4">
        <f t="shared" si="65"/>
        <v>0.98949089210649233</v>
      </c>
      <c r="E339" s="11">
        <v>10</v>
      </c>
      <c r="F339" s="5" t="s">
        <v>370</v>
      </c>
      <c r="G339" s="5" t="s">
        <v>370</v>
      </c>
      <c r="H339" s="5" t="s">
        <v>370</v>
      </c>
      <c r="I339" s="5" t="s">
        <v>370</v>
      </c>
      <c r="J339" s="5" t="s">
        <v>370</v>
      </c>
      <c r="K339" s="5" t="s">
        <v>370</v>
      </c>
      <c r="L339" s="5" t="s">
        <v>370</v>
      </c>
      <c r="M339" s="5" t="s">
        <v>370</v>
      </c>
      <c r="N339" s="35">
        <v>883.7</v>
      </c>
      <c r="O339" s="35">
        <v>1069.4000000000001</v>
      </c>
      <c r="P339" s="4">
        <f t="shared" si="66"/>
        <v>1.2010139187507072</v>
      </c>
      <c r="Q339" s="11">
        <v>20</v>
      </c>
      <c r="R339" s="35">
        <v>10</v>
      </c>
      <c r="S339" s="35">
        <v>10.7</v>
      </c>
      <c r="T339" s="4">
        <f t="shared" si="67"/>
        <v>1.0699999999999998</v>
      </c>
      <c r="U339" s="11">
        <v>20</v>
      </c>
      <c r="V339" s="35">
        <v>9</v>
      </c>
      <c r="W339" s="35">
        <v>9.1999999999999993</v>
      </c>
      <c r="X339" s="4">
        <f t="shared" si="68"/>
        <v>1.0222222222222221</v>
      </c>
      <c r="Y339" s="11">
        <v>30</v>
      </c>
      <c r="Z339" s="44">
        <f t="shared" si="69"/>
        <v>1.0747731745343216</v>
      </c>
      <c r="AA339" s="45">
        <v>6326</v>
      </c>
      <c r="AB339" s="35">
        <f t="shared" si="70"/>
        <v>575.09090909090912</v>
      </c>
      <c r="AC339" s="35">
        <f t="shared" si="71"/>
        <v>618.1</v>
      </c>
      <c r="AD339" s="35">
        <f t="shared" si="72"/>
        <v>43.009090909090901</v>
      </c>
      <c r="AE339" s="35">
        <v>0</v>
      </c>
      <c r="AF339" s="35">
        <f t="shared" si="73"/>
        <v>618.1</v>
      </c>
      <c r="AG339" s="35">
        <v>618.1</v>
      </c>
      <c r="AH339" s="35">
        <f t="shared" si="74"/>
        <v>0</v>
      </c>
      <c r="AI339" s="67"/>
      <c r="AJ339" s="9"/>
      <c r="AK339" s="9"/>
      <c r="AL339" s="9"/>
      <c r="AM339" s="10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10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10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10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10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10"/>
      <c r="FX339" s="9"/>
      <c r="FY339" s="9"/>
    </row>
    <row r="340" spans="1:181" s="2" customFormat="1" ht="17" customHeight="1">
      <c r="A340" s="18" t="s">
        <v>332</v>
      </c>
      <c r="B340" s="35"/>
      <c r="C340" s="35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35"/>
      <c r="O340" s="35"/>
      <c r="P340" s="11"/>
      <c r="Q340" s="11"/>
      <c r="R340" s="35"/>
      <c r="S340" s="35"/>
      <c r="T340" s="11"/>
      <c r="U340" s="11"/>
      <c r="V340" s="11"/>
      <c r="W340" s="11"/>
      <c r="X340" s="11"/>
      <c r="Y340" s="11"/>
      <c r="Z340" s="44"/>
      <c r="AA340" s="11"/>
      <c r="AB340" s="11"/>
      <c r="AC340" s="11"/>
      <c r="AD340" s="11"/>
      <c r="AE340" s="11"/>
      <c r="AF340" s="11"/>
      <c r="AG340" s="35"/>
      <c r="AH340" s="35"/>
      <c r="AI340" s="67"/>
      <c r="AJ340" s="9"/>
      <c r="AK340" s="9"/>
      <c r="AL340" s="9"/>
      <c r="AM340" s="10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10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10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10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10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10"/>
      <c r="FX340" s="9"/>
      <c r="FY340" s="9"/>
    </row>
    <row r="341" spans="1:181" s="2" customFormat="1" ht="17" customHeight="1">
      <c r="A341" s="46" t="s">
        <v>333</v>
      </c>
      <c r="B341" s="35">
        <v>27</v>
      </c>
      <c r="C341" s="35">
        <v>29.3</v>
      </c>
      <c r="D341" s="4">
        <f t="shared" si="65"/>
        <v>1.0851851851851853</v>
      </c>
      <c r="E341" s="11">
        <v>10</v>
      </c>
      <c r="F341" s="5" t="s">
        <v>370</v>
      </c>
      <c r="G341" s="5" t="s">
        <v>370</v>
      </c>
      <c r="H341" s="5" t="s">
        <v>370</v>
      </c>
      <c r="I341" s="5" t="s">
        <v>370</v>
      </c>
      <c r="J341" s="5" t="s">
        <v>370</v>
      </c>
      <c r="K341" s="5" t="s">
        <v>370</v>
      </c>
      <c r="L341" s="5" t="s">
        <v>370</v>
      </c>
      <c r="M341" s="5" t="s">
        <v>370</v>
      </c>
      <c r="N341" s="35">
        <v>91</v>
      </c>
      <c r="O341" s="35">
        <v>53.4</v>
      </c>
      <c r="P341" s="4">
        <f t="shared" si="66"/>
        <v>0.58681318681318684</v>
      </c>
      <c r="Q341" s="11">
        <v>20</v>
      </c>
      <c r="R341" s="35">
        <v>10</v>
      </c>
      <c r="S341" s="35">
        <v>10</v>
      </c>
      <c r="T341" s="4">
        <f t="shared" si="67"/>
        <v>1</v>
      </c>
      <c r="U341" s="11">
        <v>25</v>
      </c>
      <c r="V341" s="35">
        <v>2</v>
      </c>
      <c r="W341" s="35">
        <v>2.1</v>
      </c>
      <c r="X341" s="4">
        <f t="shared" si="68"/>
        <v>1.05</v>
      </c>
      <c r="Y341" s="11">
        <v>25</v>
      </c>
      <c r="Z341" s="44">
        <f t="shared" si="69"/>
        <v>0.92297644485144481</v>
      </c>
      <c r="AA341" s="45">
        <v>1567</v>
      </c>
      <c r="AB341" s="35">
        <f t="shared" si="70"/>
        <v>142.45454545454547</v>
      </c>
      <c r="AC341" s="35">
        <f t="shared" si="71"/>
        <v>131.5</v>
      </c>
      <c r="AD341" s="35">
        <f t="shared" si="72"/>
        <v>-10.954545454545467</v>
      </c>
      <c r="AE341" s="35">
        <v>0</v>
      </c>
      <c r="AF341" s="35">
        <f t="shared" si="73"/>
        <v>131.5</v>
      </c>
      <c r="AG341" s="35">
        <v>131.5</v>
      </c>
      <c r="AH341" s="35">
        <f t="shared" si="74"/>
        <v>0</v>
      </c>
      <c r="AI341" s="67"/>
      <c r="AJ341" s="9"/>
      <c r="AK341" s="9"/>
      <c r="AL341" s="9"/>
      <c r="AM341" s="10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10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10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10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10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10"/>
      <c r="FX341" s="9"/>
      <c r="FY341" s="9"/>
    </row>
    <row r="342" spans="1:181" s="2" customFormat="1" ht="17" customHeight="1">
      <c r="A342" s="46" t="s">
        <v>334</v>
      </c>
      <c r="B342" s="35">
        <v>27</v>
      </c>
      <c r="C342" s="35">
        <v>29.3</v>
      </c>
      <c r="D342" s="4">
        <f t="shared" si="65"/>
        <v>1.0851851851851853</v>
      </c>
      <c r="E342" s="11">
        <v>10</v>
      </c>
      <c r="F342" s="5" t="s">
        <v>370</v>
      </c>
      <c r="G342" s="5" t="s">
        <v>370</v>
      </c>
      <c r="H342" s="5" t="s">
        <v>370</v>
      </c>
      <c r="I342" s="5" t="s">
        <v>370</v>
      </c>
      <c r="J342" s="5" t="s">
        <v>370</v>
      </c>
      <c r="K342" s="5" t="s">
        <v>370</v>
      </c>
      <c r="L342" s="5" t="s">
        <v>370</v>
      </c>
      <c r="M342" s="5" t="s">
        <v>370</v>
      </c>
      <c r="N342" s="35">
        <v>58.2</v>
      </c>
      <c r="O342" s="35">
        <v>27.6</v>
      </c>
      <c r="P342" s="4">
        <f t="shared" si="66"/>
        <v>0.47422680412371132</v>
      </c>
      <c r="Q342" s="11">
        <v>20</v>
      </c>
      <c r="R342" s="35">
        <v>18</v>
      </c>
      <c r="S342" s="35">
        <v>14.4</v>
      </c>
      <c r="T342" s="4">
        <f t="shared" si="67"/>
        <v>0.8</v>
      </c>
      <c r="U342" s="11">
        <v>30</v>
      </c>
      <c r="V342" s="35">
        <v>1.5</v>
      </c>
      <c r="W342" s="35">
        <v>1.5</v>
      </c>
      <c r="X342" s="4">
        <f t="shared" si="68"/>
        <v>1</v>
      </c>
      <c r="Y342" s="11">
        <v>20</v>
      </c>
      <c r="Z342" s="44">
        <f t="shared" si="69"/>
        <v>0.80420484917907609</v>
      </c>
      <c r="AA342" s="45">
        <v>1607</v>
      </c>
      <c r="AB342" s="35">
        <f t="shared" si="70"/>
        <v>146.09090909090909</v>
      </c>
      <c r="AC342" s="35">
        <f t="shared" si="71"/>
        <v>117.5</v>
      </c>
      <c r="AD342" s="35">
        <f t="shared" si="72"/>
        <v>-28.590909090909093</v>
      </c>
      <c r="AE342" s="35">
        <v>0</v>
      </c>
      <c r="AF342" s="35">
        <f t="shared" si="73"/>
        <v>117.5</v>
      </c>
      <c r="AG342" s="35">
        <v>117.5</v>
      </c>
      <c r="AH342" s="35">
        <f t="shared" si="74"/>
        <v>0</v>
      </c>
      <c r="AI342" s="67"/>
      <c r="AJ342" s="9"/>
      <c r="AK342" s="9"/>
      <c r="AL342" s="9"/>
      <c r="AM342" s="10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10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10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10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10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10"/>
      <c r="FX342" s="9"/>
      <c r="FY342" s="9"/>
    </row>
    <row r="343" spans="1:181" s="2" customFormat="1" ht="17" customHeight="1">
      <c r="A343" s="46" t="s">
        <v>335</v>
      </c>
      <c r="B343" s="35">
        <v>45</v>
      </c>
      <c r="C343" s="35">
        <v>59.2</v>
      </c>
      <c r="D343" s="4">
        <f t="shared" si="65"/>
        <v>1.2115555555555555</v>
      </c>
      <c r="E343" s="11">
        <v>10</v>
      </c>
      <c r="F343" s="5" t="s">
        <v>370</v>
      </c>
      <c r="G343" s="5" t="s">
        <v>370</v>
      </c>
      <c r="H343" s="5" t="s">
        <v>370</v>
      </c>
      <c r="I343" s="5" t="s">
        <v>370</v>
      </c>
      <c r="J343" s="5" t="s">
        <v>370</v>
      </c>
      <c r="K343" s="5" t="s">
        <v>370</v>
      </c>
      <c r="L343" s="5" t="s">
        <v>370</v>
      </c>
      <c r="M343" s="5" t="s">
        <v>370</v>
      </c>
      <c r="N343" s="35">
        <v>174.2</v>
      </c>
      <c r="O343" s="35">
        <v>197.4</v>
      </c>
      <c r="P343" s="4">
        <f t="shared" si="66"/>
        <v>1.1331802525832377</v>
      </c>
      <c r="Q343" s="11">
        <v>20</v>
      </c>
      <c r="R343" s="35">
        <v>45</v>
      </c>
      <c r="S343" s="35">
        <v>40</v>
      </c>
      <c r="T343" s="4">
        <f t="shared" si="67"/>
        <v>0.88888888888888884</v>
      </c>
      <c r="U343" s="11">
        <v>30</v>
      </c>
      <c r="V343" s="35">
        <v>3</v>
      </c>
      <c r="W343" s="35">
        <v>3.1</v>
      </c>
      <c r="X343" s="4">
        <f t="shared" si="68"/>
        <v>1.0333333333333334</v>
      </c>
      <c r="Y343" s="11">
        <v>20</v>
      </c>
      <c r="Z343" s="44">
        <f t="shared" si="69"/>
        <v>1.0264061742569204</v>
      </c>
      <c r="AA343" s="45">
        <v>1168</v>
      </c>
      <c r="AB343" s="35">
        <f t="shared" si="70"/>
        <v>106.18181818181819</v>
      </c>
      <c r="AC343" s="35">
        <f t="shared" si="71"/>
        <v>109</v>
      </c>
      <c r="AD343" s="35">
        <f t="shared" si="72"/>
        <v>2.818181818181813</v>
      </c>
      <c r="AE343" s="35">
        <v>0</v>
      </c>
      <c r="AF343" s="35">
        <f t="shared" si="73"/>
        <v>109</v>
      </c>
      <c r="AG343" s="35">
        <v>109</v>
      </c>
      <c r="AH343" s="35">
        <f t="shared" si="74"/>
        <v>0</v>
      </c>
      <c r="AI343" s="67"/>
      <c r="AJ343" s="9"/>
      <c r="AK343" s="9"/>
      <c r="AL343" s="9"/>
      <c r="AM343" s="10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10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10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10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10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10"/>
      <c r="FX343" s="9"/>
      <c r="FY343" s="9"/>
    </row>
    <row r="344" spans="1:181" s="2" customFormat="1" ht="17" customHeight="1">
      <c r="A344" s="46" t="s">
        <v>336</v>
      </c>
      <c r="B344" s="35">
        <v>140</v>
      </c>
      <c r="C344" s="35">
        <v>139.9</v>
      </c>
      <c r="D344" s="4">
        <f t="shared" si="65"/>
        <v>0.99928571428571433</v>
      </c>
      <c r="E344" s="11">
        <v>10</v>
      </c>
      <c r="F344" s="5" t="s">
        <v>370</v>
      </c>
      <c r="G344" s="5" t="s">
        <v>370</v>
      </c>
      <c r="H344" s="5" t="s">
        <v>370</v>
      </c>
      <c r="I344" s="5" t="s">
        <v>370</v>
      </c>
      <c r="J344" s="5" t="s">
        <v>370</v>
      </c>
      <c r="K344" s="5" t="s">
        <v>370</v>
      </c>
      <c r="L344" s="5" t="s">
        <v>370</v>
      </c>
      <c r="M344" s="5" t="s">
        <v>370</v>
      </c>
      <c r="N344" s="35">
        <v>74</v>
      </c>
      <c r="O344" s="35">
        <v>23.5</v>
      </c>
      <c r="P344" s="4">
        <f t="shared" si="66"/>
        <v>0.31756756756756754</v>
      </c>
      <c r="Q344" s="11">
        <v>20</v>
      </c>
      <c r="R344" s="35">
        <v>0</v>
      </c>
      <c r="S344" s="35">
        <v>0</v>
      </c>
      <c r="T344" s="4">
        <f t="shared" si="67"/>
        <v>1</v>
      </c>
      <c r="U344" s="11">
        <v>20</v>
      </c>
      <c r="V344" s="35">
        <v>1</v>
      </c>
      <c r="W344" s="35">
        <v>1</v>
      </c>
      <c r="X344" s="4">
        <f t="shared" si="68"/>
        <v>1</v>
      </c>
      <c r="Y344" s="11">
        <v>30</v>
      </c>
      <c r="Z344" s="44">
        <f t="shared" si="69"/>
        <v>0.82930260617760609</v>
      </c>
      <c r="AA344" s="45">
        <v>2214</v>
      </c>
      <c r="AB344" s="35">
        <f t="shared" si="70"/>
        <v>201.27272727272728</v>
      </c>
      <c r="AC344" s="35">
        <f t="shared" si="71"/>
        <v>166.9</v>
      </c>
      <c r="AD344" s="35">
        <f t="shared" si="72"/>
        <v>-34.372727272727275</v>
      </c>
      <c r="AE344" s="35">
        <v>0</v>
      </c>
      <c r="AF344" s="35">
        <f t="shared" si="73"/>
        <v>166.9</v>
      </c>
      <c r="AG344" s="35">
        <v>166.9</v>
      </c>
      <c r="AH344" s="35">
        <f t="shared" si="74"/>
        <v>0</v>
      </c>
      <c r="AI344" s="67"/>
      <c r="AJ344" s="9"/>
      <c r="AK344" s="9"/>
      <c r="AL344" s="9"/>
      <c r="AM344" s="10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10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10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10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10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10"/>
      <c r="FX344" s="9"/>
      <c r="FY344" s="9"/>
    </row>
    <row r="345" spans="1:181" s="2" customFormat="1" ht="17" customHeight="1">
      <c r="A345" s="46" t="s">
        <v>337</v>
      </c>
      <c r="B345" s="35">
        <v>36</v>
      </c>
      <c r="C345" s="35">
        <v>36.1</v>
      </c>
      <c r="D345" s="4">
        <f t="shared" si="65"/>
        <v>1.0027777777777778</v>
      </c>
      <c r="E345" s="11">
        <v>10</v>
      </c>
      <c r="F345" s="5" t="s">
        <v>370</v>
      </c>
      <c r="G345" s="5" t="s">
        <v>370</v>
      </c>
      <c r="H345" s="5" t="s">
        <v>370</v>
      </c>
      <c r="I345" s="5" t="s">
        <v>370</v>
      </c>
      <c r="J345" s="5" t="s">
        <v>370</v>
      </c>
      <c r="K345" s="5" t="s">
        <v>370</v>
      </c>
      <c r="L345" s="5" t="s">
        <v>370</v>
      </c>
      <c r="M345" s="5" t="s">
        <v>370</v>
      </c>
      <c r="N345" s="35">
        <v>52.1</v>
      </c>
      <c r="O345" s="35">
        <v>58.5</v>
      </c>
      <c r="P345" s="4">
        <f t="shared" si="66"/>
        <v>1.1228406909788868</v>
      </c>
      <c r="Q345" s="11">
        <v>20</v>
      </c>
      <c r="R345" s="35">
        <v>1</v>
      </c>
      <c r="S345" s="35">
        <v>1</v>
      </c>
      <c r="T345" s="4">
        <f t="shared" si="67"/>
        <v>1</v>
      </c>
      <c r="U345" s="11">
        <v>20</v>
      </c>
      <c r="V345" s="35">
        <v>1</v>
      </c>
      <c r="W345" s="35">
        <v>1</v>
      </c>
      <c r="X345" s="4">
        <f t="shared" si="68"/>
        <v>1</v>
      </c>
      <c r="Y345" s="11">
        <v>30</v>
      </c>
      <c r="Z345" s="44">
        <f t="shared" si="69"/>
        <v>1.0310573949669439</v>
      </c>
      <c r="AA345" s="45">
        <v>868</v>
      </c>
      <c r="AB345" s="35">
        <f t="shared" si="70"/>
        <v>78.909090909090907</v>
      </c>
      <c r="AC345" s="35">
        <f t="shared" si="71"/>
        <v>81.400000000000006</v>
      </c>
      <c r="AD345" s="35">
        <f t="shared" si="72"/>
        <v>2.4909090909090992</v>
      </c>
      <c r="AE345" s="35">
        <v>0</v>
      </c>
      <c r="AF345" s="35">
        <f t="shared" si="73"/>
        <v>81.400000000000006</v>
      </c>
      <c r="AG345" s="35">
        <v>81.400000000000006</v>
      </c>
      <c r="AH345" s="35">
        <f t="shared" si="74"/>
        <v>0</v>
      </c>
      <c r="AI345" s="67"/>
      <c r="AJ345" s="9"/>
      <c r="AK345" s="9"/>
      <c r="AL345" s="9"/>
      <c r="AM345" s="10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10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10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10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10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10"/>
      <c r="FX345" s="9"/>
      <c r="FY345" s="9"/>
    </row>
    <row r="346" spans="1:181" s="2" customFormat="1" ht="17" customHeight="1">
      <c r="A346" s="46" t="s">
        <v>338</v>
      </c>
      <c r="B346" s="35">
        <v>58</v>
      </c>
      <c r="C346" s="35">
        <v>78</v>
      </c>
      <c r="D346" s="4">
        <f t="shared" si="65"/>
        <v>1.2144827586206897</v>
      </c>
      <c r="E346" s="11">
        <v>10</v>
      </c>
      <c r="F346" s="5" t="s">
        <v>370</v>
      </c>
      <c r="G346" s="5" t="s">
        <v>370</v>
      </c>
      <c r="H346" s="5" t="s">
        <v>370</v>
      </c>
      <c r="I346" s="5" t="s">
        <v>370</v>
      </c>
      <c r="J346" s="5" t="s">
        <v>370</v>
      </c>
      <c r="K346" s="5" t="s">
        <v>370</v>
      </c>
      <c r="L346" s="5" t="s">
        <v>370</v>
      </c>
      <c r="M346" s="5" t="s">
        <v>370</v>
      </c>
      <c r="N346" s="35">
        <v>212.2</v>
      </c>
      <c r="O346" s="35">
        <v>80.099999999999994</v>
      </c>
      <c r="P346" s="4">
        <f t="shared" si="66"/>
        <v>0.37747408105560792</v>
      </c>
      <c r="Q346" s="11">
        <v>20</v>
      </c>
      <c r="R346" s="35">
        <v>0</v>
      </c>
      <c r="S346" s="35">
        <v>0</v>
      </c>
      <c r="T346" s="4">
        <f t="shared" si="67"/>
        <v>1</v>
      </c>
      <c r="U346" s="11">
        <v>25</v>
      </c>
      <c r="V346" s="35">
        <v>3</v>
      </c>
      <c r="W346" s="35">
        <v>3</v>
      </c>
      <c r="X346" s="4">
        <f t="shared" si="68"/>
        <v>1</v>
      </c>
      <c r="Y346" s="11">
        <v>25</v>
      </c>
      <c r="Z346" s="44">
        <f t="shared" si="69"/>
        <v>0.87117886509148812</v>
      </c>
      <c r="AA346" s="45">
        <v>215</v>
      </c>
      <c r="AB346" s="35">
        <f t="shared" si="70"/>
        <v>19.545454545454547</v>
      </c>
      <c r="AC346" s="35">
        <f t="shared" si="71"/>
        <v>17</v>
      </c>
      <c r="AD346" s="35">
        <f t="shared" si="72"/>
        <v>-2.5454545454545467</v>
      </c>
      <c r="AE346" s="35">
        <v>0</v>
      </c>
      <c r="AF346" s="35">
        <f t="shared" si="73"/>
        <v>17</v>
      </c>
      <c r="AG346" s="35">
        <v>17</v>
      </c>
      <c r="AH346" s="35">
        <f t="shared" si="74"/>
        <v>0</v>
      </c>
      <c r="AI346" s="67"/>
      <c r="AJ346" s="9"/>
      <c r="AK346" s="9"/>
      <c r="AL346" s="9"/>
      <c r="AM346" s="10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10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10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10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10"/>
      <c r="EV346" s="9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10"/>
      <c r="FX346" s="9"/>
      <c r="FY346" s="9"/>
    </row>
    <row r="347" spans="1:181" s="2" customFormat="1" ht="17" customHeight="1">
      <c r="A347" s="46" t="s">
        <v>339</v>
      </c>
      <c r="B347" s="35">
        <v>0</v>
      </c>
      <c r="C347" s="35">
        <v>0</v>
      </c>
      <c r="D347" s="4">
        <f t="shared" si="65"/>
        <v>0</v>
      </c>
      <c r="E347" s="11">
        <v>0</v>
      </c>
      <c r="F347" s="5" t="s">
        <v>370</v>
      </c>
      <c r="G347" s="5" t="s">
        <v>370</v>
      </c>
      <c r="H347" s="5" t="s">
        <v>370</v>
      </c>
      <c r="I347" s="5" t="s">
        <v>370</v>
      </c>
      <c r="J347" s="5" t="s">
        <v>370</v>
      </c>
      <c r="K347" s="5" t="s">
        <v>370</v>
      </c>
      <c r="L347" s="5" t="s">
        <v>370</v>
      </c>
      <c r="M347" s="5" t="s">
        <v>370</v>
      </c>
      <c r="N347" s="35">
        <v>125.6</v>
      </c>
      <c r="O347" s="35">
        <v>55.3</v>
      </c>
      <c r="P347" s="4">
        <f t="shared" si="66"/>
        <v>0.44028662420382164</v>
      </c>
      <c r="Q347" s="11">
        <v>20</v>
      </c>
      <c r="R347" s="35">
        <v>8</v>
      </c>
      <c r="S347" s="35">
        <v>9</v>
      </c>
      <c r="T347" s="4">
        <f t="shared" si="67"/>
        <v>1.125</v>
      </c>
      <c r="U347" s="11">
        <v>20</v>
      </c>
      <c r="V347" s="35">
        <v>3</v>
      </c>
      <c r="W347" s="35">
        <v>3.5</v>
      </c>
      <c r="X347" s="4">
        <f t="shared" si="68"/>
        <v>1.1666666666666667</v>
      </c>
      <c r="Y347" s="11">
        <v>30</v>
      </c>
      <c r="Z347" s="44">
        <f t="shared" si="69"/>
        <v>0.94722474977252047</v>
      </c>
      <c r="AA347" s="45">
        <v>1546</v>
      </c>
      <c r="AB347" s="35">
        <f t="shared" si="70"/>
        <v>140.54545454545453</v>
      </c>
      <c r="AC347" s="35">
        <f t="shared" si="71"/>
        <v>133.1</v>
      </c>
      <c r="AD347" s="35">
        <f t="shared" si="72"/>
        <v>-7.4454545454545382</v>
      </c>
      <c r="AE347" s="35">
        <v>0</v>
      </c>
      <c r="AF347" s="35">
        <f t="shared" si="73"/>
        <v>133.1</v>
      </c>
      <c r="AG347" s="35">
        <v>133.1</v>
      </c>
      <c r="AH347" s="35">
        <f t="shared" si="74"/>
        <v>0</v>
      </c>
      <c r="AI347" s="67"/>
      <c r="AJ347" s="9"/>
      <c r="AK347" s="9"/>
      <c r="AL347" s="9"/>
      <c r="AM347" s="10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10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10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10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10"/>
      <c r="EV347" s="9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10"/>
      <c r="FX347" s="9"/>
      <c r="FY347" s="9"/>
    </row>
    <row r="348" spans="1:181" s="2" customFormat="1" ht="17" customHeight="1">
      <c r="A348" s="46" t="s">
        <v>340</v>
      </c>
      <c r="B348" s="35">
        <v>38</v>
      </c>
      <c r="C348" s="35">
        <v>32</v>
      </c>
      <c r="D348" s="4">
        <f t="shared" si="65"/>
        <v>0.84210526315789469</v>
      </c>
      <c r="E348" s="11">
        <v>10</v>
      </c>
      <c r="F348" s="5" t="s">
        <v>370</v>
      </c>
      <c r="G348" s="5" t="s">
        <v>370</v>
      </c>
      <c r="H348" s="5" t="s">
        <v>370</v>
      </c>
      <c r="I348" s="5" t="s">
        <v>370</v>
      </c>
      <c r="J348" s="5" t="s">
        <v>370</v>
      </c>
      <c r="K348" s="5" t="s">
        <v>370</v>
      </c>
      <c r="L348" s="5" t="s">
        <v>370</v>
      </c>
      <c r="M348" s="5" t="s">
        <v>370</v>
      </c>
      <c r="N348" s="35">
        <v>121.9</v>
      </c>
      <c r="O348" s="35">
        <v>27.6</v>
      </c>
      <c r="P348" s="4">
        <f t="shared" si="66"/>
        <v>0.22641509433962265</v>
      </c>
      <c r="Q348" s="11">
        <v>20</v>
      </c>
      <c r="R348" s="35">
        <v>4</v>
      </c>
      <c r="S348" s="35">
        <v>13.7</v>
      </c>
      <c r="T348" s="4">
        <f t="shared" si="67"/>
        <v>1.3</v>
      </c>
      <c r="U348" s="11">
        <v>30</v>
      </c>
      <c r="V348" s="35">
        <v>2</v>
      </c>
      <c r="W348" s="35">
        <v>2</v>
      </c>
      <c r="X348" s="4">
        <f t="shared" si="68"/>
        <v>1</v>
      </c>
      <c r="Y348" s="11">
        <v>20</v>
      </c>
      <c r="Z348" s="44">
        <f t="shared" si="69"/>
        <v>0.89936693147964242</v>
      </c>
      <c r="AA348" s="45">
        <v>946</v>
      </c>
      <c r="AB348" s="35">
        <f t="shared" si="70"/>
        <v>86</v>
      </c>
      <c r="AC348" s="35">
        <f t="shared" si="71"/>
        <v>77.3</v>
      </c>
      <c r="AD348" s="35">
        <f t="shared" si="72"/>
        <v>-8.7000000000000028</v>
      </c>
      <c r="AE348" s="35">
        <v>0</v>
      </c>
      <c r="AF348" s="35">
        <f t="shared" si="73"/>
        <v>77.3</v>
      </c>
      <c r="AG348" s="35">
        <v>77.3</v>
      </c>
      <c r="AH348" s="35">
        <f t="shared" si="74"/>
        <v>0</v>
      </c>
      <c r="AI348" s="67"/>
      <c r="AJ348" s="9"/>
      <c r="AK348" s="9"/>
      <c r="AL348" s="9"/>
      <c r="AM348" s="10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10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10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10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10"/>
      <c r="EV348" s="9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10"/>
      <c r="FX348" s="9"/>
      <c r="FY348" s="9"/>
    </row>
    <row r="349" spans="1:181" s="2" customFormat="1" ht="17" customHeight="1">
      <c r="A349" s="46" t="s">
        <v>341</v>
      </c>
      <c r="B349" s="35">
        <v>25172</v>
      </c>
      <c r="C349" s="35">
        <v>19583.400000000001</v>
      </c>
      <c r="D349" s="4">
        <f t="shared" si="65"/>
        <v>0.77798347370093757</v>
      </c>
      <c r="E349" s="11">
        <v>10</v>
      </c>
      <c r="F349" s="5" t="s">
        <v>370</v>
      </c>
      <c r="G349" s="5" t="s">
        <v>370</v>
      </c>
      <c r="H349" s="5" t="s">
        <v>370</v>
      </c>
      <c r="I349" s="5" t="s">
        <v>370</v>
      </c>
      <c r="J349" s="5" t="s">
        <v>370</v>
      </c>
      <c r="K349" s="5" t="s">
        <v>370</v>
      </c>
      <c r="L349" s="5" t="s">
        <v>370</v>
      </c>
      <c r="M349" s="5" t="s">
        <v>370</v>
      </c>
      <c r="N349" s="35">
        <v>735.1</v>
      </c>
      <c r="O349" s="35">
        <v>565.70000000000005</v>
      </c>
      <c r="P349" s="4">
        <f t="shared" si="66"/>
        <v>0.76955516256291667</v>
      </c>
      <c r="Q349" s="11">
        <v>20</v>
      </c>
      <c r="R349" s="35">
        <v>13</v>
      </c>
      <c r="S349" s="35">
        <v>24.5</v>
      </c>
      <c r="T349" s="4">
        <f t="shared" si="67"/>
        <v>1.2684615384615383</v>
      </c>
      <c r="U349" s="11">
        <v>20</v>
      </c>
      <c r="V349" s="35">
        <v>3</v>
      </c>
      <c r="W349" s="35">
        <v>3</v>
      </c>
      <c r="X349" s="4">
        <f t="shared" si="68"/>
        <v>1</v>
      </c>
      <c r="Y349" s="11">
        <v>30</v>
      </c>
      <c r="Z349" s="44">
        <f t="shared" si="69"/>
        <v>0.98175210946873093</v>
      </c>
      <c r="AA349" s="45">
        <v>5071</v>
      </c>
      <c r="AB349" s="35">
        <f t="shared" si="70"/>
        <v>461</v>
      </c>
      <c r="AC349" s="35">
        <f t="shared" si="71"/>
        <v>452.6</v>
      </c>
      <c r="AD349" s="35">
        <f t="shared" si="72"/>
        <v>-8.3999999999999773</v>
      </c>
      <c r="AE349" s="35">
        <v>0</v>
      </c>
      <c r="AF349" s="35">
        <f t="shared" si="73"/>
        <v>452.6</v>
      </c>
      <c r="AG349" s="35">
        <v>452.6</v>
      </c>
      <c r="AH349" s="35">
        <f t="shared" si="74"/>
        <v>0</v>
      </c>
      <c r="AI349" s="67"/>
      <c r="AJ349" s="9"/>
      <c r="AK349" s="9"/>
      <c r="AL349" s="9"/>
      <c r="AM349" s="10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10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10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10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10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10"/>
      <c r="FX349" s="9"/>
      <c r="FY349" s="9"/>
    </row>
    <row r="350" spans="1:181" s="2" customFormat="1" ht="17" customHeight="1">
      <c r="A350" s="46" t="s">
        <v>342</v>
      </c>
      <c r="B350" s="35">
        <v>40</v>
      </c>
      <c r="C350" s="35">
        <v>44.7</v>
      </c>
      <c r="D350" s="4">
        <f t="shared" si="65"/>
        <v>1.1175000000000002</v>
      </c>
      <c r="E350" s="11">
        <v>10</v>
      </c>
      <c r="F350" s="5" t="s">
        <v>370</v>
      </c>
      <c r="G350" s="5" t="s">
        <v>370</v>
      </c>
      <c r="H350" s="5" t="s">
        <v>370</v>
      </c>
      <c r="I350" s="5" t="s">
        <v>370</v>
      </c>
      <c r="J350" s="5" t="s">
        <v>370</v>
      </c>
      <c r="K350" s="5" t="s">
        <v>370</v>
      </c>
      <c r="L350" s="5" t="s">
        <v>370</v>
      </c>
      <c r="M350" s="5" t="s">
        <v>370</v>
      </c>
      <c r="N350" s="35">
        <v>102.8</v>
      </c>
      <c r="O350" s="35">
        <v>30.2</v>
      </c>
      <c r="P350" s="4">
        <f t="shared" si="66"/>
        <v>0.29377431906614787</v>
      </c>
      <c r="Q350" s="11">
        <v>20</v>
      </c>
      <c r="R350" s="35">
        <v>9</v>
      </c>
      <c r="S350" s="35">
        <v>6.1</v>
      </c>
      <c r="T350" s="4">
        <f t="shared" si="67"/>
        <v>0.6777777777777777</v>
      </c>
      <c r="U350" s="11">
        <v>30</v>
      </c>
      <c r="V350" s="35">
        <v>4</v>
      </c>
      <c r="W350" s="35">
        <v>4.0999999999999996</v>
      </c>
      <c r="X350" s="4">
        <f t="shared" si="68"/>
        <v>1.0249999999999999</v>
      </c>
      <c r="Y350" s="11">
        <v>20</v>
      </c>
      <c r="Z350" s="44">
        <f t="shared" si="69"/>
        <v>0.72354774643320363</v>
      </c>
      <c r="AA350" s="45">
        <v>822</v>
      </c>
      <c r="AB350" s="35">
        <f t="shared" si="70"/>
        <v>74.727272727272734</v>
      </c>
      <c r="AC350" s="35">
        <f t="shared" si="71"/>
        <v>54.1</v>
      </c>
      <c r="AD350" s="35">
        <f t="shared" si="72"/>
        <v>-20.627272727272732</v>
      </c>
      <c r="AE350" s="35">
        <v>0</v>
      </c>
      <c r="AF350" s="35">
        <f t="shared" si="73"/>
        <v>54.1</v>
      </c>
      <c r="AG350" s="35">
        <v>54.1</v>
      </c>
      <c r="AH350" s="35">
        <f t="shared" si="74"/>
        <v>0</v>
      </c>
      <c r="AI350" s="67"/>
    </row>
    <row r="351" spans="1:181" s="2" customFormat="1" ht="17" customHeight="1">
      <c r="A351" s="46" t="s">
        <v>343</v>
      </c>
      <c r="B351" s="35">
        <v>23</v>
      </c>
      <c r="C351" s="35">
        <v>25</v>
      </c>
      <c r="D351" s="4">
        <f t="shared" si="65"/>
        <v>1.0869565217391304</v>
      </c>
      <c r="E351" s="11">
        <v>10</v>
      </c>
      <c r="F351" s="5" t="s">
        <v>370</v>
      </c>
      <c r="G351" s="5" t="s">
        <v>370</v>
      </c>
      <c r="H351" s="5" t="s">
        <v>370</v>
      </c>
      <c r="I351" s="5" t="s">
        <v>370</v>
      </c>
      <c r="J351" s="5" t="s">
        <v>370</v>
      </c>
      <c r="K351" s="5" t="s">
        <v>370</v>
      </c>
      <c r="L351" s="5" t="s">
        <v>370</v>
      </c>
      <c r="M351" s="5" t="s">
        <v>370</v>
      </c>
      <c r="N351" s="35">
        <v>28.7</v>
      </c>
      <c r="O351" s="35">
        <v>43.6</v>
      </c>
      <c r="P351" s="4">
        <f t="shared" si="66"/>
        <v>1.2319163763066201</v>
      </c>
      <c r="Q351" s="11">
        <v>20</v>
      </c>
      <c r="R351" s="35">
        <v>37</v>
      </c>
      <c r="S351" s="35">
        <v>28.3</v>
      </c>
      <c r="T351" s="4">
        <f t="shared" si="67"/>
        <v>0.76486486486486494</v>
      </c>
      <c r="U351" s="11">
        <v>25</v>
      </c>
      <c r="V351" s="35">
        <v>3</v>
      </c>
      <c r="W351" s="35">
        <v>3</v>
      </c>
      <c r="X351" s="4">
        <f t="shared" si="68"/>
        <v>1</v>
      </c>
      <c r="Y351" s="11">
        <v>25</v>
      </c>
      <c r="Z351" s="44">
        <f t="shared" si="69"/>
        <v>0.99536892956431655</v>
      </c>
      <c r="AA351" s="45">
        <v>2251</v>
      </c>
      <c r="AB351" s="35">
        <f t="shared" si="70"/>
        <v>204.63636363636363</v>
      </c>
      <c r="AC351" s="35">
        <f t="shared" si="71"/>
        <v>203.7</v>
      </c>
      <c r="AD351" s="35">
        <f t="shared" si="72"/>
        <v>-0.9363636363636374</v>
      </c>
      <c r="AE351" s="35">
        <v>0</v>
      </c>
      <c r="AF351" s="35">
        <f t="shared" si="73"/>
        <v>203.7</v>
      </c>
      <c r="AG351" s="35">
        <v>203.7</v>
      </c>
      <c r="AH351" s="35">
        <f t="shared" si="74"/>
        <v>0</v>
      </c>
      <c r="AI351" s="67"/>
    </row>
    <row r="352" spans="1:181" s="2" customFormat="1" ht="17" customHeight="1">
      <c r="A352" s="18" t="s">
        <v>344</v>
      </c>
      <c r="B352" s="35"/>
      <c r="C352" s="35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35"/>
      <c r="O352" s="35"/>
      <c r="P352" s="11"/>
      <c r="Q352" s="11"/>
      <c r="R352" s="35"/>
      <c r="S352" s="35"/>
      <c r="T352" s="11"/>
      <c r="U352" s="11"/>
      <c r="V352" s="11"/>
      <c r="W352" s="11"/>
      <c r="X352" s="11"/>
      <c r="Y352" s="11"/>
      <c r="Z352" s="44"/>
      <c r="AA352" s="11"/>
      <c r="AB352" s="11"/>
      <c r="AC352" s="11"/>
      <c r="AD352" s="11"/>
      <c r="AE352" s="11"/>
      <c r="AF352" s="11"/>
      <c r="AG352" s="35"/>
      <c r="AH352" s="35"/>
      <c r="AI352" s="67"/>
    </row>
    <row r="353" spans="1:35" s="2" customFormat="1" ht="17" customHeight="1">
      <c r="A353" s="46" t="s">
        <v>345</v>
      </c>
      <c r="B353" s="35">
        <v>31</v>
      </c>
      <c r="C353" s="35">
        <v>29.7</v>
      </c>
      <c r="D353" s="4">
        <f t="shared" si="65"/>
        <v>0.95806451612903221</v>
      </c>
      <c r="E353" s="11">
        <v>10</v>
      </c>
      <c r="F353" s="5" t="s">
        <v>370</v>
      </c>
      <c r="G353" s="5" t="s">
        <v>370</v>
      </c>
      <c r="H353" s="5" t="s">
        <v>370</v>
      </c>
      <c r="I353" s="5" t="s">
        <v>370</v>
      </c>
      <c r="J353" s="5" t="s">
        <v>370</v>
      </c>
      <c r="K353" s="5" t="s">
        <v>370</v>
      </c>
      <c r="L353" s="5" t="s">
        <v>370</v>
      </c>
      <c r="M353" s="5" t="s">
        <v>370</v>
      </c>
      <c r="N353" s="35">
        <v>24</v>
      </c>
      <c r="O353" s="35">
        <v>24</v>
      </c>
      <c r="P353" s="4">
        <f t="shared" si="66"/>
        <v>1</v>
      </c>
      <c r="Q353" s="11">
        <v>20</v>
      </c>
      <c r="R353" s="35">
        <v>8</v>
      </c>
      <c r="S353" s="35">
        <v>9.5</v>
      </c>
      <c r="T353" s="4">
        <f t="shared" si="67"/>
        <v>1.1875</v>
      </c>
      <c r="U353" s="11">
        <v>15</v>
      </c>
      <c r="V353" s="35">
        <v>1.5</v>
      </c>
      <c r="W353" s="35">
        <v>1.5</v>
      </c>
      <c r="X353" s="4">
        <f t="shared" si="68"/>
        <v>1</v>
      </c>
      <c r="Y353" s="11">
        <v>35</v>
      </c>
      <c r="Z353" s="44">
        <f t="shared" si="69"/>
        <v>1.0299143145161289</v>
      </c>
      <c r="AA353" s="45">
        <v>1117</v>
      </c>
      <c r="AB353" s="35">
        <f t="shared" si="70"/>
        <v>101.54545454545455</v>
      </c>
      <c r="AC353" s="35">
        <f t="shared" si="71"/>
        <v>104.6</v>
      </c>
      <c r="AD353" s="35">
        <f t="shared" si="72"/>
        <v>3.0545454545454476</v>
      </c>
      <c r="AE353" s="35">
        <v>0</v>
      </c>
      <c r="AF353" s="35">
        <f t="shared" si="73"/>
        <v>104.6</v>
      </c>
      <c r="AG353" s="35">
        <v>104.6</v>
      </c>
      <c r="AH353" s="35">
        <f t="shared" si="74"/>
        <v>0</v>
      </c>
      <c r="AI353" s="67"/>
    </row>
    <row r="354" spans="1:35" s="2" customFormat="1" ht="17" customHeight="1">
      <c r="A354" s="46" t="s">
        <v>53</v>
      </c>
      <c r="B354" s="35">
        <v>22</v>
      </c>
      <c r="C354" s="35">
        <v>22.7</v>
      </c>
      <c r="D354" s="4">
        <f t="shared" si="65"/>
        <v>1.0318181818181817</v>
      </c>
      <c r="E354" s="11">
        <v>10</v>
      </c>
      <c r="F354" s="5" t="s">
        <v>370</v>
      </c>
      <c r="G354" s="5" t="s">
        <v>370</v>
      </c>
      <c r="H354" s="5" t="s">
        <v>370</v>
      </c>
      <c r="I354" s="5" t="s">
        <v>370</v>
      </c>
      <c r="J354" s="5" t="s">
        <v>370</v>
      </c>
      <c r="K354" s="5" t="s">
        <v>370</v>
      </c>
      <c r="L354" s="5" t="s">
        <v>370</v>
      </c>
      <c r="M354" s="5" t="s">
        <v>370</v>
      </c>
      <c r="N354" s="35">
        <v>36.799999999999997</v>
      </c>
      <c r="O354" s="35">
        <v>52.3</v>
      </c>
      <c r="P354" s="4">
        <f t="shared" si="66"/>
        <v>1.2221195652173913</v>
      </c>
      <c r="Q354" s="11">
        <v>20</v>
      </c>
      <c r="R354" s="35">
        <v>29</v>
      </c>
      <c r="S354" s="35">
        <v>34</v>
      </c>
      <c r="T354" s="4">
        <f t="shared" si="67"/>
        <v>1.1724137931034482</v>
      </c>
      <c r="U354" s="11">
        <v>30</v>
      </c>
      <c r="V354" s="35">
        <v>2</v>
      </c>
      <c r="W354" s="35">
        <v>2</v>
      </c>
      <c r="X354" s="4">
        <f t="shared" si="68"/>
        <v>1</v>
      </c>
      <c r="Y354" s="11">
        <v>20</v>
      </c>
      <c r="Z354" s="44">
        <f t="shared" si="69"/>
        <v>1.1241623364454134</v>
      </c>
      <c r="AA354" s="45">
        <v>1115</v>
      </c>
      <c r="AB354" s="35">
        <f t="shared" si="70"/>
        <v>101.36363636363636</v>
      </c>
      <c r="AC354" s="35">
        <f t="shared" si="71"/>
        <v>113.9</v>
      </c>
      <c r="AD354" s="35">
        <f t="shared" si="72"/>
        <v>12.536363636363646</v>
      </c>
      <c r="AE354" s="35">
        <v>0</v>
      </c>
      <c r="AF354" s="35">
        <f t="shared" si="73"/>
        <v>113.9</v>
      </c>
      <c r="AG354" s="35">
        <v>113.9</v>
      </c>
      <c r="AH354" s="35">
        <f t="shared" si="74"/>
        <v>0</v>
      </c>
      <c r="AI354" s="67"/>
    </row>
    <row r="355" spans="1:35" s="2" customFormat="1" ht="17" customHeight="1">
      <c r="A355" s="46" t="s">
        <v>346</v>
      </c>
      <c r="B355" s="35">
        <v>75</v>
      </c>
      <c r="C355" s="35">
        <v>75.099999999999994</v>
      </c>
      <c r="D355" s="4">
        <f t="shared" si="65"/>
        <v>1.0013333333333332</v>
      </c>
      <c r="E355" s="11">
        <v>10</v>
      </c>
      <c r="F355" s="5" t="s">
        <v>370</v>
      </c>
      <c r="G355" s="5" t="s">
        <v>370</v>
      </c>
      <c r="H355" s="5" t="s">
        <v>370</v>
      </c>
      <c r="I355" s="5" t="s">
        <v>370</v>
      </c>
      <c r="J355" s="5" t="s">
        <v>370</v>
      </c>
      <c r="K355" s="5" t="s">
        <v>370</v>
      </c>
      <c r="L355" s="5" t="s">
        <v>370</v>
      </c>
      <c r="M355" s="5" t="s">
        <v>370</v>
      </c>
      <c r="N355" s="35">
        <v>25</v>
      </c>
      <c r="O355" s="35">
        <v>47.4</v>
      </c>
      <c r="P355" s="4">
        <f t="shared" si="66"/>
        <v>1.2696000000000001</v>
      </c>
      <c r="Q355" s="11">
        <v>20</v>
      </c>
      <c r="R355" s="35">
        <v>25</v>
      </c>
      <c r="S355" s="35">
        <v>21.6</v>
      </c>
      <c r="T355" s="4">
        <f t="shared" si="67"/>
        <v>0.8640000000000001</v>
      </c>
      <c r="U355" s="11">
        <v>30</v>
      </c>
      <c r="V355" s="35">
        <v>2</v>
      </c>
      <c r="W355" s="35">
        <v>2</v>
      </c>
      <c r="X355" s="4">
        <f t="shared" si="68"/>
        <v>1</v>
      </c>
      <c r="Y355" s="11">
        <v>20</v>
      </c>
      <c r="Z355" s="44">
        <f t="shared" si="69"/>
        <v>1.0165666666666666</v>
      </c>
      <c r="AA355" s="45">
        <v>1678</v>
      </c>
      <c r="AB355" s="35">
        <f t="shared" si="70"/>
        <v>152.54545454545453</v>
      </c>
      <c r="AC355" s="35">
        <f t="shared" si="71"/>
        <v>155.1</v>
      </c>
      <c r="AD355" s="35">
        <f t="shared" si="72"/>
        <v>2.5545454545454618</v>
      </c>
      <c r="AE355" s="35">
        <v>0</v>
      </c>
      <c r="AF355" s="35">
        <f t="shared" si="73"/>
        <v>155.1</v>
      </c>
      <c r="AG355" s="35">
        <v>155.1</v>
      </c>
      <c r="AH355" s="35">
        <f t="shared" si="74"/>
        <v>0</v>
      </c>
      <c r="AI355" s="67"/>
    </row>
    <row r="356" spans="1:35" s="2" customFormat="1" ht="17" customHeight="1">
      <c r="A356" s="46" t="s">
        <v>347</v>
      </c>
      <c r="B356" s="35">
        <v>1690</v>
      </c>
      <c r="C356" s="35">
        <v>4215.2</v>
      </c>
      <c r="D356" s="4">
        <f t="shared" si="65"/>
        <v>1.3</v>
      </c>
      <c r="E356" s="11">
        <v>10</v>
      </c>
      <c r="F356" s="5" t="s">
        <v>370</v>
      </c>
      <c r="G356" s="5" t="s">
        <v>370</v>
      </c>
      <c r="H356" s="5" t="s">
        <v>370</v>
      </c>
      <c r="I356" s="5" t="s">
        <v>370</v>
      </c>
      <c r="J356" s="5" t="s">
        <v>370</v>
      </c>
      <c r="K356" s="5" t="s">
        <v>370</v>
      </c>
      <c r="L356" s="5" t="s">
        <v>370</v>
      </c>
      <c r="M356" s="5" t="s">
        <v>370</v>
      </c>
      <c r="N356" s="35">
        <v>44.1</v>
      </c>
      <c r="O356" s="35">
        <v>60.4</v>
      </c>
      <c r="P356" s="4">
        <f t="shared" si="66"/>
        <v>1.2169614512471654</v>
      </c>
      <c r="Q356" s="11">
        <v>20</v>
      </c>
      <c r="R356" s="35">
        <v>158</v>
      </c>
      <c r="S356" s="35">
        <v>193</v>
      </c>
      <c r="T356" s="4">
        <f t="shared" si="67"/>
        <v>1.2021518987341773</v>
      </c>
      <c r="U356" s="11">
        <v>30</v>
      </c>
      <c r="V356" s="35">
        <v>5</v>
      </c>
      <c r="W356" s="35">
        <v>8.3000000000000007</v>
      </c>
      <c r="X356" s="4">
        <f t="shared" si="68"/>
        <v>1.246</v>
      </c>
      <c r="Y356" s="11">
        <v>20</v>
      </c>
      <c r="Z356" s="44">
        <f t="shared" si="69"/>
        <v>1.2290473248371079</v>
      </c>
      <c r="AA356" s="45">
        <v>1526</v>
      </c>
      <c r="AB356" s="35">
        <f t="shared" si="70"/>
        <v>138.72727272727272</v>
      </c>
      <c r="AC356" s="35">
        <f t="shared" si="71"/>
        <v>170.5</v>
      </c>
      <c r="AD356" s="35">
        <f t="shared" si="72"/>
        <v>31.77272727272728</v>
      </c>
      <c r="AE356" s="35">
        <v>0</v>
      </c>
      <c r="AF356" s="35">
        <f t="shared" si="73"/>
        <v>170.5</v>
      </c>
      <c r="AG356" s="35">
        <v>170.5</v>
      </c>
      <c r="AH356" s="35">
        <f t="shared" si="74"/>
        <v>0</v>
      </c>
      <c r="AI356" s="67"/>
    </row>
    <row r="357" spans="1:35" s="2" customFormat="1" ht="17" customHeight="1">
      <c r="A357" s="46" t="s">
        <v>348</v>
      </c>
      <c r="B357" s="35">
        <v>48840</v>
      </c>
      <c r="C357" s="35">
        <v>34006</v>
      </c>
      <c r="D357" s="4">
        <f t="shared" si="65"/>
        <v>0.69627354627354632</v>
      </c>
      <c r="E357" s="11">
        <v>10</v>
      </c>
      <c r="F357" s="5" t="s">
        <v>370</v>
      </c>
      <c r="G357" s="5" t="s">
        <v>370</v>
      </c>
      <c r="H357" s="5" t="s">
        <v>370</v>
      </c>
      <c r="I357" s="5" t="s">
        <v>370</v>
      </c>
      <c r="J357" s="5" t="s">
        <v>370</v>
      </c>
      <c r="K357" s="5" t="s">
        <v>370</v>
      </c>
      <c r="L357" s="5" t="s">
        <v>370</v>
      </c>
      <c r="M357" s="5" t="s">
        <v>370</v>
      </c>
      <c r="N357" s="35">
        <v>96.2</v>
      </c>
      <c r="O357" s="35">
        <v>61.8</v>
      </c>
      <c r="P357" s="4">
        <f t="shared" si="66"/>
        <v>0.64241164241164239</v>
      </c>
      <c r="Q357" s="11">
        <v>20</v>
      </c>
      <c r="R357" s="35">
        <v>0</v>
      </c>
      <c r="S357" s="35">
        <v>0</v>
      </c>
      <c r="T357" s="4">
        <f t="shared" si="67"/>
        <v>1</v>
      </c>
      <c r="U357" s="11">
        <v>25</v>
      </c>
      <c r="V357" s="35">
        <v>1</v>
      </c>
      <c r="W357" s="35">
        <v>1.3</v>
      </c>
      <c r="X357" s="4">
        <f t="shared" si="68"/>
        <v>1.21</v>
      </c>
      <c r="Y357" s="11">
        <v>25</v>
      </c>
      <c r="Z357" s="44">
        <f t="shared" si="69"/>
        <v>0.93826210388710385</v>
      </c>
      <c r="AA357" s="45">
        <v>1180</v>
      </c>
      <c r="AB357" s="35">
        <f t="shared" si="70"/>
        <v>107.27272727272727</v>
      </c>
      <c r="AC357" s="35">
        <f t="shared" si="71"/>
        <v>100.6</v>
      </c>
      <c r="AD357" s="35">
        <f t="shared" si="72"/>
        <v>-6.672727272727272</v>
      </c>
      <c r="AE357" s="35">
        <v>0</v>
      </c>
      <c r="AF357" s="35">
        <f t="shared" si="73"/>
        <v>100.6</v>
      </c>
      <c r="AG357" s="35">
        <v>100.6</v>
      </c>
      <c r="AH357" s="35">
        <f t="shared" si="74"/>
        <v>0</v>
      </c>
      <c r="AI357" s="67"/>
    </row>
    <row r="358" spans="1:35" s="2" customFormat="1" ht="17" customHeight="1">
      <c r="A358" s="46" t="s">
        <v>349</v>
      </c>
      <c r="B358" s="35">
        <v>0</v>
      </c>
      <c r="C358" s="35">
        <v>0</v>
      </c>
      <c r="D358" s="4">
        <f t="shared" si="65"/>
        <v>0</v>
      </c>
      <c r="E358" s="11">
        <v>0</v>
      </c>
      <c r="F358" s="5" t="s">
        <v>370</v>
      </c>
      <c r="G358" s="5" t="s">
        <v>370</v>
      </c>
      <c r="H358" s="5" t="s">
        <v>370</v>
      </c>
      <c r="I358" s="5" t="s">
        <v>370</v>
      </c>
      <c r="J358" s="5" t="s">
        <v>370</v>
      </c>
      <c r="K358" s="5" t="s">
        <v>370</v>
      </c>
      <c r="L358" s="5" t="s">
        <v>370</v>
      </c>
      <c r="M358" s="5" t="s">
        <v>370</v>
      </c>
      <c r="N358" s="35">
        <v>8.6999999999999993</v>
      </c>
      <c r="O358" s="35">
        <v>119.4</v>
      </c>
      <c r="P358" s="4">
        <f t="shared" si="66"/>
        <v>1.3</v>
      </c>
      <c r="Q358" s="11">
        <v>20</v>
      </c>
      <c r="R358" s="35">
        <v>20</v>
      </c>
      <c r="S358" s="35">
        <v>10.3</v>
      </c>
      <c r="T358" s="4">
        <f t="shared" si="67"/>
        <v>0.51500000000000001</v>
      </c>
      <c r="U358" s="11">
        <v>30</v>
      </c>
      <c r="V358" s="35">
        <v>0.5</v>
      </c>
      <c r="W358" s="35">
        <v>0.5</v>
      </c>
      <c r="X358" s="4">
        <f t="shared" si="68"/>
        <v>1</v>
      </c>
      <c r="Y358" s="11">
        <v>20</v>
      </c>
      <c r="Z358" s="44">
        <f t="shared" si="69"/>
        <v>0.87785714285714289</v>
      </c>
      <c r="AA358" s="45">
        <v>324</v>
      </c>
      <c r="AB358" s="35">
        <f t="shared" si="70"/>
        <v>29.454545454545453</v>
      </c>
      <c r="AC358" s="35">
        <f t="shared" si="71"/>
        <v>25.9</v>
      </c>
      <c r="AD358" s="35">
        <f t="shared" si="72"/>
        <v>-3.5545454545454547</v>
      </c>
      <c r="AE358" s="35">
        <v>0</v>
      </c>
      <c r="AF358" s="35">
        <f t="shared" si="73"/>
        <v>25.9</v>
      </c>
      <c r="AG358" s="35">
        <v>25.9</v>
      </c>
      <c r="AH358" s="35">
        <f t="shared" si="74"/>
        <v>0</v>
      </c>
      <c r="AI358" s="67"/>
    </row>
    <row r="359" spans="1:35" s="2" customFormat="1" ht="17" customHeight="1">
      <c r="A359" s="46" t="s">
        <v>350</v>
      </c>
      <c r="B359" s="35">
        <v>33</v>
      </c>
      <c r="C359" s="35">
        <v>34.200000000000003</v>
      </c>
      <c r="D359" s="4">
        <f t="shared" si="65"/>
        <v>1.0363636363636364</v>
      </c>
      <c r="E359" s="11">
        <v>10</v>
      </c>
      <c r="F359" s="5" t="s">
        <v>370</v>
      </c>
      <c r="G359" s="5" t="s">
        <v>370</v>
      </c>
      <c r="H359" s="5" t="s">
        <v>370</v>
      </c>
      <c r="I359" s="5" t="s">
        <v>370</v>
      </c>
      <c r="J359" s="5" t="s">
        <v>370</v>
      </c>
      <c r="K359" s="5" t="s">
        <v>370</v>
      </c>
      <c r="L359" s="5" t="s">
        <v>370</v>
      </c>
      <c r="M359" s="5" t="s">
        <v>370</v>
      </c>
      <c r="N359" s="35">
        <v>725.5</v>
      </c>
      <c r="O359" s="35">
        <v>1069.5</v>
      </c>
      <c r="P359" s="4">
        <f t="shared" si="66"/>
        <v>1.2274155754651963</v>
      </c>
      <c r="Q359" s="11">
        <v>20</v>
      </c>
      <c r="R359" s="35">
        <v>144</v>
      </c>
      <c r="S359" s="35">
        <v>117.5</v>
      </c>
      <c r="T359" s="4">
        <f t="shared" si="67"/>
        <v>0.81597222222222221</v>
      </c>
      <c r="U359" s="11">
        <v>30</v>
      </c>
      <c r="V359" s="35">
        <v>9</v>
      </c>
      <c r="W359" s="35">
        <v>1.3</v>
      </c>
      <c r="X359" s="4">
        <f t="shared" si="68"/>
        <v>0.14444444444444446</v>
      </c>
      <c r="Y359" s="11">
        <v>20</v>
      </c>
      <c r="Z359" s="44">
        <f t="shared" si="69"/>
        <v>0.77850004285619812</v>
      </c>
      <c r="AA359" s="45">
        <v>110</v>
      </c>
      <c r="AB359" s="35">
        <f t="shared" si="70"/>
        <v>10</v>
      </c>
      <c r="AC359" s="35">
        <f t="shared" si="71"/>
        <v>7.8</v>
      </c>
      <c r="AD359" s="35">
        <f t="shared" si="72"/>
        <v>-2.2000000000000002</v>
      </c>
      <c r="AE359" s="35">
        <v>0</v>
      </c>
      <c r="AF359" s="35">
        <f t="shared" si="73"/>
        <v>7.8</v>
      </c>
      <c r="AG359" s="35">
        <v>7.8</v>
      </c>
      <c r="AH359" s="35">
        <f t="shared" si="74"/>
        <v>0</v>
      </c>
      <c r="AI359" s="67"/>
    </row>
    <row r="360" spans="1:35" s="2" customFormat="1" ht="17" customHeight="1">
      <c r="A360" s="46" t="s">
        <v>351</v>
      </c>
      <c r="B360" s="35">
        <v>22</v>
      </c>
      <c r="C360" s="35">
        <v>23.1</v>
      </c>
      <c r="D360" s="4">
        <f t="shared" si="65"/>
        <v>1.05</v>
      </c>
      <c r="E360" s="11">
        <v>10</v>
      </c>
      <c r="F360" s="5" t="s">
        <v>370</v>
      </c>
      <c r="G360" s="5" t="s">
        <v>370</v>
      </c>
      <c r="H360" s="5" t="s">
        <v>370</v>
      </c>
      <c r="I360" s="5" t="s">
        <v>370</v>
      </c>
      <c r="J360" s="5" t="s">
        <v>370</v>
      </c>
      <c r="K360" s="5" t="s">
        <v>370</v>
      </c>
      <c r="L360" s="5" t="s">
        <v>370</v>
      </c>
      <c r="M360" s="5" t="s">
        <v>370</v>
      </c>
      <c r="N360" s="35">
        <v>78.099999999999994</v>
      </c>
      <c r="O360" s="35">
        <v>65.3</v>
      </c>
      <c r="P360" s="4">
        <f t="shared" si="66"/>
        <v>0.83610755441741358</v>
      </c>
      <c r="Q360" s="11">
        <v>20</v>
      </c>
      <c r="R360" s="35">
        <v>2</v>
      </c>
      <c r="S360" s="35">
        <v>2.2999999999999998</v>
      </c>
      <c r="T360" s="4">
        <f t="shared" si="67"/>
        <v>1.1499999999999999</v>
      </c>
      <c r="U360" s="11">
        <v>20</v>
      </c>
      <c r="V360" s="35">
        <v>0.5</v>
      </c>
      <c r="W360" s="35">
        <v>0.6</v>
      </c>
      <c r="X360" s="4">
        <f t="shared" si="68"/>
        <v>1.2</v>
      </c>
      <c r="Y360" s="11">
        <v>30</v>
      </c>
      <c r="Z360" s="44">
        <f t="shared" si="69"/>
        <v>1.0777768886043533</v>
      </c>
      <c r="AA360" s="45">
        <v>1330</v>
      </c>
      <c r="AB360" s="35">
        <f t="shared" si="70"/>
        <v>120.90909090909091</v>
      </c>
      <c r="AC360" s="35">
        <f t="shared" si="71"/>
        <v>130.30000000000001</v>
      </c>
      <c r="AD360" s="35">
        <f t="shared" si="72"/>
        <v>9.3909090909091049</v>
      </c>
      <c r="AE360" s="35">
        <v>0</v>
      </c>
      <c r="AF360" s="35">
        <f t="shared" si="73"/>
        <v>130.30000000000001</v>
      </c>
      <c r="AG360" s="35">
        <v>130.30000000000001</v>
      </c>
      <c r="AH360" s="35">
        <f t="shared" si="74"/>
        <v>0</v>
      </c>
      <c r="AI360" s="67"/>
    </row>
    <row r="361" spans="1:35" s="2" customFormat="1" ht="17" customHeight="1">
      <c r="A361" s="46" t="s">
        <v>352</v>
      </c>
      <c r="B361" s="35">
        <v>39</v>
      </c>
      <c r="C361" s="35">
        <v>39</v>
      </c>
      <c r="D361" s="4">
        <f t="shared" si="65"/>
        <v>1</v>
      </c>
      <c r="E361" s="11">
        <v>10</v>
      </c>
      <c r="F361" s="5" t="s">
        <v>370</v>
      </c>
      <c r="G361" s="5" t="s">
        <v>370</v>
      </c>
      <c r="H361" s="5" t="s">
        <v>370</v>
      </c>
      <c r="I361" s="5" t="s">
        <v>370</v>
      </c>
      <c r="J361" s="5" t="s">
        <v>370</v>
      </c>
      <c r="K361" s="5" t="s">
        <v>370</v>
      </c>
      <c r="L361" s="5" t="s">
        <v>370</v>
      </c>
      <c r="M361" s="5" t="s">
        <v>370</v>
      </c>
      <c r="N361" s="35">
        <v>173</v>
      </c>
      <c r="O361" s="35">
        <v>102.4</v>
      </c>
      <c r="P361" s="4">
        <f t="shared" si="66"/>
        <v>0.59190751445086709</v>
      </c>
      <c r="Q361" s="11">
        <v>20</v>
      </c>
      <c r="R361" s="35">
        <v>19</v>
      </c>
      <c r="S361" s="35">
        <v>19</v>
      </c>
      <c r="T361" s="4">
        <f t="shared" si="67"/>
        <v>1</v>
      </c>
      <c r="U361" s="11">
        <v>15</v>
      </c>
      <c r="V361" s="35">
        <v>1</v>
      </c>
      <c r="W361" s="35">
        <v>1</v>
      </c>
      <c r="X361" s="4">
        <f t="shared" si="68"/>
        <v>1</v>
      </c>
      <c r="Y361" s="11">
        <v>35</v>
      </c>
      <c r="Z361" s="44">
        <f t="shared" si="69"/>
        <v>0.89797687861271669</v>
      </c>
      <c r="AA361" s="45">
        <v>1295</v>
      </c>
      <c r="AB361" s="35">
        <f t="shared" si="70"/>
        <v>117.72727272727273</v>
      </c>
      <c r="AC361" s="35">
        <f t="shared" si="71"/>
        <v>105.7</v>
      </c>
      <c r="AD361" s="35">
        <f t="shared" si="72"/>
        <v>-12.027272727272731</v>
      </c>
      <c r="AE361" s="35">
        <v>0</v>
      </c>
      <c r="AF361" s="35">
        <f t="shared" si="73"/>
        <v>105.7</v>
      </c>
      <c r="AG361" s="35">
        <v>105.7</v>
      </c>
      <c r="AH361" s="35">
        <f t="shared" si="74"/>
        <v>0</v>
      </c>
      <c r="AI361" s="67"/>
    </row>
    <row r="362" spans="1:35" s="2" customFormat="1" ht="17" customHeight="1">
      <c r="A362" s="46" t="s">
        <v>353</v>
      </c>
      <c r="B362" s="35">
        <v>9</v>
      </c>
      <c r="C362" s="35">
        <v>8.1</v>
      </c>
      <c r="D362" s="4">
        <f t="shared" si="65"/>
        <v>0.89999999999999991</v>
      </c>
      <c r="E362" s="11">
        <v>10</v>
      </c>
      <c r="F362" s="5" t="s">
        <v>370</v>
      </c>
      <c r="G362" s="5" t="s">
        <v>370</v>
      </c>
      <c r="H362" s="5" t="s">
        <v>370</v>
      </c>
      <c r="I362" s="5" t="s">
        <v>370</v>
      </c>
      <c r="J362" s="5" t="s">
        <v>370</v>
      </c>
      <c r="K362" s="5" t="s">
        <v>370</v>
      </c>
      <c r="L362" s="5" t="s">
        <v>370</v>
      </c>
      <c r="M362" s="5" t="s">
        <v>370</v>
      </c>
      <c r="N362" s="35">
        <v>63.3</v>
      </c>
      <c r="O362" s="35">
        <v>92.3</v>
      </c>
      <c r="P362" s="4">
        <f t="shared" si="66"/>
        <v>1.2258135860979462</v>
      </c>
      <c r="Q362" s="11">
        <v>20</v>
      </c>
      <c r="R362" s="35">
        <v>6</v>
      </c>
      <c r="S362" s="35">
        <v>4</v>
      </c>
      <c r="T362" s="4">
        <f t="shared" si="67"/>
        <v>0.66666666666666663</v>
      </c>
      <c r="U362" s="11">
        <v>10</v>
      </c>
      <c r="V362" s="35">
        <v>2</v>
      </c>
      <c r="W362" s="35">
        <v>2.5</v>
      </c>
      <c r="X362" s="4">
        <f t="shared" si="68"/>
        <v>1.2050000000000001</v>
      </c>
      <c r="Y362" s="11">
        <v>40</v>
      </c>
      <c r="Z362" s="44">
        <f t="shared" si="69"/>
        <v>1.1047867298578198</v>
      </c>
      <c r="AA362" s="45">
        <v>1304</v>
      </c>
      <c r="AB362" s="35">
        <f t="shared" si="70"/>
        <v>118.54545454545455</v>
      </c>
      <c r="AC362" s="35">
        <f t="shared" si="71"/>
        <v>131</v>
      </c>
      <c r="AD362" s="35">
        <f t="shared" si="72"/>
        <v>12.454545454545453</v>
      </c>
      <c r="AE362" s="35">
        <v>0</v>
      </c>
      <c r="AF362" s="35">
        <f t="shared" si="73"/>
        <v>131</v>
      </c>
      <c r="AG362" s="35">
        <v>131</v>
      </c>
      <c r="AH362" s="35">
        <f t="shared" si="74"/>
        <v>0</v>
      </c>
      <c r="AI362" s="67"/>
    </row>
    <row r="363" spans="1:35" s="2" customFormat="1" ht="17" customHeight="1">
      <c r="A363" s="46" t="s">
        <v>354</v>
      </c>
      <c r="B363" s="35">
        <v>8789</v>
      </c>
      <c r="C363" s="35">
        <v>8817</v>
      </c>
      <c r="D363" s="4">
        <f t="shared" si="65"/>
        <v>1.0031858004323586</v>
      </c>
      <c r="E363" s="11">
        <v>10</v>
      </c>
      <c r="F363" s="5" t="s">
        <v>370</v>
      </c>
      <c r="G363" s="5" t="s">
        <v>370</v>
      </c>
      <c r="H363" s="5" t="s">
        <v>370</v>
      </c>
      <c r="I363" s="5" t="s">
        <v>370</v>
      </c>
      <c r="J363" s="5" t="s">
        <v>370</v>
      </c>
      <c r="K363" s="5" t="s">
        <v>370</v>
      </c>
      <c r="L363" s="5" t="s">
        <v>370</v>
      </c>
      <c r="M363" s="5" t="s">
        <v>370</v>
      </c>
      <c r="N363" s="35">
        <v>804.3</v>
      </c>
      <c r="O363" s="35">
        <v>462.3</v>
      </c>
      <c r="P363" s="4">
        <f t="shared" si="66"/>
        <v>0.57478552778813885</v>
      </c>
      <c r="Q363" s="11">
        <v>20</v>
      </c>
      <c r="R363" s="35">
        <v>2.5</v>
      </c>
      <c r="S363" s="35">
        <v>2.5</v>
      </c>
      <c r="T363" s="4">
        <f t="shared" si="67"/>
        <v>1</v>
      </c>
      <c r="U363" s="11">
        <v>25</v>
      </c>
      <c r="V363" s="35">
        <v>0.5</v>
      </c>
      <c r="W363" s="35">
        <v>4</v>
      </c>
      <c r="X363" s="4">
        <f t="shared" si="68"/>
        <v>1.3</v>
      </c>
      <c r="Y363" s="11">
        <v>25</v>
      </c>
      <c r="Z363" s="44">
        <f t="shared" si="69"/>
        <v>0.98784460700107957</v>
      </c>
      <c r="AA363" s="45">
        <v>4499</v>
      </c>
      <c r="AB363" s="35">
        <f t="shared" si="70"/>
        <v>409</v>
      </c>
      <c r="AC363" s="35">
        <f t="shared" si="71"/>
        <v>404</v>
      </c>
      <c r="AD363" s="35">
        <f t="shared" si="72"/>
        <v>-5</v>
      </c>
      <c r="AE363" s="35">
        <v>0</v>
      </c>
      <c r="AF363" s="35">
        <f t="shared" si="73"/>
        <v>404</v>
      </c>
      <c r="AG363" s="35">
        <v>404</v>
      </c>
      <c r="AH363" s="35">
        <f t="shared" si="74"/>
        <v>0</v>
      </c>
      <c r="AI363" s="67"/>
    </row>
    <row r="364" spans="1:35" s="2" customFormat="1" ht="17" customHeight="1">
      <c r="A364" s="18" t="s">
        <v>355</v>
      </c>
      <c r="B364" s="35"/>
      <c r="C364" s="35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35"/>
      <c r="O364" s="35"/>
      <c r="P364" s="11"/>
      <c r="Q364" s="11"/>
      <c r="R364" s="35"/>
      <c r="S364" s="35"/>
      <c r="T364" s="11"/>
      <c r="U364" s="11"/>
      <c r="V364" s="11"/>
      <c r="W364" s="11"/>
      <c r="X364" s="11"/>
      <c r="Y364" s="11"/>
      <c r="Z364" s="44"/>
      <c r="AA364" s="11"/>
      <c r="AB364" s="11"/>
      <c r="AC364" s="11"/>
      <c r="AD364" s="11"/>
      <c r="AE364" s="11"/>
      <c r="AF364" s="11"/>
      <c r="AG364" s="35"/>
      <c r="AH364" s="35"/>
      <c r="AI364" s="67"/>
    </row>
    <row r="365" spans="1:35" s="2" customFormat="1" ht="17" customHeight="1">
      <c r="A365" s="14" t="s">
        <v>356</v>
      </c>
      <c r="B365" s="35">
        <v>950</v>
      </c>
      <c r="C365" s="35">
        <v>785</v>
      </c>
      <c r="D365" s="4">
        <f t="shared" si="65"/>
        <v>0.82631578947368423</v>
      </c>
      <c r="E365" s="11">
        <v>10</v>
      </c>
      <c r="F365" s="5" t="s">
        <v>370</v>
      </c>
      <c r="G365" s="5" t="s">
        <v>370</v>
      </c>
      <c r="H365" s="5" t="s">
        <v>370</v>
      </c>
      <c r="I365" s="5" t="s">
        <v>370</v>
      </c>
      <c r="J365" s="5" t="s">
        <v>370</v>
      </c>
      <c r="K365" s="5" t="s">
        <v>370</v>
      </c>
      <c r="L365" s="5" t="s">
        <v>370</v>
      </c>
      <c r="M365" s="5" t="s">
        <v>370</v>
      </c>
      <c r="N365" s="35">
        <v>142.6</v>
      </c>
      <c r="O365" s="35">
        <v>307.2</v>
      </c>
      <c r="P365" s="4">
        <f t="shared" si="66"/>
        <v>1.2954277699859746</v>
      </c>
      <c r="Q365" s="11">
        <v>20</v>
      </c>
      <c r="R365" s="35">
        <v>0</v>
      </c>
      <c r="S365" s="35">
        <v>0</v>
      </c>
      <c r="T365" s="4">
        <f t="shared" si="67"/>
        <v>1</v>
      </c>
      <c r="U365" s="11">
        <v>15</v>
      </c>
      <c r="V365" s="35">
        <v>0</v>
      </c>
      <c r="W365" s="35">
        <v>0</v>
      </c>
      <c r="X365" s="4">
        <f t="shared" si="68"/>
        <v>1</v>
      </c>
      <c r="Y365" s="11">
        <v>35</v>
      </c>
      <c r="Z365" s="44">
        <f t="shared" si="69"/>
        <v>1.0521464161807041</v>
      </c>
      <c r="AA365" s="45">
        <v>2851</v>
      </c>
      <c r="AB365" s="35">
        <f t="shared" si="70"/>
        <v>259.18181818181819</v>
      </c>
      <c r="AC365" s="35">
        <f t="shared" si="71"/>
        <v>272.7</v>
      </c>
      <c r="AD365" s="35">
        <f t="shared" si="72"/>
        <v>13.518181818181802</v>
      </c>
      <c r="AE365" s="35">
        <v>0</v>
      </c>
      <c r="AF365" s="35">
        <f t="shared" si="73"/>
        <v>272.7</v>
      </c>
      <c r="AG365" s="35">
        <v>272.7</v>
      </c>
      <c r="AH365" s="35">
        <f t="shared" si="74"/>
        <v>0</v>
      </c>
      <c r="AI365" s="67"/>
    </row>
    <row r="366" spans="1:35" s="2" customFormat="1" ht="17" customHeight="1">
      <c r="A366" s="14" t="s">
        <v>357</v>
      </c>
      <c r="B366" s="35">
        <v>0</v>
      </c>
      <c r="C366" s="35">
        <v>117</v>
      </c>
      <c r="D366" s="4">
        <f t="shared" si="65"/>
        <v>0</v>
      </c>
      <c r="E366" s="11">
        <v>0</v>
      </c>
      <c r="F366" s="5" t="s">
        <v>370</v>
      </c>
      <c r="G366" s="5" t="s">
        <v>370</v>
      </c>
      <c r="H366" s="5" t="s">
        <v>370</v>
      </c>
      <c r="I366" s="5" t="s">
        <v>370</v>
      </c>
      <c r="J366" s="5" t="s">
        <v>370</v>
      </c>
      <c r="K366" s="5" t="s">
        <v>370</v>
      </c>
      <c r="L366" s="5" t="s">
        <v>370</v>
      </c>
      <c r="M366" s="5" t="s">
        <v>370</v>
      </c>
      <c r="N366" s="35">
        <v>259.5</v>
      </c>
      <c r="O366" s="35">
        <v>98.1</v>
      </c>
      <c r="P366" s="4">
        <f t="shared" si="66"/>
        <v>0.37803468208092483</v>
      </c>
      <c r="Q366" s="11">
        <v>20</v>
      </c>
      <c r="R366" s="35">
        <v>5</v>
      </c>
      <c r="S366" s="35">
        <v>5.4</v>
      </c>
      <c r="T366" s="4">
        <f t="shared" si="67"/>
        <v>1.08</v>
      </c>
      <c r="U366" s="11">
        <v>25</v>
      </c>
      <c r="V366" s="35">
        <v>0</v>
      </c>
      <c r="W366" s="35">
        <v>0.9</v>
      </c>
      <c r="X366" s="4">
        <f t="shared" si="68"/>
        <v>1</v>
      </c>
      <c r="Y366" s="11">
        <v>25</v>
      </c>
      <c r="Z366" s="44">
        <f t="shared" si="69"/>
        <v>0.85086705202312141</v>
      </c>
      <c r="AA366" s="45">
        <v>2699</v>
      </c>
      <c r="AB366" s="35">
        <f t="shared" si="70"/>
        <v>245.36363636363637</v>
      </c>
      <c r="AC366" s="35">
        <f t="shared" si="71"/>
        <v>208.8</v>
      </c>
      <c r="AD366" s="35">
        <f t="shared" si="72"/>
        <v>-36.563636363636363</v>
      </c>
      <c r="AE366" s="35">
        <v>0</v>
      </c>
      <c r="AF366" s="35">
        <f t="shared" si="73"/>
        <v>208.8</v>
      </c>
      <c r="AG366" s="35">
        <v>208.8</v>
      </c>
      <c r="AH366" s="35">
        <f t="shared" si="74"/>
        <v>0</v>
      </c>
      <c r="AI366" s="67"/>
    </row>
    <row r="367" spans="1:35" s="2" customFormat="1" ht="17" customHeight="1">
      <c r="A367" s="46" t="s">
        <v>358</v>
      </c>
      <c r="B367" s="35">
        <v>1600</v>
      </c>
      <c r="C367" s="35">
        <v>1485.6</v>
      </c>
      <c r="D367" s="4">
        <f t="shared" si="65"/>
        <v>0.92849999999999999</v>
      </c>
      <c r="E367" s="11">
        <v>10</v>
      </c>
      <c r="F367" s="5" t="s">
        <v>370</v>
      </c>
      <c r="G367" s="5" t="s">
        <v>370</v>
      </c>
      <c r="H367" s="5" t="s">
        <v>370</v>
      </c>
      <c r="I367" s="5" t="s">
        <v>370</v>
      </c>
      <c r="J367" s="5" t="s">
        <v>370</v>
      </c>
      <c r="K367" s="5" t="s">
        <v>370</v>
      </c>
      <c r="L367" s="5" t="s">
        <v>370</v>
      </c>
      <c r="M367" s="5" t="s">
        <v>370</v>
      </c>
      <c r="N367" s="35">
        <v>55.8</v>
      </c>
      <c r="O367" s="35">
        <v>209.2</v>
      </c>
      <c r="P367" s="4">
        <f t="shared" si="66"/>
        <v>1.3</v>
      </c>
      <c r="Q367" s="11">
        <v>20</v>
      </c>
      <c r="R367" s="35">
        <v>0</v>
      </c>
      <c r="S367" s="35">
        <v>0</v>
      </c>
      <c r="T367" s="4">
        <f t="shared" si="67"/>
        <v>1</v>
      </c>
      <c r="U367" s="11">
        <v>15</v>
      </c>
      <c r="V367" s="35">
        <v>0</v>
      </c>
      <c r="W367" s="35">
        <v>0</v>
      </c>
      <c r="X367" s="4">
        <f t="shared" si="68"/>
        <v>1</v>
      </c>
      <c r="Y367" s="11">
        <v>35</v>
      </c>
      <c r="Z367" s="44">
        <f t="shared" si="69"/>
        <v>1.0660624999999999</v>
      </c>
      <c r="AA367" s="45">
        <v>23</v>
      </c>
      <c r="AB367" s="35">
        <f t="shared" si="70"/>
        <v>2.0909090909090908</v>
      </c>
      <c r="AC367" s="35">
        <f t="shared" si="71"/>
        <v>2.2000000000000002</v>
      </c>
      <c r="AD367" s="35">
        <f t="shared" si="72"/>
        <v>0.10909090909090935</v>
      </c>
      <c r="AE367" s="35">
        <v>0</v>
      </c>
      <c r="AF367" s="35">
        <f t="shared" si="73"/>
        <v>2.2000000000000002</v>
      </c>
      <c r="AG367" s="35">
        <v>2.2000000000000002</v>
      </c>
      <c r="AH367" s="35">
        <f t="shared" si="74"/>
        <v>0</v>
      </c>
      <c r="AI367" s="67"/>
    </row>
    <row r="368" spans="1:35" s="2" customFormat="1" ht="17" customHeight="1">
      <c r="A368" s="14" t="s">
        <v>359</v>
      </c>
      <c r="B368" s="35">
        <v>0</v>
      </c>
      <c r="C368" s="35">
        <v>0</v>
      </c>
      <c r="D368" s="4">
        <f t="shared" ref="D368:D376" si="75">IF(E368=0,0,IF(B368=0,1,IF(C368&lt;0,0,IF(C368/B368&gt;1.2,IF((C368/B368-1.2)*0.1+1.2&gt;1.3,1.3,(C368/B368-1.2)*0.1+1.2),C368/B368))))</f>
        <v>0</v>
      </c>
      <c r="E368" s="11">
        <v>0</v>
      </c>
      <c r="F368" s="5" t="s">
        <v>370</v>
      </c>
      <c r="G368" s="5" t="s">
        <v>370</v>
      </c>
      <c r="H368" s="5" t="s">
        <v>370</v>
      </c>
      <c r="I368" s="5" t="s">
        <v>370</v>
      </c>
      <c r="J368" s="5" t="s">
        <v>370</v>
      </c>
      <c r="K368" s="5" t="s">
        <v>370</v>
      </c>
      <c r="L368" s="5" t="s">
        <v>370</v>
      </c>
      <c r="M368" s="5" t="s">
        <v>370</v>
      </c>
      <c r="N368" s="35">
        <v>82.9</v>
      </c>
      <c r="O368" s="35">
        <v>42.8</v>
      </c>
      <c r="P368" s="4">
        <f t="shared" ref="P368:P375" si="76">IF(Q368=0,0,IF(N368=0,1,IF(O368&lt;0,0,IF(O368/N368&gt;1.2,IF((O368/N368-1.2)*0.1+1.2&gt;1.3,1.3,(O368/N368-1.2)*0.1+1.2),O368/N368))))</f>
        <v>0.51628468033775632</v>
      </c>
      <c r="Q368" s="11">
        <v>20</v>
      </c>
      <c r="R368" s="35">
        <v>0</v>
      </c>
      <c r="S368" s="35">
        <v>0</v>
      </c>
      <c r="T368" s="4">
        <f t="shared" ref="T368:T376" si="77">IF(U368=0,0,IF(R368=0,1,IF(S368&lt;0,0,IF(S368/R368&gt;1.2,IF((S368/R368-1.2)*0.1+1.2&gt;1.3,1.3,(S368/R368-1.2)*0.1+1.2),S368/R368))))</f>
        <v>1</v>
      </c>
      <c r="U368" s="11">
        <v>20</v>
      </c>
      <c r="V368" s="35">
        <v>0</v>
      </c>
      <c r="W368" s="35">
        <v>0</v>
      </c>
      <c r="X368" s="4">
        <f t="shared" ref="X368:X376" si="78">IF(Y368=0,0,IF(V368=0,1,IF(W368&lt;0,0,IF(W368/V368&gt;1.2,IF((W368/V368-1.2)*0.1+1.2&gt;1.3,1.3,(W368/V368-1.2)*0.1+1.2),W368/V368))))</f>
        <v>1</v>
      </c>
      <c r="Y368" s="11">
        <v>30</v>
      </c>
      <c r="Z368" s="44">
        <f t="shared" ref="Z368:Z375" si="79">(D368*E368+P368*Q368+T368*U368+X368*Y368)/(E368+Q368+U368+Y368)</f>
        <v>0.86179562295364465</v>
      </c>
      <c r="AA368" s="45">
        <v>2022</v>
      </c>
      <c r="AB368" s="35">
        <f t="shared" ref="AB368:AB376" si="80">AA368/11</f>
        <v>183.81818181818181</v>
      </c>
      <c r="AC368" s="35">
        <f t="shared" ref="AC368:AC375" si="81">ROUND(Z368*AB368,1)</f>
        <v>158.4</v>
      </c>
      <c r="AD368" s="35">
        <f t="shared" ref="AD368:AD376" si="82">AC368-AB368</f>
        <v>-25.418181818181807</v>
      </c>
      <c r="AE368" s="35">
        <v>0</v>
      </c>
      <c r="AF368" s="35">
        <f t="shared" ref="AF368:AF376" si="83">IF((AC368+AE368)&gt;0,ROUND(AC368+AE368,1),0)</f>
        <v>158.4</v>
      </c>
      <c r="AG368" s="35">
        <v>158.4</v>
      </c>
      <c r="AH368" s="35">
        <f t="shared" ref="AH368:AH376" si="84">AF368-AG368</f>
        <v>0</v>
      </c>
      <c r="AI368" s="67"/>
    </row>
    <row r="369" spans="1:35" s="2" customFormat="1" ht="17" customHeight="1">
      <c r="A369" s="14" t="s">
        <v>360</v>
      </c>
      <c r="B369" s="35">
        <v>505</v>
      </c>
      <c r="C369" s="35">
        <v>2234.1</v>
      </c>
      <c r="D369" s="4">
        <f t="shared" si="75"/>
        <v>1.3</v>
      </c>
      <c r="E369" s="11">
        <v>10</v>
      </c>
      <c r="F369" s="5" t="s">
        <v>370</v>
      </c>
      <c r="G369" s="5" t="s">
        <v>370</v>
      </c>
      <c r="H369" s="5" t="s">
        <v>370</v>
      </c>
      <c r="I369" s="5" t="s">
        <v>370</v>
      </c>
      <c r="J369" s="5" t="s">
        <v>370</v>
      </c>
      <c r="K369" s="5" t="s">
        <v>370</v>
      </c>
      <c r="L369" s="5" t="s">
        <v>370</v>
      </c>
      <c r="M369" s="5" t="s">
        <v>370</v>
      </c>
      <c r="N369" s="35">
        <v>698.3</v>
      </c>
      <c r="O369" s="35">
        <v>312.3</v>
      </c>
      <c r="P369" s="4">
        <f t="shared" si="76"/>
        <v>0.44722898467707295</v>
      </c>
      <c r="Q369" s="11">
        <v>20</v>
      </c>
      <c r="R369" s="35">
        <v>10</v>
      </c>
      <c r="S369" s="35">
        <v>10.199999999999999</v>
      </c>
      <c r="T369" s="4">
        <f t="shared" si="77"/>
        <v>1.02</v>
      </c>
      <c r="U369" s="11">
        <v>20</v>
      </c>
      <c r="V369" s="35">
        <v>5</v>
      </c>
      <c r="W369" s="35">
        <v>14.8</v>
      </c>
      <c r="X369" s="4">
        <f t="shared" si="78"/>
        <v>1.3</v>
      </c>
      <c r="Y369" s="11">
        <v>30</v>
      </c>
      <c r="Z369" s="44">
        <f t="shared" si="79"/>
        <v>1.0168072461692683</v>
      </c>
      <c r="AA369" s="45">
        <v>1238</v>
      </c>
      <c r="AB369" s="35">
        <f t="shared" si="80"/>
        <v>112.54545454545455</v>
      </c>
      <c r="AC369" s="35">
        <f t="shared" si="81"/>
        <v>114.4</v>
      </c>
      <c r="AD369" s="35">
        <f t="shared" si="82"/>
        <v>1.8545454545454589</v>
      </c>
      <c r="AE369" s="35">
        <v>0</v>
      </c>
      <c r="AF369" s="35">
        <f t="shared" si="83"/>
        <v>114.4</v>
      </c>
      <c r="AG369" s="35">
        <v>114.4</v>
      </c>
      <c r="AH369" s="35">
        <f t="shared" si="84"/>
        <v>0</v>
      </c>
      <c r="AI369" s="67"/>
    </row>
    <row r="370" spans="1:35" s="2" customFormat="1" ht="17" customHeight="1">
      <c r="A370" s="14" t="s">
        <v>361</v>
      </c>
      <c r="B370" s="35">
        <v>70</v>
      </c>
      <c r="C370" s="35">
        <v>60.2</v>
      </c>
      <c r="D370" s="4">
        <f t="shared" si="75"/>
        <v>0.86</v>
      </c>
      <c r="E370" s="11">
        <v>10</v>
      </c>
      <c r="F370" s="5" t="s">
        <v>370</v>
      </c>
      <c r="G370" s="5" t="s">
        <v>370</v>
      </c>
      <c r="H370" s="5" t="s">
        <v>370</v>
      </c>
      <c r="I370" s="5" t="s">
        <v>370</v>
      </c>
      <c r="J370" s="5" t="s">
        <v>370</v>
      </c>
      <c r="K370" s="5" t="s">
        <v>370</v>
      </c>
      <c r="L370" s="5" t="s">
        <v>370</v>
      </c>
      <c r="M370" s="5" t="s">
        <v>370</v>
      </c>
      <c r="N370" s="35">
        <v>94.5</v>
      </c>
      <c r="O370" s="35">
        <v>56.7</v>
      </c>
      <c r="P370" s="4">
        <f t="shared" si="76"/>
        <v>0.6</v>
      </c>
      <c r="Q370" s="11">
        <v>20</v>
      </c>
      <c r="R370" s="35">
        <v>10</v>
      </c>
      <c r="S370" s="35">
        <v>10.1</v>
      </c>
      <c r="T370" s="4">
        <f t="shared" si="77"/>
        <v>1.01</v>
      </c>
      <c r="U370" s="11">
        <v>20</v>
      </c>
      <c r="V370" s="35">
        <v>0</v>
      </c>
      <c r="W370" s="35">
        <v>0.5</v>
      </c>
      <c r="X370" s="4">
        <f t="shared" si="78"/>
        <v>1</v>
      </c>
      <c r="Y370" s="11">
        <v>30</v>
      </c>
      <c r="Z370" s="44">
        <f t="shared" si="79"/>
        <v>0.88500000000000001</v>
      </c>
      <c r="AA370" s="45">
        <v>4202</v>
      </c>
      <c r="AB370" s="35">
        <f t="shared" si="80"/>
        <v>382</v>
      </c>
      <c r="AC370" s="35">
        <f t="shared" si="81"/>
        <v>338.1</v>
      </c>
      <c r="AD370" s="35">
        <f t="shared" si="82"/>
        <v>-43.899999999999977</v>
      </c>
      <c r="AE370" s="35">
        <v>0</v>
      </c>
      <c r="AF370" s="35">
        <f t="shared" si="83"/>
        <v>338.1</v>
      </c>
      <c r="AG370" s="35">
        <v>338.1</v>
      </c>
      <c r="AH370" s="35">
        <f t="shared" si="84"/>
        <v>0</v>
      </c>
      <c r="AI370" s="67"/>
    </row>
    <row r="371" spans="1:35" s="2" customFormat="1" ht="17" customHeight="1">
      <c r="A371" s="14" t="s">
        <v>362</v>
      </c>
      <c r="B371" s="35">
        <v>0</v>
      </c>
      <c r="C371" s="35">
        <v>553.4</v>
      </c>
      <c r="D371" s="4">
        <f t="shared" si="75"/>
        <v>0</v>
      </c>
      <c r="E371" s="11">
        <v>0</v>
      </c>
      <c r="F371" s="5" t="s">
        <v>370</v>
      </c>
      <c r="G371" s="5" t="s">
        <v>370</v>
      </c>
      <c r="H371" s="5" t="s">
        <v>370</v>
      </c>
      <c r="I371" s="5" t="s">
        <v>370</v>
      </c>
      <c r="J371" s="5" t="s">
        <v>370</v>
      </c>
      <c r="K371" s="5" t="s">
        <v>370</v>
      </c>
      <c r="L371" s="5" t="s">
        <v>370</v>
      </c>
      <c r="M371" s="5" t="s">
        <v>370</v>
      </c>
      <c r="N371" s="35">
        <v>53.4</v>
      </c>
      <c r="O371" s="35">
        <v>69.099999999999994</v>
      </c>
      <c r="P371" s="4">
        <f t="shared" si="76"/>
        <v>1.2094007490636705</v>
      </c>
      <c r="Q371" s="11">
        <v>20</v>
      </c>
      <c r="R371" s="35">
        <v>0</v>
      </c>
      <c r="S371" s="35">
        <v>0.5</v>
      </c>
      <c r="T371" s="4">
        <f t="shared" si="77"/>
        <v>1</v>
      </c>
      <c r="U371" s="11">
        <v>30</v>
      </c>
      <c r="V371" s="35">
        <v>0</v>
      </c>
      <c r="W371" s="35">
        <v>0.5</v>
      </c>
      <c r="X371" s="4">
        <f t="shared" si="78"/>
        <v>1</v>
      </c>
      <c r="Y371" s="11">
        <v>20</v>
      </c>
      <c r="Z371" s="44">
        <f t="shared" si="79"/>
        <v>1.059828785446763</v>
      </c>
      <c r="AA371" s="45">
        <v>1690</v>
      </c>
      <c r="AB371" s="35">
        <f t="shared" si="80"/>
        <v>153.63636363636363</v>
      </c>
      <c r="AC371" s="35">
        <f t="shared" si="81"/>
        <v>162.80000000000001</v>
      </c>
      <c r="AD371" s="35">
        <f t="shared" si="82"/>
        <v>9.1636363636363853</v>
      </c>
      <c r="AE371" s="35">
        <v>0</v>
      </c>
      <c r="AF371" s="35">
        <f t="shared" si="83"/>
        <v>162.80000000000001</v>
      </c>
      <c r="AG371" s="35">
        <v>162.80000000000001</v>
      </c>
      <c r="AH371" s="35">
        <f t="shared" si="84"/>
        <v>0</v>
      </c>
      <c r="AI371" s="67"/>
    </row>
    <row r="372" spans="1:35" s="2" customFormat="1" ht="17" customHeight="1">
      <c r="A372" s="14" t="s">
        <v>363</v>
      </c>
      <c r="B372" s="35">
        <v>0</v>
      </c>
      <c r="C372" s="35">
        <v>0</v>
      </c>
      <c r="D372" s="4">
        <f t="shared" si="75"/>
        <v>0</v>
      </c>
      <c r="E372" s="11">
        <v>0</v>
      </c>
      <c r="F372" s="5" t="s">
        <v>370</v>
      </c>
      <c r="G372" s="5" t="s">
        <v>370</v>
      </c>
      <c r="H372" s="5" t="s">
        <v>370</v>
      </c>
      <c r="I372" s="5" t="s">
        <v>370</v>
      </c>
      <c r="J372" s="5" t="s">
        <v>370</v>
      </c>
      <c r="K372" s="5" t="s">
        <v>370</v>
      </c>
      <c r="L372" s="5" t="s">
        <v>370</v>
      </c>
      <c r="M372" s="5" t="s">
        <v>370</v>
      </c>
      <c r="N372" s="35">
        <v>88</v>
      </c>
      <c r="O372" s="35">
        <v>42.8</v>
      </c>
      <c r="P372" s="4">
        <f t="shared" si="76"/>
        <v>0.48636363636363633</v>
      </c>
      <c r="Q372" s="11">
        <v>20</v>
      </c>
      <c r="R372" s="35">
        <v>5</v>
      </c>
      <c r="S372" s="35">
        <v>5.5</v>
      </c>
      <c r="T372" s="4">
        <f t="shared" si="77"/>
        <v>1.1000000000000001</v>
      </c>
      <c r="U372" s="11">
        <v>25</v>
      </c>
      <c r="V372" s="35">
        <v>0</v>
      </c>
      <c r="W372" s="35">
        <v>0</v>
      </c>
      <c r="X372" s="4">
        <f t="shared" si="78"/>
        <v>1</v>
      </c>
      <c r="Y372" s="11">
        <v>25</v>
      </c>
      <c r="Z372" s="44">
        <f t="shared" si="79"/>
        <v>0.88896103896103906</v>
      </c>
      <c r="AA372" s="45">
        <v>2212</v>
      </c>
      <c r="AB372" s="35">
        <f t="shared" si="80"/>
        <v>201.09090909090909</v>
      </c>
      <c r="AC372" s="35">
        <f t="shared" si="81"/>
        <v>178.8</v>
      </c>
      <c r="AD372" s="35">
        <f t="shared" si="82"/>
        <v>-22.290909090909082</v>
      </c>
      <c r="AE372" s="35">
        <v>0</v>
      </c>
      <c r="AF372" s="35">
        <f t="shared" si="83"/>
        <v>178.8</v>
      </c>
      <c r="AG372" s="35">
        <v>178.8</v>
      </c>
      <c r="AH372" s="35">
        <f t="shared" si="84"/>
        <v>0</v>
      </c>
      <c r="AI372" s="67"/>
    </row>
    <row r="373" spans="1:35" s="2" customFormat="1" ht="17" customHeight="1">
      <c r="A373" s="14" t="s">
        <v>364</v>
      </c>
      <c r="B373" s="35">
        <v>0</v>
      </c>
      <c r="C373" s="35">
        <v>0</v>
      </c>
      <c r="D373" s="4">
        <f t="shared" si="75"/>
        <v>0</v>
      </c>
      <c r="E373" s="11">
        <v>0</v>
      </c>
      <c r="F373" s="5" t="s">
        <v>370</v>
      </c>
      <c r="G373" s="5" t="s">
        <v>370</v>
      </c>
      <c r="H373" s="5" t="s">
        <v>370</v>
      </c>
      <c r="I373" s="5" t="s">
        <v>370</v>
      </c>
      <c r="J373" s="5" t="s">
        <v>370</v>
      </c>
      <c r="K373" s="5" t="s">
        <v>370</v>
      </c>
      <c r="L373" s="5" t="s">
        <v>370</v>
      </c>
      <c r="M373" s="5" t="s">
        <v>370</v>
      </c>
      <c r="N373" s="35">
        <v>334.5</v>
      </c>
      <c r="O373" s="35">
        <v>43.2</v>
      </c>
      <c r="P373" s="4">
        <f t="shared" si="76"/>
        <v>0.12914798206278028</v>
      </c>
      <c r="Q373" s="11">
        <v>20</v>
      </c>
      <c r="R373" s="35">
        <v>0</v>
      </c>
      <c r="S373" s="35">
        <v>0</v>
      </c>
      <c r="T373" s="4">
        <f t="shared" si="77"/>
        <v>1</v>
      </c>
      <c r="U373" s="11">
        <v>20</v>
      </c>
      <c r="V373" s="35">
        <v>0</v>
      </c>
      <c r="W373" s="35">
        <v>0</v>
      </c>
      <c r="X373" s="4">
        <f t="shared" si="78"/>
        <v>1</v>
      </c>
      <c r="Y373" s="11">
        <v>30</v>
      </c>
      <c r="Z373" s="44">
        <f t="shared" si="79"/>
        <v>0.75118513773222295</v>
      </c>
      <c r="AA373" s="45">
        <v>3361</v>
      </c>
      <c r="AB373" s="35">
        <f t="shared" si="80"/>
        <v>305.54545454545456</v>
      </c>
      <c r="AC373" s="35">
        <f t="shared" si="81"/>
        <v>229.5</v>
      </c>
      <c r="AD373" s="35">
        <f t="shared" si="82"/>
        <v>-76.045454545454561</v>
      </c>
      <c r="AE373" s="35">
        <v>0</v>
      </c>
      <c r="AF373" s="35">
        <f t="shared" si="83"/>
        <v>229.5</v>
      </c>
      <c r="AG373" s="35">
        <v>229.5</v>
      </c>
      <c r="AH373" s="35">
        <f t="shared" si="84"/>
        <v>0</v>
      </c>
      <c r="AI373" s="67"/>
    </row>
    <row r="374" spans="1:35" s="2" customFormat="1" ht="17" customHeight="1">
      <c r="A374" s="14" t="s">
        <v>365</v>
      </c>
      <c r="B374" s="35">
        <v>0</v>
      </c>
      <c r="C374" s="35">
        <v>0</v>
      </c>
      <c r="D374" s="4">
        <f t="shared" si="75"/>
        <v>0</v>
      </c>
      <c r="E374" s="11">
        <v>0</v>
      </c>
      <c r="F374" s="5" t="s">
        <v>370</v>
      </c>
      <c r="G374" s="5" t="s">
        <v>370</v>
      </c>
      <c r="H374" s="5" t="s">
        <v>370</v>
      </c>
      <c r="I374" s="5" t="s">
        <v>370</v>
      </c>
      <c r="J374" s="5" t="s">
        <v>370</v>
      </c>
      <c r="K374" s="5" t="s">
        <v>370</v>
      </c>
      <c r="L374" s="5" t="s">
        <v>370</v>
      </c>
      <c r="M374" s="5" t="s">
        <v>370</v>
      </c>
      <c r="N374" s="35">
        <v>34.9</v>
      </c>
      <c r="O374" s="35">
        <v>56.3</v>
      </c>
      <c r="P374" s="4">
        <f t="shared" si="76"/>
        <v>1.2413180515759312</v>
      </c>
      <c r="Q374" s="11">
        <v>20</v>
      </c>
      <c r="R374" s="35">
        <v>5</v>
      </c>
      <c r="S374" s="35">
        <v>5.4</v>
      </c>
      <c r="T374" s="4">
        <f t="shared" si="77"/>
        <v>1.08</v>
      </c>
      <c r="U374" s="11">
        <v>20</v>
      </c>
      <c r="V374" s="35">
        <v>0</v>
      </c>
      <c r="W374" s="35">
        <v>1.7</v>
      </c>
      <c r="X374" s="4">
        <f t="shared" si="78"/>
        <v>1</v>
      </c>
      <c r="Y374" s="11">
        <v>30</v>
      </c>
      <c r="Z374" s="44">
        <f t="shared" si="79"/>
        <v>1.0918051575931231</v>
      </c>
      <c r="AA374" s="45">
        <v>1560</v>
      </c>
      <c r="AB374" s="35">
        <f t="shared" si="80"/>
        <v>141.81818181818181</v>
      </c>
      <c r="AC374" s="35">
        <f t="shared" si="81"/>
        <v>154.80000000000001</v>
      </c>
      <c r="AD374" s="35">
        <f t="shared" si="82"/>
        <v>12.981818181818198</v>
      </c>
      <c r="AE374" s="35">
        <v>0</v>
      </c>
      <c r="AF374" s="35">
        <f t="shared" si="83"/>
        <v>154.80000000000001</v>
      </c>
      <c r="AG374" s="35">
        <v>154.80000000000001</v>
      </c>
      <c r="AH374" s="35">
        <f t="shared" si="84"/>
        <v>0</v>
      </c>
      <c r="AI374" s="67"/>
    </row>
    <row r="375" spans="1:35" s="2" customFormat="1" ht="17" customHeight="1">
      <c r="A375" s="14" t="s">
        <v>366</v>
      </c>
      <c r="B375" s="35">
        <v>1900</v>
      </c>
      <c r="C375" s="35">
        <v>2132</v>
      </c>
      <c r="D375" s="4">
        <f>IF(E375=0,0,IF(B375=0,1,IF(C375&lt;0,0,IF(C375/B375&gt;1.2,IF((C375/B375-1.2)*0.1+1.2&gt;1.3,1.3,(C375/B375-1.2)*0.1+1.2),C375/B375))))</f>
        <v>1.1221052631578947</v>
      </c>
      <c r="E375" s="11">
        <v>10</v>
      </c>
      <c r="F375" s="5" t="s">
        <v>370</v>
      </c>
      <c r="G375" s="5" t="s">
        <v>370</v>
      </c>
      <c r="H375" s="5" t="s">
        <v>370</v>
      </c>
      <c r="I375" s="5" t="s">
        <v>370</v>
      </c>
      <c r="J375" s="5" t="s">
        <v>370</v>
      </c>
      <c r="K375" s="5" t="s">
        <v>370</v>
      </c>
      <c r="L375" s="5" t="s">
        <v>370</v>
      </c>
      <c r="M375" s="5" t="s">
        <v>370</v>
      </c>
      <c r="N375" s="35">
        <v>287.10000000000002</v>
      </c>
      <c r="O375" s="35">
        <v>178</v>
      </c>
      <c r="P375" s="4">
        <f t="shared" si="76"/>
        <v>0.61999303378613724</v>
      </c>
      <c r="Q375" s="11">
        <v>20</v>
      </c>
      <c r="R375" s="35">
        <v>2</v>
      </c>
      <c r="S375" s="35">
        <v>2</v>
      </c>
      <c r="T375" s="4">
        <f>IF(U375=0,0,IF(R375=0,1,IF(S375&lt;0,0,IF(S375/R375&gt;1.2,IF((S375/R375-1.2)*0.1+1.2&gt;1.3,1.3,(S375/R375-1.2)*0.1+1.2),S375/R375))))</f>
        <v>1</v>
      </c>
      <c r="U375" s="11">
        <v>20</v>
      </c>
      <c r="V375" s="35">
        <v>0</v>
      </c>
      <c r="W375" s="35">
        <v>0</v>
      </c>
      <c r="X375" s="4">
        <f t="shared" si="78"/>
        <v>1</v>
      </c>
      <c r="Y375" s="11">
        <v>30</v>
      </c>
      <c r="Z375" s="44">
        <f t="shared" si="79"/>
        <v>0.92026141634127112</v>
      </c>
      <c r="AA375" s="45">
        <v>2705</v>
      </c>
      <c r="AB375" s="35">
        <f t="shared" si="80"/>
        <v>245.90909090909091</v>
      </c>
      <c r="AC375" s="35">
        <f t="shared" si="81"/>
        <v>226.3</v>
      </c>
      <c r="AD375" s="35">
        <f t="shared" si="82"/>
        <v>-19.609090909090895</v>
      </c>
      <c r="AE375" s="35">
        <v>0</v>
      </c>
      <c r="AF375" s="35">
        <f t="shared" si="83"/>
        <v>226.3</v>
      </c>
      <c r="AG375" s="35">
        <v>226.3</v>
      </c>
      <c r="AH375" s="35">
        <f t="shared" si="84"/>
        <v>0</v>
      </c>
      <c r="AI375" s="67"/>
    </row>
    <row r="376" spans="1:35" s="2" customFormat="1" ht="17" customHeight="1">
      <c r="A376" s="14" t="s">
        <v>367</v>
      </c>
      <c r="B376" s="35">
        <v>10000</v>
      </c>
      <c r="C376" s="35">
        <v>9994.2000000000007</v>
      </c>
      <c r="D376" s="4">
        <f t="shared" si="75"/>
        <v>0.99942000000000009</v>
      </c>
      <c r="E376" s="11">
        <v>10</v>
      </c>
      <c r="F376" s="5" t="s">
        <v>370</v>
      </c>
      <c r="G376" s="5" t="s">
        <v>370</v>
      </c>
      <c r="H376" s="5" t="s">
        <v>370</v>
      </c>
      <c r="I376" s="5" t="s">
        <v>370</v>
      </c>
      <c r="J376" s="5" t="s">
        <v>370</v>
      </c>
      <c r="K376" s="5" t="s">
        <v>370</v>
      </c>
      <c r="L376" s="5" t="s">
        <v>370</v>
      </c>
      <c r="M376" s="5" t="s">
        <v>370</v>
      </c>
      <c r="N376" s="35">
        <v>884.3</v>
      </c>
      <c r="O376" s="35">
        <v>658.8</v>
      </c>
      <c r="P376" s="4">
        <f>IF(Q376=0,0,IF(N376=0,1,IF(O376&lt;0,0,IF(O376/N376&gt;1.2,IF((O376/N376-1.2)*0.1+1.2&gt;1.3,1.3,(O376/N376-1.2)*0.1+1.2),O376/N376))))</f>
        <v>0.74499604206717174</v>
      </c>
      <c r="Q376" s="11">
        <v>20</v>
      </c>
      <c r="R376" s="35">
        <v>0</v>
      </c>
      <c r="S376" s="35">
        <v>0</v>
      </c>
      <c r="T376" s="4">
        <f t="shared" si="77"/>
        <v>1</v>
      </c>
      <c r="U376" s="11">
        <v>20</v>
      </c>
      <c r="V376" s="35">
        <v>0</v>
      </c>
      <c r="W376" s="35">
        <v>0</v>
      </c>
      <c r="X376" s="4">
        <f t="shared" si="78"/>
        <v>1</v>
      </c>
      <c r="Y376" s="11">
        <v>30</v>
      </c>
      <c r="Z376" s="44">
        <f>(D376*E376+P376*Q376+T376*U376+X376*Y376)/(E376+Q376+U376+Y376)</f>
        <v>0.93617651051679296</v>
      </c>
      <c r="AA376" s="45">
        <v>3423</v>
      </c>
      <c r="AB376" s="35">
        <f t="shared" si="80"/>
        <v>311.18181818181819</v>
      </c>
      <c r="AC376" s="35">
        <f>ROUND(Z376*AB376,1)</f>
        <v>291.3</v>
      </c>
      <c r="AD376" s="35">
        <f t="shared" si="82"/>
        <v>-19.881818181818176</v>
      </c>
      <c r="AE376" s="35">
        <v>0</v>
      </c>
      <c r="AF376" s="35">
        <f t="shared" si="83"/>
        <v>291.3</v>
      </c>
      <c r="AG376" s="35">
        <v>291.3</v>
      </c>
      <c r="AH376" s="35">
        <f t="shared" si="84"/>
        <v>0</v>
      </c>
      <c r="AI376" s="67"/>
    </row>
    <row r="377" spans="1:35" s="41" customFormat="1" ht="17" customHeight="1">
      <c r="A377" s="40" t="s">
        <v>377</v>
      </c>
      <c r="B377" s="42">
        <f>B6+B17</f>
        <v>80070622</v>
      </c>
      <c r="C377" s="42">
        <f>C6+C17</f>
        <v>80862188.400000006</v>
      </c>
      <c r="D377" s="43">
        <f>IF(C377/B377&gt;1.2,IF((C377/B377-1.2)*0.1+1.2&gt;1.3,1.3,(C377/B377-1.2)*0.1+1.2),C377/B377)</f>
        <v>1.0098858530161037</v>
      </c>
      <c r="E377" s="40"/>
      <c r="F377" s="40"/>
      <c r="G377" s="40"/>
      <c r="H377" s="40"/>
      <c r="I377" s="40"/>
      <c r="J377" s="61">
        <f>J6+J17</f>
        <v>20980</v>
      </c>
      <c r="K377" s="61">
        <f>K6+K17</f>
        <v>20405</v>
      </c>
      <c r="L377" s="43">
        <f>IF(J377/K377&gt;1.2,IF((J377/K377-1.2)*0.1+1.2&gt;1.3,1.3,(J377/K377-1.2)*0.1+1.2),J377/K377)</f>
        <v>1.0281793678020092</v>
      </c>
      <c r="M377" s="40"/>
      <c r="N377" s="42">
        <f>N6+N17</f>
        <v>2525166.7999999998</v>
      </c>
      <c r="O377" s="42">
        <f>O6+O17</f>
        <v>2200787.4000000004</v>
      </c>
      <c r="P377" s="43">
        <f>IF(O377/N377&gt;1.2,IF((O377/N377-1.2)*0.1+1.2&gt;1.3,1.3,(O377/N377-1.2)*0.1+1.2),O377/N377)</f>
        <v>0.87154139679010534</v>
      </c>
      <c r="Q377" s="40"/>
      <c r="R377" s="42">
        <f>R17</f>
        <v>11491.7</v>
      </c>
      <c r="S377" s="42">
        <f>S17</f>
        <v>12295.2</v>
      </c>
      <c r="T377" s="43">
        <f>IF(S377/R377&gt;1.2,IF((S377/R377-1.2)*0.1+1.2&gt;1.3,1.3,(S377/R377-1.2)*0.1+1.2),S377/R377)</f>
        <v>1.0699200292384938</v>
      </c>
      <c r="U377" s="40"/>
      <c r="V377" s="42">
        <f t="shared" ref="V377:W377" si="85">V17</f>
        <v>5605.0000000000009</v>
      </c>
      <c r="W377" s="42">
        <f t="shared" si="85"/>
        <v>6387.6</v>
      </c>
      <c r="X377" s="43">
        <f>IF(W377/V377&gt;1.2,IF((W377/V377-1.2)*0.1+1.2&gt;1.3,1.3,(W377/V377-1.2)*0.1+1.2),W377/V377)</f>
        <v>1.1396253345227474</v>
      </c>
      <c r="Y377" s="40"/>
      <c r="Z377" s="63">
        <f>AC377/AB377</f>
        <v>0.992263839106172</v>
      </c>
      <c r="AA377" s="61">
        <f>SUM(AA7:AA376)-AA17-AA45</f>
        <v>3747117</v>
      </c>
      <c r="AB377" s="42">
        <f t="shared" ref="AB377:AE377" si="86">SUM(AB7:AB376)-AB17-AB45</f>
        <v>340647.00000000012</v>
      </c>
      <c r="AC377" s="42">
        <f>SUM(AC7:AC376)-AC17-AC45</f>
        <v>338011.7000000003</v>
      </c>
      <c r="AD377" s="42">
        <f t="shared" si="86"/>
        <v>-2635.299999999997</v>
      </c>
      <c r="AE377" s="42">
        <f t="shared" si="86"/>
        <v>2874.4999999999995</v>
      </c>
      <c r="AF377" s="42">
        <f>SUM(AF7:AF376)-AF17-AF45</f>
        <v>340886.20000000024</v>
      </c>
      <c r="AG377" s="42">
        <f t="shared" ref="AG377:AH377" si="87">SUM(AG7:AG376)-AG17-AG45</f>
        <v>342277.50000000041</v>
      </c>
      <c r="AH377" s="42">
        <f t="shared" si="87"/>
        <v>-1391.299999999987</v>
      </c>
      <c r="AI377" s="67"/>
    </row>
  </sheetData>
  <mergeCells count="17">
    <mergeCell ref="N3:Q3"/>
    <mergeCell ref="R3:U3"/>
    <mergeCell ref="V3:Y3"/>
    <mergeCell ref="AG3:AG4"/>
    <mergeCell ref="AH3:AH4"/>
    <mergeCell ref="A1:AF1"/>
    <mergeCell ref="AE3:AE4"/>
    <mergeCell ref="AF3:AF4"/>
    <mergeCell ref="AA3:AA4"/>
    <mergeCell ref="AD3:AD4"/>
    <mergeCell ref="AC3:AC4"/>
    <mergeCell ref="Z3:Z4"/>
    <mergeCell ref="AB3:AB4"/>
    <mergeCell ref="F3:I3"/>
    <mergeCell ref="B3:E3"/>
    <mergeCell ref="J3:M3"/>
    <mergeCell ref="A3:A4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48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V377"/>
  <sheetViews>
    <sheetView view="pageBreakPreview" zoomScale="75" zoomScaleNormal="7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9" sqref="H9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" style="23" customWidth="1"/>
    <col min="5" max="5" width="12.6640625" style="23" customWidth="1"/>
    <col min="6" max="6" width="11" style="23" customWidth="1"/>
    <col min="7" max="7" width="11.44140625" style="23" customWidth="1"/>
    <col min="8" max="8" width="12.5546875" style="23" customWidth="1"/>
    <col min="9" max="9" width="10.88671875" style="23" customWidth="1"/>
    <col min="10" max="10" width="11.33203125" style="23" customWidth="1"/>
    <col min="11" max="11" width="14.44140625" style="23" customWidth="1"/>
    <col min="12" max="12" width="10.6640625" style="23" customWidth="1"/>
    <col min="13" max="13" width="11.33203125" style="23" customWidth="1"/>
    <col min="14" max="14" width="14.5546875" style="23" customWidth="1"/>
    <col min="15" max="15" width="10.6640625" style="23" customWidth="1"/>
    <col min="16" max="16" width="11.5546875" style="23" customWidth="1"/>
    <col min="17" max="17" width="14.44140625" style="23" customWidth="1"/>
    <col min="18" max="18" width="10.6640625" style="23" customWidth="1"/>
    <col min="19" max="19" width="11.109375" style="23" customWidth="1"/>
    <col min="20" max="20" width="14.44140625" style="23" customWidth="1"/>
    <col min="21" max="21" width="8.33203125" style="23" customWidth="1"/>
    <col min="22" max="16384" width="9.109375" style="23"/>
  </cols>
  <sheetData>
    <row r="1" spans="1:21" ht="15.55">
      <c r="A1" s="73" t="s">
        <v>410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1" ht="15.55" customHeight="1">
      <c r="U2" s="47" t="s">
        <v>392</v>
      </c>
    </row>
    <row r="3" spans="1:21" ht="191.95" customHeight="1">
      <c r="A3" s="74" t="s">
        <v>15</v>
      </c>
      <c r="B3" s="75" t="s">
        <v>371</v>
      </c>
      <c r="C3" s="77" t="s">
        <v>378</v>
      </c>
      <c r="D3" s="77"/>
      <c r="E3" s="77"/>
      <c r="F3" s="77" t="s">
        <v>17</v>
      </c>
      <c r="G3" s="77"/>
      <c r="H3" s="77"/>
      <c r="I3" s="77" t="s">
        <v>394</v>
      </c>
      <c r="J3" s="77"/>
      <c r="K3" s="77"/>
      <c r="L3" s="77" t="s">
        <v>393</v>
      </c>
      <c r="M3" s="77"/>
      <c r="N3" s="77"/>
      <c r="O3" s="77" t="s">
        <v>18</v>
      </c>
      <c r="P3" s="77"/>
      <c r="Q3" s="77"/>
      <c r="R3" s="77" t="s">
        <v>19</v>
      </c>
      <c r="S3" s="77"/>
      <c r="T3" s="77"/>
      <c r="U3" s="76" t="s">
        <v>374</v>
      </c>
    </row>
    <row r="4" spans="1:21" ht="32" customHeight="1">
      <c r="A4" s="74"/>
      <c r="B4" s="75"/>
      <c r="C4" s="24" t="s">
        <v>372</v>
      </c>
      <c r="D4" s="24" t="s">
        <v>373</v>
      </c>
      <c r="E4" s="62" t="s">
        <v>397</v>
      </c>
      <c r="F4" s="24" t="s">
        <v>372</v>
      </c>
      <c r="G4" s="24" t="s">
        <v>373</v>
      </c>
      <c r="H4" s="62" t="s">
        <v>398</v>
      </c>
      <c r="I4" s="24" t="s">
        <v>372</v>
      </c>
      <c r="J4" s="24" t="s">
        <v>373</v>
      </c>
      <c r="K4" s="62" t="s">
        <v>399</v>
      </c>
      <c r="L4" s="24" t="s">
        <v>372</v>
      </c>
      <c r="M4" s="24" t="s">
        <v>373</v>
      </c>
      <c r="N4" s="62" t="s">
        <v>400</v>
      </c>
      <c r="O4" s="24" t="s">
        <v>372</v>
      </c>
      <c r="P4" s="24" t="s">
        <v>373</v>
      </c>
      <c r="Q4" s="62" t="s">
        <v>401</v>
      </c>
      <c r="R4" s="24" t="s">
        <v>372</v>
      </c>
      <c r="S4" s="24" t="s">
        <v>373</v>
      </c>
      <c r="T4" s="62" t="s">
        <v>402</v>
      </c>
      <c r="U4" s="76"/>
    </row>
    <row r="5" spans="1:21">
      <c r="A5" s="25">
        <v>1</v>
      </c>
      <c r="B5" s="48">
        <v>2</v>
      </c>
      <c r="C5" s="25">
        <v>3</v>
      </c>
      <c r="D5" s="48">
        <v>4</v>
      </c>
      <c r="E5" s="25">
        <v>5</v>
      </c>
      <c r="F5" s="48">
        <v>6</v>
      </c>
      <c r="G5" s="25">
        <v>7</v>
      </c>
      <c r="H5" s="48">
        <v>8</v>
      </c>
      <c r="I5" s="25">
        <v>9</v>
      </c>
      <c r="J5" s="48">
        <v>10</v>
      </c>
      <c r="K5" s="25">
        <v>11</v>
      </c>
      <c r="L5" s="48">
        <v>12</v>
      </c>
      <c r="M5" s="25">
        <v>13</v>
      </c>
      <c r="N5" s="48">
        <v>14</v>
      </c>
      <c r="O5" s="25">
        <v>15</v>
      </c>
      <c r="P5" s="48">
        <v>16</v>
      </c>
      <c r="Q5" s="25">
        <v>17</v>
      </c>
      <c r="R5" s="48">
        <v>18</v>
      </c>
      <c r="S5" s="25">
        <v>19</v>
      </c>
      <c r="T5" s="48">
        <v>20</v>
      </c>
      <c r="U5" s="25">
        <v>21</v>
      </c>
    </row>
    <row r="6" spans="1:21" ht="15" customHeight="1">
      <c r="A6" s="26" t="s">
        <v>4</v>
      </c>
      <c r="B6" s="52">
        <f>'Расчет субсидий'!AD6</f>
        <v>-1296.6363636363603</v>
      </c>
      <c r="C6" s="52"/>
      <c r="D6" s="52"/>
      <c r="E6" s="52">
        <f>SUM(E7:E16)</f>
        <v>2669.8740816331338</v>
      </c>
      <c r="F6" s="52"/>
      <c r="G6" s="52"/>
      <c r="H6" s="52">
        <f>SUM(H7:H16)</f>
        <v>-1214.2331448099976</v>
      </c>
      <c r="I6" s="52"/>
      <c r="J6" s="52"/>
      <c r="K6" s="52">
        <f>SUM(K7:K16)</f>
        <v>575.54880719202072</v>
      </c>
      <c r="L6" s="52"/>
      <c r="M6" s="52"/>
      <c r="N6" s="52">
        <f>SUM(N7:N16)</f>
        <v>-3327.8261076515159</v>
      </c>
      <c r="O6" s="52"/>
      <c r="P6" s="52"/>
      <c r="Q6" s="52"/>
      <c r="R6" s="52"/>
      <c r="S6" s="52"/>
      <c r="T6" s="52"/>
      <c r="U6" s="52"/>
    </row>
    <row r="7" spans="1:21" ht="15" customHeight="1">
      <c r="A7" s="28" t="s">
        <v>5</v>
      </c>
      <c r="B7" s="53">
        <f>'Расчет субсидий'!AD7</f>
        <v>-3585.7363636363589</v>
      </c>
      <c r="C7" s="55">
        <f>'Расчет субсидий'!D7-1</f>
        <v>2.2216146786557811E-2</v>
      </c>
      <c r="D7" s="55">
        <f>C7*'Расчет субсидий'!E7</f>
        <v>0.33324220179836717</v>
      </c>
      <c r="E7" s="56">
        <f>$B7*D7/$U7</f>
        <v>242.23516388141098</v>
      </c>
      <c r="F7" s="55">
        <f>'Расчет субсидий'!H7-1</f>
        <v>-2.6515151515151492E-2</v>
      </c>
      <c r="G7" s="55">
        <f>F7*'Расчет субсидий'!I7</f>
        <v>-0.26515151515151492</v>
      </c>
      <c r="H7" s="56">
        <f>$B7*G7/$U7</f>
        <v>-192.73975618788614</v>
      </c>
      <c r="I7" s="55">
        <f>'Расчет субсидий'!L7-1</f>
        <v>1.3824884792626779E-2</v>
      </c>
      <c r="J7" s="55">
        <f>I7*'Расчет субсидий'!M7</f>
        <v>6.9124423963133896E-2</v>
      </c>
      <c r="K7" s="56">
        <f>$B7*J7/$U7</f>
        <v>50.246835714551196</v>
      </c>
      <c r="L7" s="55">
        <f>'Расчет субсидий'!P7-1</f>
        <v>-0.25350510347323585</v>
      </c>
      <c r="M7" s="55">
        <f>L7*'Расчет субсидий'!Q7</f>
        <v>-5.070102069464717</v>
      </c>
      <c r="N7" s="56">
        <f>$B7*M7/$U7</f>
        <v>-3685.4786070444352</v>
      </c>
      <c r="O7" s="27" t="s">
        <v>375</v>
      </c>
      <c r="P7" s="27" t="s">
        <v>375</v>
      </c>
      <c r="Q7" s="27" t="s">
        <v>375</v>
      </c>
      <c r="R7" s="27" t="s">
        <v>375</v>
      </c>
      <c r="S7" s="27" t="s">
        <v>375</v>
      </c>
      <c r="T7" s="27" t="s">
        <v>375</v>
      </c>
      <c r="U7" s="55">
        <f>D7+G7+J7+M7</f>
        <v>-4.9328869588547306</v>
      </c>
    </row>
    <row r="8" spans="1:21" ht="15" customHeight="1">
      <c r="A8" s="28" t="s">
        <v>6</v>
      </c>
      <c r="B8" s="53">
        <f>'Расчет субсидий'!AD8</f>
        <v>-3423.7909090909088</v>
      </c>
      <c r="C8" s="55">
        <f>'Расчет субсидий'!D8-1</f>
        <v>-5.3011446916268801E-2</v>
      </c>
      <c r="D8" s="55">
        <f>C8*'Расчет субсидий'!E8</f>
        <v>-0.79517170374403201</v>
      </c>
      <c r="E8" s="56">
        <f t="shared" ref="E8:E16" si="0">$B8*D8/$U8</f>
        <v>-402.97199484260784</v>
      </c>
      <c r="F8" s="55">
        <f>'Расчет субсидий'!H8-1</f>
        <v>-4.8216007714561249E-2</v>
      </c>
      <c r="G8" s="55">
        <f>F8*'Расчет субсидий'!I8</f>
        <v>-0.48216007714561249</v>
      </c>
      <c r="H8" s="56">
        <f t="shared" ref="H8:H18" si="1">$B8*G8/$U8</f>
        <v>-244.34597861819529</v>
      </c>
      <c r="I8" s="55">
        <f>'Расчет субсидий'!L8-1</f>
        <v>3.7905376947915403E-3</v>
      </c>
      <c r="J8" s="55">
        <f>I8*'Расчет субсидий'!M8</f>
        <v>5.6858065421873105E-2</v>
      </c>
      <c r="K8" s="56">
        <f t="shared" ref="K8:K16" si="2">$B8*J8/$U8</f>
        <v>28.814164208890428</v>
      </c>
      <c r="L8" s="55">
        <f>'Расчет субсидий'!P8-1</f>
        <v>-0.27677914981925555</v>
      </c>
      <c r="M8" s="55">
        <f>L8*'Расчет субсидий'!Q8</f>
        <v>-5.5355829963851111</v>
      </c>
      <c r="N8" s="56">
        <f t="shared" ref="N8:N16" si="3">$B8*M8/$U8</f>
        <v>-2805.2870998389958</v>
      </c>
      <c r="O8" s="27" t="s">
        <v>375</v>
      </c>
      <c r="P8" s="27" t="s">
        <v>375</v>
      </c>
      <c r="Q8" s="27" t="s">
        <v>375</v>
      </c>
      <c r="R8" s="27" t="s">
        <v>375</v>
      </c>
      <c r="S8" s="27" t="s">
        <v>375</v>
      </c>
      <c r="T8" s="27" t="s">
        <v>375</v>
      </c>
      <c r="U8" s="55">
        <f t="shared" ref="U8:U16" si="4">D8+G8+J8+M8</f>
        <v>-6.7560567118528825</v>
      </c>
    </row>
    <row r="9" spans="1:21" ht="15" customHeight="1">
      <c r="A9" s="28" t="s">
        <v>7</v>
      </c>
      <c r="B9" s="53">
        <f>'Расчет субсидий'!AD9</f>
        <v>5463.9090909090919</v>
      </c>
      <c r="C9" s="55">
        <f>'Расчет субсидий'!D9-1</f>
        <v>0.14334033140591473</v>
      </c>
      <c r="D9" s="55">
        <f>C9*'Расчет субсидий'!E9</f>
        <v>2.8668066281182947</v>
      </c>
      <c r="E9" s="56">
        <f t="shared" si="0"/>
        <v>1577.0549310748167</v>
      </c>
      <c r="F9" s="55">
        <f>'Расчет субсидий'!H9-1</f>
        <v>3.9525691699604515E-3</v>
      </c>
      <c r="G9" s="55">
        <f>F9*'Расчет субсидий'!I9</f>
        <v>3.9525691699604515E-2</v>
      </c>
      <c r="H9" s="56">
        <f t="shared" si="1"/>
        <v>21.743422241185122</v>
      </c>
      <c r="I9" s="55">
        <f>'Расчет субсидий'!L9-1</f>
        <v>0.2052173913043478</v>
      </c>
      <c r="J9" s="55">
        <f>I9*'Расчет субсидий'!M9</f>
        <v>1.026086956521739</v>
      </c>
      <c r="K9" s="56">
        <f t="shared" si="2"/>
        <v>564.45924138116891</v>
      </c>
      <c r="L9" s="55">
        <f>'Расчет субсидий'!P9-1</f>
        <v>0.30000000000000004</v>
      </c>
      <c r="M9" s="55">
        <f>L9*'Расчет субсидий'!Q9</f>
        <v>6.0000000000000009</v>
      </c>
      <c r="N9" s="56">
        <f t="shared" si="3"/>
        <v>3300.6514962119213</v>
      </c>
      <c r="O9" s="27" t="s">
        <v>375</v>
      </c>
      <c r="P9" s="27" t="s">
        <v>375</v>
      </c>
      <c r="Q9" s="27" t="s">
        <v>375</v>
      </c>
      <c r="R9" s="27" t="s">
        <v>375</v>
      </c>
      <c r="S9" s="27" t="s">
        <v>375</v>
      </c>
      <c r="T9" s="27" t="s">
        <v>375</v>
      </c>
      <c r="U9" s="55">
        <f t="shared" si="4"/>
        <v>9.9324192763396386</v>
      </c>
    </row>
    <row r="10" spans="1:21" ht="15" customHeight="1">
      <c r="A10" s="28" t="s">
        <v>8</v>
      </c>
      <c r="B10" s="53">
        <f>'Расчет субсидий'!AD10</f>
        <v>1305.2999999999993</v>
      </c>
      <c r="C10" s="55">
        <f>'Расчет субсидий'!D10-1</f>
        <v>5.0294244797247201E-2</v>
      </c>
      <c r="D10" s="55">
        <f>C10*'Расчет субсидий'!E10</f>
        <v>1.005884895944944</v>
      </c>
      <c r="E10" s="56">
        <f t="shared" si="0"/>
        <v>258.53371872046347</v>
      </c>
      <c r="F10" s="55">
        <f>'Расчет субсидий'!H10-1</f>
        <v>-2.1904761904761871E-2</v>
      </c>
      <c r="G10" s="55">
        <f>F10*'Расчет субсидий'!I10</f>
        <v>-0.21904761904761871</v>
      </c>
      <c r="H10" s="56">
        <f t="shared" si="1"/>
        <v>-56.29987661365972</v>
      </c>
      <c r="I10" s="55">
        <f>'Расчет субсидий'!L10-1</f>
        <v>1.3824884792626779E-2</v>
      </c>
      <c r="J10" s="55">
        <f>I10*'Расчет субсидий'!M10</f>
        <v>0.13824884792626779</v>
      </c>
      <c r="K10" s="56">
        <f t="shared" si="2"/>
        <v>35.532881453221606</v>
      </c>
      <c r="L10" s="55">
        <f>'Расчет субсидий'!P10-1</f>
        <v>0.20767418733697918</v>
      </c>
      <c r="M10" s="55">
        <f>L10*'Расчет субсидий'!Q10</f>
        <v>4.1534837467395835</v>
      </c>
      <c r="N10" s="56">
        <f t="shared" si="3"/>
        <v>1067.5332764399739</v>
      </c>
      <c r="O10" s="27" t="s">
        <v>375</v>
      </c>
      <c r="P10" s="27" t="s">
        <v>375</v>
      </c>
      <c r="Q10" s="27" t="s">
        <v>375</v>
      </c>
      <c r="R10" s="27" t="s">
        <v>375</v>
      </c>
      <c r="S10" s="27" t="s">
        <v>375</v>
      </c>
      <c r="T10" s="27" t="s">
        <v>375</v>
      </c>
      <c r="U10" s="55">
        <f t="shared" si="4"/>
        <v>5.0785698715631771</v>
      </c>
    </row>
    <row r="11" spans="1:21" ht="15" customHeight="1">
      <c r="A11" s="28" t="s">
        <v>9</v>
      </c>
      <c r="B11" s="53">
        <f>'Расчет субсидий'!AD11</f>
        <v>456.76363636363749</v>
      </c>
      <c r="C11" s="55">
        <f>'Расчет субсидий'!D11-1</f>
        <v>3.9220049082332675E-2</v>
      </c>
      <c r="D11" s="55">
        <f>C11*'Расчет субсидий'!E11</f>
        <v>0.78440098164665351</v>
      </c>
      <c r="E11" s="56">
        <f t="shared" si="0"/>
        <v>221.85731885036725</v>
      </c>
      <c r="F11" s="55">
        <f>'Расчет субсидий'!H11-1</f>
        <v>-5.7407407407407463E-2</v>
      </c>
      <c r="G11" s="55">
        <f>F11*'Расчет субсидий'!I11</f>
        <v>-0.57407407407407463</v>
      </c>
      <c r="H11" s="56">
        <f t="shared" si="1"/>
        <v>-162.36916816220142</v>
      </c>
      <c r="I11" s="55">
        <f>'Расчет субсидий'!L11-1</f>
        <v>5.2910052910053462E-3</v>
      </c>
      <c r="J11" s="55">
        <f>I11*'Расчет субсидий'!M11</f>
        <v>5.2910052910053462E-2</v>
      </c>
      <c r="K11" s="56">
        <f t="shared" si="2"/>
        <v>14.964900291447277</v>
      </c>
      <c r="L11" s="55">
        <f>'Расчет субсидий'!P11-1</f>
        <v>6.7585058726729264E-2</v>
      </c>
      <c r="M11" s="55">
        <f>L11*'Расчет субсидий'!Q11</f>
        <v>1.3517011745345853</v>
      </c>
      <c r="N11" s="56">
        <f>$B11*M11/$U11</f>
        <v>382.31058538402436</v>
      </c>
      <c r="O11" s="27" t="s">
        <v>375</v>
      </c>
      <c r="P11" s="27" t="s">
        <v>375</v>
      </c>
      <c r="Q11" s="27" t="s">
        <v>375</v>
      </c>
      <c r="R11" s="27" t="s">
        <v>375</v>
      </c>
      <c r="S11" s="27" t="s">
        <v>375</v>
      </c>
      <c r="T11" s="27" t="s">
        <v>375</v>
      </c>
      <c r="U11" s="55">
        <f t="shared" si="4"/>
        <v>1.6149381350172176</v>
      </c>
    </row>
    <row r="12" spans="1:21" ht="15" customHeight="1">
      <c r="A12" s="28" t="s">
        <v>10</v>
      </c>
      <c r="B12" s="53">
        <f>'Расчет субсидий'!AD12</f>
        <v>10.909090909090082</v>
      </c>
      <c r="C12" s="55">
        <f>'Расчет субсидий'!D12-1</f>
        <v>-7.9283141578080363E-3</v>
      </c>
      <c r="D12" s="55">
        <f>C12*'Расчет субсидий'!E12</f>
        <v>-0.15856628315616073</v>
      </c>
      <c r="E12" s="56">
        <f t="shared" si="0"/>
        <v>-24.418267808138346</v>
      </c>
      <c r="F12" s="55">
        <f>'Расчет субсидий'!H12-1</f>
        <v>-5.7943925233644888E-2</v>
      </c>
      <c r="G12" s="55">
        <f>F12*'Расчет субсидий'!I12</f>
        <v>-0.57943925233644888</v>
      </c>
      <c r="H12" s="56">
        <f t="shared" si="1"/>
        <v>-89.230210612710181</v>
      </c>
      <c r="I12" s="55">
        <f>'Расчет субсидий'!L12-1</f>
        <v>7.1428571428571397E-2</v>
      </c>
      <c r="J12" s="55">
        <f>I12*'Расчет субсидий'!M12</f>
        <v>1.071428571428571</v>
      </c>
      <c r="K12" s="56">
        <f t="shared" si="2"/>
        <v>164.99364980806419</v>
      </c>
      <c r="L12" s="55">
        <f>'Расчет субсидий'!P12-1</f>
        <v>-1.3129102844639085E-2</v>
      </c>
      <c r="M12" s="55">
        <f>L12*'Расчет субсидий'!Q12</f>
        <v>-0.26258205689278169</v>
      </c>
      <c r="N12" s="56">
        <f t="shared" si="3"/>
        <v>-40.436080478125575</v>
      </c>
      <c r="O12" s="27" t="s">
        <v>375</v>
      </c>
      <c r="P12" s="27" t="s">
        <v>375</v>
      </c>
      <c r="Q12" s="27" t="s">
        <v>375</v>
      </c>
      <c r="R12" s="27" t="s">
        <v>375</v>
      </c>
      <c r="S12" s="27" t="s">
        <v>375</v>
      </c>
      <c r="T12" s="27" t="s">
        <v>375</v>
      </c>
      <c r="U12" s="55">
        <f t="shared" si="4"/>
        <v>7.0840979043179653E-2</v>
      </c>
    </row>
    <row r="13" spans="1:21" ht="15" customHeight="1">
      <c r="A13" s="28" t="s">
        <v>11</v>
      </c>
      <c r="B13" s="53">
        <f>'Расчет субсидий'!AD13</f>
        <v>1810.8727272727265</v>
      </c>
      <c r="C13" s="55">
        <f>'Расчет субсидий'!D13-1</f>
        <v>0.20200010008142977</v>
      </c>
      <c r="D13" s="55">
        <f>C13*'Расчет субсидий'!E13</f>
        <v>4.0400020016285954</v>
      </c>
      <c r="E13" s="56">
        <f t="shared" si="0"/>
        <v>1054.3391937578535</v>
      </c>
      <c r="F13" s="55">
        <f>'Расчет субсидий'!H13-1</f>
        <v>-6.7415730337078705E-2</v>
      </c>
      <c r="G13" s="55">
        <f>F13*'Расчет субсидий'!I13</f>
        <v>-0.67415730337078705</v>
      </c>
      <c r="H13" s="56">
        <f t="shared" si="1"/>
        <v>-175.93814741066765</v>
      </c>
      <c r="I13" s="55">
        <f>'Расчет субсидий'!L13-1</f>
        <v>-1.4265335235378318E-3</v>
      </c>
      <c r="J13" s="55">
        <f>I13*'Расчет субсидий'!M13</f>
        <v>-1.4265335235378318E-2</v>
      </c>
      <c r="K13" s="56">
        <f t="shared" si="2"/>
        <v>-3.7228947026984605</v>
      </c>
      <c r="L13" s="55">
        <f>'Расчет субсидий'!P13-1</f>
        <v>0.17936485629313381</v>
      </c>
      <c r="M13" s="55">
        <f>L13*'Расчет субсидий'!Q13</f>
        <v>3.5872971258626762</v>
      </c>
      <c r="N13" s="56">
        <f t="shared" si="3"/>
        <v>936.19457562823902</v>
      </c>
      <c r="O13" s="27" t="s">
        <v>375</v>
      </c>
      <c r="P13" s="27" t="s">
        <v>375</v>
      </c>
      <c r="Q13" s="27" t="s">
        <v>375</v>
      </c>
      <c r="R13" s="27" t="s">
        <v>375</v>
      </c>
      <c r="S13" s="27" t="s">
        <v>375</v>
      </c>
      <c r="T13" s="27" t="s">
        <v>375</v>
      </c>
      <c r="U13" s="55">
        <f t="shared" si="4"/>
        <v>6.9388764888851062</v>
      </c>
    </row>
    <row r="14" spans="1:21" ht="15" customHeight="1">
      <c r="A14" s="28" t="s">
        <v>12</v>
      </c>
      <c r="B14" s="53">
        <f>'Расчет субсидий'!AD14</f>
        <v>-2388.6000000000004</v>
      </c>
      <c r="C14" s="55">
        <f>'Расчет субсидий'!D14-1</f>
        <v>-0.23926447597200506</v>
      </c>
      <c r="D14" s="55">
        <f>C14*'Расчет субсидий'!E14</f>
        <v>-4.7852895194401013</v>
      </c>
      <c r="E14" s="56">
        <f t="shared" si="0"/>
        <v>-830.00416514622771</v>
      </c>
      <c r="F14" s="55">
        <f>'Расчет субсидий'!H14-1</f>
        <v>-8.2940622054665347E-2</v>
      </c>
      <c r="G14" s="55">
        <f>F14*'Расчет субсидий'!I14</f>
        <v>-0.82940622054665347</v>
      </c>
      <c r="H14" s="56">
        <f t="shared" si="1"/>
        <v>-143.85976331322581</v>
      </c>
      <c r="I14" s="55">
        <f>'Расчет субсидий'!L14-1</f>
        <v>-9.3959731543624136E-2</v>
      </c>
      <c r="J14" s="55">
        <f>I14*'Расчет субсидий'!M14</f>
        <v>-1.4093959731543619</v>
      </c>
      <c r="K14" s="56">
        <f t="shared" si="2"/>
        <v>-244.45846448916913</v>
      </c>
      <c r="L14" s="55">
        <f>'Расчет субсидий'!P14-1</f>
        <v>-0.33735476296506217</v>
      </c>
      <c r="M14" s="55">
        <f>L14*'Расчет субсидий'!Q14</f>
        <v>-6.7470952593012434</v>
      </c>
      <c r="N14" s="56">
        <f t="shared" si="3"/>
        <v>-1170.2776070513778</v>
      </c>
      <c r="O14" s="27" t="s">
        <v>375</v>
      </c>
      <c r="P14" s="27" t="s">
        <v>375</v>
      </c>
      <c r="Q14" s="27" t="s">
        <v>375</v>
      </c>
      <c r="R14" s="27" t="s">
        <v>375</v>
      </c>
      <c r="S14" s="27" t="s">
        <v>375</v>
      </c>
      <c r="T14" s="27" t="s">
        <v>375</v>
      </c>
      <c r="U14" s="55">
        <f t="shared" si="4"/>
        <v>-13.77118697244236</v>
      </c>
    </row>
    <row r="15" spans="1:21" ht="15" customHeight="1">
      <c r="A15" s="28" t="s">
        <v>13</v>
      </c>
      <c r="B15" s="53">
        <f>'Расчет субсидий'!AD15</f>
        <v>-1439.2909090909088</v>
      </c>
      <c r="C15" s="55">
        <f>'Расчет субсидий'!D15-1</f>
        <v>-1.0575278273020738E-2</v>
      </c>
      <c r="D15" s="55">
        <f>C15*'Расчет субсидий'!E15</f>
        <v>-0.21150556546041477</v>
      </c>
      <c r="E15" s="56">
        <f t="shared" si="0"/>
        <v>-59.087474274773541</v>
      </c>
      <c r="F15" s="55">
        <f>'Расчет субсидий'!H15-1</f>
        <v>-8.8321884200196488E-3</v>
      </c>
      <c r="G15" s="55">
        <f>F15*'Расчет субсидий'!I15</f>
        <v>-8.8321884200196488E-2</v>
      </c>
      <c r="H15" s="56">
        <f t="shared" si="1"/>
        <v>-24.674135875423897</v>
      </c>
      <c r="I15" s="55">
        <f>'Расчет субсидий'!L15-1</f>
        <v>6.6371681415928752E-3</v>
      </c>
      <c r="J15" s="55">
        <f>I15*'Расчет субсидий'!M15</f>
        <v>6.6371681415928752E-2</v>
      </c>
      <c r="K15" s="56">
        <f t="shared" si="2"/>
        <v>18.541994437357463</v>
      </c>
      <c r="L15" s="55">
        <f>'Расчет субсидий'!P15-1</f>
        <v>-0.2459266785862001</v>
      </c>
      <c r="M15" s="55">
        <f>L15*'Расчет субсидий'!Q15</f>
        <v>-4.9185335717240015</v>
      </c>
      <c r="N15" s="56">
        <f t="shared" si="3"/>
        <v>-1374.071293378069</v>
      </c>
      <c r="O15" s="27" t="s">
        <v>375</v>
      </c>
      <c r="P15" s="27" t="s">
        <v>375</v>
      </c>
      <c r="Q15" s="27" t="s">
        <v>375</v>
      </c>
      <c r="R15" s="27" t="s">
        <v>375</v>
      </c>
      <c r="S15" s="27" t="s">
        <v>375</v>
      </c>
      <c r="T15" s="27" t="s">
        <v>375</v>
      </c>
      <c r="U15" s="55">
        <f t="shared" si="4"/>
        <v>-5.1519893399686838</v>
      </c>
    </row>
    <row r="16" spans="1:21" ht="15" customHeight="1">
      <c r="A16" s="28" t="s">
        <v>14</v>
      </c>
      <c r="B16" s="53">
        <f>'Расчет субсидий'!AD16</f>
        <v>493.02727272727134</v>
      </c>
      <c r="C16" s="55">
        <f>'Расчет субсидий'!D16-1</f>
        <v>0.20025543719057604</v>
      </c>
      <c r="D16" s="55">
        <f>C16*'Расчет субсидий'!E16</f>
        <v>4.0051087438115207</v>
      </c>
      <c r="E16" s="56">
        <f t="shared" si="0"/>
        <v>632.33565741996927</v>
      </c>
      <c r="F16" s="55">
        <f>'Расчет субсидий'!H16-1</f>
        <v>-9.2803030303030276E-2</v>
      </c>
      <c r="G16" s="55">
        <f>F16*'Расчет субсидий'!I16</f>
        <v>-0.92803030303030276</v>
      </c>
      <c r="H16" s="56">
        <f t="shared" si="1"/>
        <v>-146.51953025721284</v>
      </c>
      <c r="I16" s="55">
        <f>'Расчет субсидий'!L16-1</f>
        <v>-3.4090909090909061E-2</v>
      </c>
      <c r="J16" s="55">
        <f>I16*'Расчет субсидий'!M16</f>
        <v>-0.34090909090909061</v>
      </c>
      <c r="K16" s="56">
        <f t="shared" si="2"/>
        <v>-53.823500910812847</v>
      </c>
      <c r="L16" s="55">
        <f>'Расчет субсидий'!P16-1</f>
        <v>1.9329164297896551E-2</v>
      </c>
      <c r="M16" s="55">
        <f>L16*'Расчет субсидий'!Q16</f>
        <v>0.38658328595793101</v>
      </c>
      <c r="N16" s="56">
        <f t="shared" si="3"/>
        <v>61.034646475327769</v>
      </c>
      <c r="O16" s="27" t="s">
        <v>375</v>
      </c>
      <c r="P16" s="27" t="s">
        <v>375</v>
      </c>
      <c r="Q16" s="27" t="s">
        <v>375</v>
      </c>
      <c r="R16" s="27" t="s">
        <v>375</v>
      </c>
      <c r="S16" s="27" t="s">
        <v>375</v>
      </c>
      <c r="T16" s="27" t="s">
        <v>375</v>
      </c>
      <c r="U16" s="55">
        <f>D16+G16+J16+M16</f>
        <v>3.1227526358300581</v>
      </c>
    </row>
    <row r="17" spans="1:21" ht="15" customHeight="1">
      <c r="A17" s="29" t="s">
        <v>20</v>
      </c>
      <c r="B17" s="52">
        <f>'Расчет субсидий'!AD17</f>
        <v>410.75454545454545</v>
      </c>
      <c r="C17" s="52"/>
      <c r="D17" s="52"/>
      <c r="E17" s="52">
        <f>SUM(E18:E44)</f>
        <v>970.69501106823145</v>
      </c>
      <c r="F17" s="52"/>
      <c r="G17" s="52"/>
      <c r="H17" s="52">
        <f>SUM(H18:H44)</f>
        <v>-167.59598793875531</v>
      </c>
      <c r="I17" s="52"/>
      <c r="J17" s="52"/>
      <c r="K17" s="52">
        <f>SUM(K18:K44)</f>
        <v>1092.2670011915243</v>
      </c>
      <c r="L17" s="52"/>
      <c r="M17" s="52"/>
      <c r="N17" s="52">
        <f>SUM(N18:N44)</f>
        <v>-3266.4271856670171</v>
      </c>
      <c r="O17" s="52"/>
      <c r="P17" s="52"/>
      <c r="Q17" s="52">
        <f>SUM(Q18:Q44)</f>
        <v>526.40744921109024</v>
      </c>
      <c r="R17" s="52"/>
      <c r="S17" s="52"/>
      <c r="T17" s="52">
        <f>SUM(T18:T44)</f>
        <v>1255.4082575894729</v>
      </c>
      <c r="U17" s="52"/>
    </row>
    <row r="18" spans="1:21" ht="15" customHeight="1">
      <c r="A18" s="30" t="s">
        <v>0</v>
      </c>
      <c r="B18" s="53">
        <f>'Расчет субсидий'!AD18</f>
        <v>184.43636363636392</v>
      </c>
      <c r="C18" s="55">
        <f>'Расчет субсидий'!D18-1</f>
        <v>0.16405426975259374</v>
      </c>
      <c r="D18" s="55">
        <f>C18*'Расчет субсидий'!E18</f>
        <v>1.6405426975259374</v>
      </c>
      <c r="E18" s="56">
        <f t="shared" ref="E18:E44" si="5">$B18*D18/$U18</f>
        <v>46.729501185303455</v>
      </c>
      <c r="F18" s="55">
        <f>'Расчет субсидий'!H18-1</f>
        <v>-6.1420345489443418E-2</v>
      </c>
      <c r="G18" s="55">
        <f>F18*'Расчет субсидий'!I18</f>
        <v>-0.30710172744721709</v>
      </c>
      <c r="H18" s="56">
        <f>$B18*G18/$U18</f>
        <v>-8.7475385787858055</v>
      </c>
      <c r="I18" s="55">
        <f>'Расчет субсидий'!L18-1</f>
        <v>-7.1428571428571397E-2</v>
      </c>
      <c r="J18" s="55">
        <f>I18*'Расчет субсидий'!M18</f>
        <v>-1.071428571428571</v>
      </c>
      <c r="K18" s="56">
        <f t="shared" ref="K18:K44" si="6">$B18*J18/$U18</f>
        <v>-30.51875624696919</v>
      </c>
      <c r="L18" s="55">
        <f>'Расчет субсидий'!P18-1</f>
        <v>0.204957299597603</v>
      </c>
      <c r="M18" s="55">
        <f>L18*'Расчет субсидий'!Q18</f>
        <v>4.0991459919520601</v>
      </c>
      <c r="N18" s="56">
        <f t="shared" ref="N18:N44" si="7">$B18*M18/$U18</f>
        <v>116.76078152585066</v>
      </c>
      <c r="O18" s="55">
        <f>'Расчет субсидий'!T18-1</f>
        <v>0.12250000000000005</v>
      </c>
      <c r="P18" s="55">
        <f>O18*'Расчет субсидий'!U18</f>
        <v>1.2250000000000005</v>
      </c>
      <c r="Q18" s="56">
        <f t="shared" ref="Q18:Q44" si="8">$B18*P18/$U18</f>
        <v>34.893111309034808</v>
      </c>
      <c r="R18" s="55">
        <f>'Расчет субсидий'!X18-1</f>
        <v>8.8888888888888795E-2</v>
      </c>
      <c r="S18" s="55">
        <f>R18*'Расчет субсидий'!Y18</f>
        <v>0.88888888888888795</v>
      </c>
      <c r="T18" s="56">
        <f t="shared" ref="T18:T44" si="9">$B18*S18/$U18</f>
        <v>25.319264441929981</v>
      </c>
      <c r="U18" s="55">
        <f>D18+G18+J18+M18+P18+S18</f>
        <v>6.4750472794910987</v>
      </c>
    </row>
    <row r="19" spans="1:21" ht="15" customHeight="1">
      <c r="A19" s="30" t="s">
        <v>21</v>
      </c>
      <c r="B19" s="53">
        <f>'Расчет субсидий'!AD19</f>
        <v>-370.07272727272766</v>
      </c>
      <c r="C19" s="55">
        <f>'Расчет субсидий'!D19-1</f>
        <v>0.24701447555993528</v>
      </c>
      <c r="D19" s="55">
        <f>C19*'Расчет субсидий'!E19</f>
        <v>2.4701447555993528</v>
      </c>
      <c r="E19" s="56">
        <f t="shared" si="5"/>
        <v>148.99765143085784</v>
      </c>
      <c r="F19" s="55">
        <f>'Расчет субсидий'!H19-1</f>
        <v>-3.8572806171648932E-2</v>
      </c>
      <c r="G19" s="55">
        <f>F19*'Расчет субсидий'!I19</f>
        <v>-0.19286403085824466</v>
      </c>
      <c r="H19" s="56">
        <f t="shared" ref="H19:H44" si="10">$B19*G19/$U19</f>
        <v>-11.633442768172673</v>
      </c>
      <c r="I19" s="55">
        <f>'Расчет субсидий'!L19-1</f>
        <v>0.16279069767441867</v>
      </c>
      <c r="J19" s="55">
        <f>I19*'Расчет субсидий'!M19</f>
        <v>0.81395348837209336</v>
      </c>
      <c r="K19" s="56">
        <f t="shared" si="6"/>
        <v>49.097186659398595</v>
      </c>
      <c r="L19" s="55">
        <f>'Расчет субсидий'!P19-1</f>
        <v>-0.51270228668894657</v>
      </c>
      <c r="M19" s="55">
        <f>L19*'Расчет субсидий'!Q19</f>
        <v>-10.254045733778931</v>
      </c>
      <c r="N19" s="56">
        <f t="shared" si="7"/>
        <v>-618.51789395514891</v>
      </c>
      <c r="O19" s="55">
        <f>'Расчет субсидий'!T19-1</f>
        <v>0.12490102929532854</v>
      </c>
      <c r="P19" s="55">
        <f>O19*'Расчет субсидий'!U19</f>
        <v>0.62450514647664268</v>
      </c>
      <c r="Q19" s="56">
        <f t="shared" si="8"/>
        <v>37.669776202620206</v>
      </c>
      <c r="R19" s="55">
        <f>'Расчет субсидий'!X19-1</f>
        <v>8.0617495711835296E-2</v>
      </c>
      <c r="S19" s="55">
        <f>R19*'Расчет субсидий'!Y19</f>
        <v>0.40308747855917648</v>
      </c>
      <c r="T19" s="56">
        <f t="shared" si="9"/>
        <v>24.313995157717343</v>
      </c>
      <c r="U19" s="55">
        <f t="shared" ref="U19:U44" si="11">D19+G19+J19+M19+P19+S19</f>
        <v>-6.1352188956299099</v>
      </c>
    </row>
    <row r="20" spans="1:21" ht="15" customHeight="1">
      <c r="A20" s="30" t="s">
        <v>22</v>
      </c>
      <c r="B20" s="53">
        <f>'Расчет субсидий'!AD20</f>
        <v>53.245454545454322</v>
      </c>
      <c r="C20" s="55">
        <f>'Расчет субсидий'!D20-1</f>
        <v>2.5082896328040949E-2</v>
      </c>
      <c r="D20" s="55">
        <f>C20*'Расчет субсидий'!E20</f>
        <v>0.25082896328040949</v>
      </c>
      <c r="E20" s="56">
        <f t="shared" si="5"/>
        <v>9.6077137616765445</v>
      </c>
      <c r="F20" s="55">
        <f>'Расчет субсидий'!H20-1</f>
        <v>-9.7014925373134386E-2</v>
      </c>
      <c r="G20" s="55">
        <f>F20*'Расчет субсидий'!I20</f>
        <v>-0.48507462686567193</v>
      </c>
      <c r="H20" s="56">
        <f t="shared" si="10"/>
        <v>-18.580223380213713</v>
      </c>
      <c r="I20" s="55">
        <f>'Расчет субсидий'!L20-1</f>
        <v>2.6785714285714191E-2</v>
      </c>
      <c r="J20" s="55">
        <f>I20*'Расчет субсидий'!M20</f>
        <v>0.26785714285714191</v>
      </c>
      <c r="K20" s="56">
        <f t="shared" si="6"/>
        <v>10.259958514898189</v>
      </c>
      <c r="L20" s="55">
        <f>'Расчет субсидий'!P20-1</f>
        <v>-7.6081769523441034E-2</v>
      </c>
      <c r="M20" s="55">
        <f>L20*'Расчет субсидий'!Q20</f>
        <v>-1.5216353904688207</v>
      </c>
      <c r="N20" s="56">
        <f t="shared" si="7"/>
        <v>-58.28448632910797</v>
      </c>
      <c r="O20" s="55">
        <f>'Расчет субсидий'!T20-1</f>
        <v>0.17353123067408771</v>
      </c>
      <c r="P20" s="55">
        <f>O20*'Расчет субсидий'!U20</f>
        <v>1.7353123067408771</v>
      </c>
      <c r="Q20" s="56">
        <f t="shared" si="8"/>
        <v>66.469133836200641</v>
      </c>
      <c r="R20" s="55">
        <f>'Расчет субсидий'!X20-1</f>
        <v>0.22855855855855856</v>
      </c>
      <c r="S20" s="55">
        <f>R20*'Расчет субсидий'!Y20</f>
        <v>1.1427927927927928</v>
      </c>
      <c r="T20" s="56">
        <f t="shared" si="9"/>
        <v>43.773358142000625</v>
      </c>
      <c r="U20" s="55">
        <f t="shared" si="11"/>
        <v>1.3900811883367288</v>
      </c>
    </row>
    <row r="21" spans="1:21" ht="15" customHeight="1">
      <c r="A21" s="30" t="s">
        <v>23</v>
      </c>
      <c r="B21" s="53">
        <f>'Расчет субсидий'!AD21</f>
        <v>-307.9909090909091</v>
      </c>
      <c r="C21" s="55">
        <f>'Расчет субсидий'!D21-1</f>
        <v>0.10870300434022884</v>
      </c>
      <c r="D21" s="55">
        <f>C21*'Расчет субсидий'!E21</f>
        <v>1.0870300434022884</v>
      </c>
      <c r="E21" s="56">
        <f t="shared" si="5"/>
        <v>57.674417803679944</v>
      </c>
      <c r="F21" s="55">
        <f>'Расчет субсидий'!H21-1</f>
        <v>-7.7519379844961378E-3</v>
      </c>
      <c r="G21" s="55">
        <f>F21*'Расчет субсидий'!I21</f>
        <v>-3.8759689922480689E-2</v>
      </c>
      <c r="H21" s="56">
        <f t="shared" si="10"/>
        <v>-2.056468047132844</v>
      </c>
      <c r="I21" s="55">
        <f>'Расчет субсидий'!L21-1</f>
        <v>-0.10447761194029848</v>
      </c>
      <c r="J21" s="55">
        <f>I21*'Расчет субсидий'!M21</f>
        <v>-1.0447761194029848</v>
      </c>
      <c r="K21" s="56">
        <f t="shared" si="6"/>
        <v>-55.432556613759822</v>
      </c>
      <c r="L21" s="55">
        <f>'Расчет субсидий'!P21-1</f>
        <v>-0.30207404446357744</v>
      </c>
      <c r="M21" s="55">
        <f>L21*'Расчет субсидий'!Q21</f>
        <v>-6.0414808892715488</v>
      </c>
      <c r="N21" s="56">
        <f t="shared" si="7"/>
        <v>-320.54210007868647</v>
      </c>
      <c r="O21" s="55">
        <f>'Расчет субсидий'!T21-1</f>
        <v>1.439114391143903E-2</v>
      </c>
      <c r="P21" s="55">
        <f>O21*'Расчет субсидий'!U21</f>
        <v>7.1955719557195152E-2</v>
      </c>
      <c r="Q21" s="56">
        <f t="shared" si="8"/>
        <v>3.8177456624078445</v>
      </c>
      <c r="R21" s="55">
        <f>'Расчет субсидий'!X21-1</f>
        <v>3.2222222222222374E-2</v>
      </c>
      <c r="S21" s="55">
        <f>R21*'Расчет субсидий'!Y21</f>
        <v>0.16111111111111187</v>
      </c>
      <c r="T21" s="56">
        <f t="shared" si="9"/>
        <v>8.5480521825822144</v>
      </c>
      <c r="U21" s="55">
        <f t="shared" si="11"/>
        <v>-5.8049198245264186</v>
      </c>
    </row>
    <row r="22" spans="1:21" ht="15" customHeight="1">
      <c r="A22" s="30" t="s">
        <v>24</v>
      </c>
      <c r="B22" s="53">
        <f>'Расчет субсидий'!AD22</f>
        <v>501.20909090909117</v>
      </c>
      <c r="C22" s="55">
        <f>'Расчет субсидий'!D22-1</f>
        <v>4.3629561295613017E-2</v>
      </c>
      <c r="D22" s="55">
        <f>C22*'Расчет субсидий'!E22</f>
        <v>0.43629561295613017</v>
      </c>
      <c r="E22" s="56">
        <f>$B22*D22/$U22</f>
        <v>35.050170879799104</v>
      </c>
      <c r="F22" s="55">
        <f>'Расчет субсидий'!H22-1</f>
        <v>-7.7972709551656916E-3</v>
      </c>
      <c r="G22" s="55">
        <f>F22*'Расчет субсидий'!I22</f>
        <v>-3.8986354775828458E-2</v>
      </c>
      <c r="H22" s="56">
        <f t="shared" si="10"/>
        <v>-3.1320012310338305</v>
      </c>
      <c r="I22" s="55">
        <f>'Расчет субсидий'!L22-1</f>
        <v>0.17647058823529416</v>
      </c>
      <c r="J22" s="55">
        <f>I22*'Расчет субсидий'!M22</f>
        <v>1.7647058823529416</v>
      </c>
      <c r="K22" s="56">
        <f t="shared" si="6"/>
        <v>141.76911454591374</v>
      </c>
      <c r="L22" s="55">
        <f>'Расчет субсидий'!P22-1</f>
        <v>0.17609634174051347</v>
      </c>
      <c r="M22" s="55">
        <f>L22*'Расчет субсидий'!Q22</f>
        <v>3.5219268348102695</v>
      </c>
      <c r="N22" s="56">
        <f t="shared" si="7"/>
        <v>282.93692102437512</v>
      </c>
      <c r="O22" s="55">
        <f>'Расчет субсидий'!T22-1</f>
        <v>0.10916308303010247</v>
      </c>
      <c r="P22" s="55">
        <f>O22*'Расчет субсидий'!U22</f>
        <v>0.54581541515051235</v>
      </c>
      <c r="Q22" s="56">
        <f t="shared" si="8"/>
        <v>43.848535263125775</v>
      </c>
      <c r="R22" s="55">
        <f>'Расчет субсидий'!X22-1</f>
        <v>1.8331805682860747E-3</v>
      </c>
      <c r="S22" s="55">
        <f>R22*'Расчет субсидий'!Y22</f>
        <v>9.1659028414303734E-3</v>
      </c>
      <c r="T22" s="56">
        <f t="shared" si="9"/>
        <v>0.73635042691129315</v>
      </c>
      <c r="U22" s="55">
        <f t="shared" si="11"/>
        <v>6.2389232933354553</v>
      </c>
    </row>
    <row r="23" spans="1:21" ht="15" customHeight="1">
      <c r="A23" s="30" t="s">
        <v>25</v>
      </c>
      <c r="B23" s="53">
        <f>'Расчет субсидий'!AD23</f>
        <v>89.954545454545496</v>
      </c>
      <c r="C23" s="55">
        <f>'Расчет субсидий'!D23-1</f>
        <v>0.23464917599074031</v>
      </c>
      <c r="D23" s="55">
        <f>C23*'Расчет субсидий'!E23</f>
        <v>2.3464917599074031</v>
      </c>
      <c r="E23" s="56">
        <f t="shared" si="5"/>
        <v>136.45341140808478</v>
      </c>
      <c r="F23" s="55">
        <f>'Расчет субсидий'!H23-1</f>
        <v>-4.4007490636704172E-2</v>
      </c>
      <c r="G23" s="55">
        <f>F23*'Расчет субсидий'!I23</f>
        <v>-0.22003745318352086</v>
      </c>
      <c r="H23" s="56">
        <f t="shared" si="10"/>
        <v>-12.795638850069093</v>
      </c>
      <c r="I23" s="55">
        <f>'Расчет субсидий'!L23-1</f>
        <v>0.12000000000000011</v>
      </c>
      <c r="J23" s="55">
        <f>I23*'Расчет субсидий'!M23</f>
        <v>1.8000000000000016</v>
      </c>
      <c r="K23" s="56">
        <f t="shared" si="6"/>
        <v>104.67377074626731</v>
      </c>
      <c r="L23" s="55">
        <f>'Расчет субсидий'!P23-1</f>
        <v>-0.19200080365087102</v>
      </c>
      <c r="M23" s="55">
        <f>L23*'Расчет субсидий'!Q23</f>
        <v>-3.8400160730174204</v>
      </c>
      <c r="N23" s="56">
        <f t="shared" si="7"/>
        <v>-223.30497893833706</v>
      </c>
      <c r="O23" s="55">
        <f>'Расчет субсидий'!T23-1</f>
        <v>0.16671602013621567</v>
      </c>
      <c r="P23" s="55">
        <f>O23*'Расчет субсидий'!U23</f>
        <v>0.83358010068107835</v>
      </c>
      <c r="Q23" s="56">
        <f t="shared" si="8"/>
        <v>48.47442908741197</v>
      </c>
      <c r="R23" s="55">
        <f>'Расчет субсидий'!X23-1</f>
        <v>0.12537313432835839</v>
      </c>
      <c r="S23" s="55">
        <f>R23*'Расчет субсидий'!Y23</f>
        <v>0.62686567164179197</v>
      </c>
      <c r="T23" s="56">
        <f t="shared" si="9"/>
        <v>36.453552001187639</v>
      </c>
      <c r="U23" s="55">
        <f t="shared" si="11"/>
        <v>1.5468840060293336</v>
      </c>
    </row>
    <row r="24" spans="1:21" ht="15" customHeight="1">
      <c r="A24" s="30" t="s">
        <v>26</v>
      </c>
      <c r="B24" s="53">
        <f>'Расчет субсидий'!AD24</f>
        <v>-99.036363636363603</v>
      </c>
      <c r="C24" s="55">
        <f>'Расчет субсидий'!D24-1</f>
        <v>-4.3127675337504168E-2</v>
      </c>
      <c r="D24" s="55">
        <f>C24*'Расчет субсидий'!E24</f>
        <v>-0.43127675337504168</v>
      </c>
      <c r="E24" s="56">
        <f t="shared" si="5"/>
        <v>-29.795952036389806</v>
      </c>
      <c r="F24" s="55">
        <f>'Расчет субсидий'!H24-1</f>
        <v>-3.615604186489052E-2</v>
      </c>
      <c r="G24" s="55">
        <f>F24*'Расчет субсидий'!I24</f>
        <v>-0.1807802093244526</v>
      </c>
      <c r="H24" s="56">
        <f t="shared" si="10"/>
        <v>-12.489702734976163</v>
      </c>
      <c r="I24" s="55">
        <f>'Расчет субсидий'!L24-1</f>
        <v>0.17647058823529416</v>
      </c>
      <c r="J24" s="55">
        <f>I24*'Расчет субсидий'!M24</f>
        <v>0.88235294117647078</v>
      </c>
      <c r="K24" s="56">
        <f t="shared" si="6"/>
        <v>60.959802977368291</v>
      </c>
      <c r="L24" s="55">
        <f>'Расчет субсидий'!P24-1</f>
        <v>-0.19262896463725843</v>
      </c>
      <c r="M24" s="55">
        <f>L24*'Расчет субсидий'!Q24</f>
        <v>-3.8525792927451685</v>
      </c>
      <c r="N24" s="56">
        <f t="shared" si="7"/>
        <v>-266.16613792582552</v>
      </c>
      <c r="O24" s="55">
        <f>'Расчет субсидий'!T24-1</f>
        <v>0.20289571962079855</v>
      </c>
      <c r="P24" s="55">
        <f>O24*'Расчет субсидий'!U24</f>
        <v>1.0144785981039928</v>
      </c>
      <c r="Q24" s="56">
        <f t="shared" si="8"/>
        <v>70.088070860532994</v>
      </c>
      <c r="R24" s="55">
        <f>'Расчет субсидий'!X24-1</f>
        <v>0.22686373467916354</v>
      </c>
      <c r="S24" s="55">
        <f>R24*'Расчет субсидий'!Y24</f>
        <v>1.1343186733958177</v>
      </c>
      <c r="T24" s="56">
        <f t="shared" si="9"/>
        <v>78.36755522292664</v>
      </c>
      <c r="U24" s="55">
        <f t="shared" si="11"/>
        <v>-1.433486042768382</v>
      </c>
    </row>
    <row r="25" spans="1:21" ht="15" customHeight="1">
      <c r="A25" s="30" t="s">
        <v>27</v>
      </c>
      <c r="B25" s="53">
        <f>'Расчет субсидий'!AD25</f>
        <v>-64.809090909090855</v>
      </c>
      <c r="C25" s="55">
        <f>'Расчет субсидий'!D25-1</f>
        <v>-6.2972428748451104E-2</v>
      </c>
      <c r="D25" s="55">
        <f>C25*'Расчет субсидий'!E25</f>
        <v>-0.62972428748451104</v>
      </c>
      <c r="E25" s="56">
        <f t="shared" si="5"/>
        <v>-11.699045633629964</v>
      </c>
      <c r="F25" s="55">
        <f>'Расчет субсидий'!H25-1</f>
        <v>5.0096339113680166E-2</v>
      </c>
      <c r="G25" s="55">
        <f>F25*'Расчет субсидий'!I25</f>
        <v>0.25048169556840083</v>
      </c>
      <c r="H25" s="56">
        <f t="shared" si="10"/>
        <v>4.6534600063616045</v>
      </c>
      <c r="I25" s="55">
        <f>'Расчет субсидий'!L25-1</f>
        <v>0.12676056338028174</v>
      </c>
      <c r="J25" s="55">
        <f>I25*'Расчет субсидий'!M25</f>
        <v>1.2676056338028174</v>
      </c>
      <c r="K25" s="56">
        <f t="shared" si="6"/>
        <v>23.549633466646867</v>
      </c>
      <c r="L25" s="55">
        <f>'Расчет субсидий'!P25-1</f>
        <v>-0.27431822240363279</v>
      </c>
      <c r="M25" s="55">
        <f>L25*'Расчет субсидий'!Q25</f>
        <v>-5.4863644480726563</v>
      </c>
      <c r="N25" s="56">
        <f t="shared" si="7"/>
        <v>-101.92592109972541</v>
      </c>
      <c r="O25" s="55">
        <f>'Расчет субсидий'!T25-1</f>
        <v>0.12190476190476196</v>
      </c>
      <c r="P25" s="55">
        <f>O25*'Расчет субсидий'!U25</f>
        <v>0.6095238095238098</v>
      </c>
      <c r="Q25" s="56">
        <f t="shared" si="8"/>
        <v>11.32376026163422</v>
      </c>
      <c r="R25" s="55">
        <f>'Расчет субсидий'!X25-1</f>
        <v>0.10000000000000009</v>
      </c>
      <c r="S25" s="55">
        <f>R25*'Расчет субсидий'!Y25</f>
        <v>0.50000000000000044</v>
      </c>
      <c r="T25" s="56">
        <f t="shared" si="9"/>
        <v>9.2890220896218239</v>
      </c>
      <c r="U25" s="55">
        <f t="shared" si="11"/>
        <v>-3.4884775966621384</v>
      </c>
    </row>
    <row r="26" spans="1:21" ht="15" customHeight="1">
      <c r="A26" s="30" t="s">
        <v>28</v>
      </c>
      <c r="B26" s="53">
        <f>'Расчет субсидий'!AD26</f>
        <v>304.24545454545432</v>
      </c>
      <c r="C26" s="55">
        <f>'Расчет субсидий'!D26-1</f>
        <v>0.22162809257781313</v>
      </c>
      <c r="D26" s="55">
        <f>C26*'Расчет субсидий'!E26</f>
        <v>2.2162809257781313</v>
      </c>
      <c r="E26" s="56">
        <f t="shared" si="5"/>
        <v>143.98855964243342</v>
      </c>
      <c r="F26" s="55">
        <f>'Расчет субсидий'!H26-1</f>
        <v>-7.9395085066162441E-2</v>
      </c>
      <c r="G26" s="55">
        <f>F26*'Расчет субсидий'!I26</f>
        <v>-0.3969754253308122</v>
      </c>
      <c r="H26" s="56">
        <f t="shared" si="10"/>
        <v>-25.790918038405852</v>
      </c>
      <c r="I26" s="55">
        <f>'Расчет субсидий'!L26-1</f>
        <v>8.247422680412364E-2</v>
      </c>
      <c r="J26" s="55">
        <f>I26*'Расчет субсидий'!M26</f>
        <v>1.2371134020618546</v>
      </c>
      <c r="K26" s="56">
        <f t="shared" si="6"/>
        <v>80.373464755915791</v>
      </c>
      <c r="L26" s="55">
        <f>'Расчет субсидий'!P26-1</f>
        <v>-1.0094261258983828E-2</v>
      </c>
      <c r="M26" s="55">
        <f>L26*'Расчет субсидий'!Q26</f>
        <v>-0.20188522517967655</v>
      </c>
      <c r="N26" s="56">
        <f t="shared" si="7"/>
        <v>-13.11619048316442</v>
      </c>
      <c r="O26" s="55">
        <f>'Расчет субсидий'!T26-1</f>
        <v>0.15534729878721065</v>
      </c>
      <c r="P26" s="55">
        <f>O26*'Расчет субсидий'!U26</f>
        <v>0.77673649393605326</v>
      </c>
      <c r="Q26" s="56">
        <f t="shared" si="8"/>
        <v>50.463444269502453</v>
      </c>
      <c r="R26" s="55">
        <f>'Расчет субсидий'!X26-1</f>
        <v>0.21033898305084753</v>
      </c>
      <c r="S26" s="55">
        <f>R26*'Расчет субсидий'!Y26</f>
        <v>1.0516949152542376</v>
      </c>
      <c r="T26" s="56">
        <f t="shared" si="9"/>
        <v>68.327094399172935</v>
      </c>
      <c r="U26" s="55">
        <f t="shared" si="11"/>
        <v>4.682965086519788</v>
      </c>
    </row>
    <row r="27" spans="1:21" ht="15" customHeight="1">
      <c r="A27" s="30" t="s">
        <v>29</v>
      </c>
      <c r="B27" s="53">
        <f>'Расчет субсидий'!AD27</f>
        <v>62.772727272727252</v>
      </c>
      <c r="C27" s="55">
        <f>'Расчет субсидий'!D27-1</f>
        <v>0.20106967106967111</v>
      </c>
      <c r="D27" s="55">
        <f>C27*'Расчет субсидий'!E27</f>
        <v>2.0106967106967111</v>
      </c>
      <c r="E27" s="56">
        <f t="shared" si="5"/>
        <v>27.877303407756795</v>
      </c>
      <c r="F27" s="55">
        <f>'Расчет субсидий'!H27-1</f>
        <v>-1.037735849056598E-2</v>
      </c>
      <c r="G27" s="55">
        <f>F27*'Расчет субсидий'!I27</f>
        <v>-5.18867924528299E-2</v>
      </c>
      <c r="H27" s="56">
        <f t="shared" si="10"/>
        <v>-0.71938440460353736</v>
      </c>
      <c r="I27" s="55">
        <f>'Расчет субсидий'!L27-1</f>
        <v>0.19266055045871555</v>
      </c>
      <c r="J27" s="55">
        <f>I27*'Расчет субсидий'!M27</f>
        <v>2.8899082568807333</v>
      </c>
      <c r="K27" s="56">
        <f t="shared" si="6"/>
        <v>40.067131392347356</v>
      </c>
      <c r="L27" s="55">
        <f>'Расчет субсидий'!P27-1</f>
        <v>-6.1446915126839863E-2</v>
      </c>
      <c r="M27" s="55">
        <f>L27*'Расчет субсидий'!Q27</f>
        <v>-1.2289383025367973</v>
      </c>
      <c r="N27" s="56">
        <f t="shared" si="7"/>
        <v>-17.038614400160291</v>
      </c>
      <c r="O27" s="55">
        <f>'Расчет субсидий'!T27-1</f>
        <v>3.2307692307692149E-2</v>
      </c>
      <c r="P27" s="55">
        <f>O27*'Расчет субсидий'!U27</f>
        <v>0.16153846153846074</v>
      </c>
      <c r="Q27" s="56">
        <f t="shared" si="8"/>
        <v>2.2396499085978676</v>
      </c>
      <c r="R27" s="55">
        <f>'Расчет субсидий'!X27-1</f>
        <v>7.4626865671641784E-2</v>
      </c>
      <c r="S27" s="55">
        <f>R27*'Расчет субсидий'!Y27</f>
        <v>0.74626865671641784</v>
      </c>
      <c r="T27" s="56">
        <f t="shared" si="9"/>
        <v>10.346641368789061</v>
      </c>
      <c r="U27" s="55">
        <f t="shared" si="11"/>
        <v>4.5275869908426953</v>
      </c>
    </row>
    <row r="28" spans="1:21" ht="15" customHeight="1">
      <c r="A28" s="30" t="s">
        <v>30</v>
      </c>
      <c r="B28" s="53">
        <f>'Расчет субсидий'!AD28</f>
        <v>183.20909090909117</v>
      </c>
      <c r="C28" s="55">
        <f>'Расчет субсидий'!D28-1</f>
        <v>0.18769227292213886</v>
      </c>
      <c r="D28" s="55">
        <f>C28*'Расчет субсидий'!E28</f>
        <v>1.8769227292213886</v>
      </c>
      <c r="E28" s="56">
        <f t="shared" si="5"/>
        <v>153.56150609532403</v>
      </c>
      <c r="F28" s="55">
        <f>'Расчет субсидий'!H28-1</f>
        <v>-9.6246390760357237E-4</v>
      </c>
      <c r="G28" s="55">
        <f>F28*'Расчет субсидий'!I28</f>
        <v>-4.8123195380178618E-3</v>
      </c>
      <c r="H28" s="56">
        <f t="shared" si="10"/>
        <v>-0.39372267412230322</v>
      </c>
      <c r="I28" s="55">
        <f>'Расчет субсидий'!L28-1</f>
        <v>0</v>
      </c>
      <c r="J28" s="55">
        <f>I28*'Расчет субсидий'!M28</f>
        <v>0</v>
      </c>
      <c r="K28" s="56">
        <f t="shared" si="6"/>
        <v>0</v>
      </c>
      <c r="L28" s="55">
        <f>'Расчет субсидий'!P28-1</f>
        <v>-6.3927063442971277E-2</v>
      </c>
      <c r="M28" s="55">
        <f>L28*'Расчет субсидий'!Q28</f>
        <v>-1.2785412688594255</v>
      </c>
      <c r="N28" s="56">
        <f t="shared" si="7"/>
        <v>-104.60458483153769</v>
      </c>
      <c r="O28" s="55">
        <f>'Расчет субсидий'!T28-1</f>
        <v>1.7956714866269596E-3</v>
      </c>
      <c r="P28" s="55">
        <f>O28*'Расчет субсидий'!U28</f>
        <v>1.7956714866269596E-2</v>
      </c>
      <c r="Q28" s="56">
        <f t="shared" si="8"/>
        <v>1.4691388923253876</v>
      </c>
      <c r="R28" s="55">
        <f>'Расчет субсидий'!X28-1</f>
        <v>0.16277678037103538</v>
      </c>
      <c r="S28" s="55">
        <f>R28*'Расчет субсидий'!Y28</f>
        <v>1.6277678037103538</v>
      </c>
      <c r="T28" s="56">
        <f t="shared" si="9"/>
        <v>133.17675342710174</v>
      </c>
      <c r="U28" s="55">
        <f t="shared" si="11"/>
        <v>2.2392936594005688</v>
      </c>
    </row>
    <row r="29" spans="1:21" ht="15" customHeight="1">
      <c r="A29" s="30" t="s">
        <v>31</v>
      </c>
      <c r="B29" s="53">
        <f>'Расчет субсидий'!AD29</f>
        <v>1657.8090909090897</v>
      </c>
      <c r="C29" s="55">
        <f>'Расчет субсидий'!D29-1</f>
        <v>0.22693912758639501</v>
      </c>
      <c r="D29" s="55">
        <f>C29*'Расчет субсидий'!E29</f>
        <v>2.2693912758639501</v>
      </c>
      <c r="E29" s="56">
        <f t="shared" si="5"/>
        <v>353.76166297846311</v>
      </c>
      <c r="F29" s="55">
        <f>'Расчет субсидий'!H29-1</f>
        <v>0.11636707663197732</v>
      </c>
      <c r="G29" s="55">
        <f>F29*'Расчет субсидий'!I29</f>
        <v>0.58183538315988659</v>
      </c>
      <c r="H29" s="56">
        <f t="shared" si="10"/>
        <v>90.698794392779845</v>
      </c>
      <c r="I29" s="55">
        <f>'Расчет субсидий'!L29-1</f>
        <v>0.16402116402116396</v>
      </c>
      <c r="J29" s="55">
        <f>I29*'Расчет субсидий'!M29</f>
        <v>0.82010582010581978</v>
      </c>
      <c r="K29" s="56">
        <f t="shared" si="6"/>
        <v>127.8413298863602</v>
      </c>
      <c r="L29" s="55">
        <f>'Расчет субсидий'!P29-1</f>
        <v>0.20217804623187297</v>
      </c>
      <c r="M29" s="55">
        <f>L29*'Расчет субсидий'!Q29</f>
        <v>4.0435609246374593</v>
      </c>
      <c r="N29" s="56">
        <f t="shared" si="7"/>
        <v>630.32622548084362</v>
      </c>
      <c r="O29" s="55">
        <f>'Расчет субсидий'!T29-1</f>
        <v>5.1822916666666607E-2</v>
      </c>
      <c r="P29" s="55">
        <f>O29*'Расчет субсидий'!U29</f>
        <v>0.25911458333333304</v>
      </c>
      <c r="Q29" s="56">
        <f t="shared" si="8"/>
        <v>40.391803245597195</v>
      </c>
      <c r="R29" s="55">
        <f>'Расчет субсидий'!X29-1</f>
        <v>0.17739234449760777</v>
      </c>
      <c r="S29" s="55">
        <f>R29*'Расчет субсидий'!Y29</f>
        <v>2.6608851674641167</v>
      </c>
      <c r="T29" s="56">
        <f t="shared" si="9"/>
        <v>414.78927492504573</v>
      </c>
      <c r="U29" s="55">
        <f t="shared" si="11"/>
        <v>10.634893154564566</v>
      </c>
    </row>
    <row r="30" spans="1:21" ht="15" customHeight="1">
      <c r="A30" s="30" t="s">
        <v>32</v>
      </c>
      <c r="B30" s="53">
        <f>'Расчет субсидий'!AD30</f>
        <v>-188.82727272727266</v>
      </c>
      <c r="C30" s="55">
        <f>'Расчет субсидий'!D30-1</f>
        <v>-1.2031466913464683E-4</v>
      </c>
      <c r="D30" s="55">
        <f>C30*'Расчет субсидий'!E30</f>
        <v>-1.2031466913464683E-3</v>
      </c>
      <c r="E30" s="56">
        <f t="shared" si="5"/>
        <v>-3.1744360005866397E-2</v>
      </c>
      <c r="F30" s="55">
        <f>'Расчет субсидий'!H30-1</f>
        <v>-3.7278657968312645E-3</v>
      </c>
      <c r="G30" s="55">
        <f>F30*'Расчет субсидий'!I30</f>
        <v>-1.8639328984156323E-2</v>
      </c>
      <c r="H30" s="56">
        <f t="shared" si="10"/>
        <v>-0.49178838606841924</v>
      </c>
      <c r="I30" s="55">
        <f>'Расчет субсидий'!L30-1</f>
        <v>6.6666666666666652E-2</v>
      </c>
      <c r="J30" s="55">
        <f>I30*'Расчет субсидий'!M30</f>
        <v>0.66666666666666652</v>
      </c>
      <c r="K30" s="56">
        <f t="shared" si="6"/>
        <v>17.58963127504736</v>
      </c>
      <c r="L30" s="55">
        <f>'Расчет субсидий'!P30-1</f>
        <v>-0.28364662445776534</v>
      </c>
      <c r="M30" s="55">
        <f>L30*'Расчет субсидий'!Q30</f>
        <v>-5.6729324891553068</v>
      </c>
      <c r="N30" s="56">
        <f t="shared" si="7"/>
        <v>-149.6771860987177</v>
      </c>
      <c r="O30" s="55">
        <f>'Расчет субсидий'!T30-1</f>
        <v>-4.2194092826997043E-4</v>
      </c>
      <c r="P30" s="55">
        <f>O30*'Расчет субсидий'!U30</f>
        <v>-4.2194092826997043E-3</v>
      </c>
      <c r="Q30" s="56">
        <f t="shared" si="8"/>
        <v>-0.11132678022179983</v>
      </c>
      <c r="R30" s="55">
        <f>'Расчет субсидий'!X30-1</f>
        <v>-0.21264367816091956</v>
      </c>
      <c r="S30" s="55">
        <f>R30*'Расчет субсидий'!Y30</f>
        <v>-2.1264367816091956</v>
      </c>
      <c r="T30" s="56">
        <f t="shared" si="9"/>
        <v>-56.10485837730625</v>
      </c>
      <c r="U30" s="55">
        <f t="shared" si="11"/>
        <v>-7.1567644890560373</v>
      </c>
    </row>
    <row r="31" spans="1:21" ht="15" customHeight="1">
      <c r="A31" s="30" t="s">
        <v>33</v>
      </c>
      <c r="B31" s="53">
        <f>'Расчет субсидий'!AD31</f>
        <v>-237.58181818181811</v>
      </c>
      <c r="C31" s="55">
        <f>'Расчет субсидий'!D31-1</f>
        <v>0.21517405902102849</v>
      </c>
      <c r="D31" s="55">
        <f>C31*'Расчет субсидий'!E31</f>
        <v>2.1517405902102849</v>
      </c>
      <c r="E31" s="56">
        <f t="shared" si="5"/>
        <v>106.29829492714268</v>
      </c>
      <c r="F31" s="55">
        <f>'Расчет субсидий'!H31-1</f>
        <v>-5.1691729323308233E-2</v>
      </c>
      <c r="G31" s="55">
        <f>F31*'Расчет субсидий'!I31</f>
        <v>-0.25845864661654117</v>
      </c>
      <c r="H31" s="56">
        <f t="shared" si="10"/>
        <v>-12.768134583467747</v>
      </c>
      <c r="I31" s="55">
        <f>'Расчет субсидий'!L31-1</f>
        <v>0</v>
      </c>
      <c r="J31" s="55">
        <f>I31*'Расчет субсидий'!M31</f>
        <v>0</v>
      </c>
      <c r="K31" s="56">
        <f t="shared" si="6"/>
        <v>0</v>
      </c>
      <c r="L31" s="55">
        <f>'Расчет субсидий'!P31-1</f>
        <v>-0.38439547155016085</v>
      </c>
      <c r="M31" s="55">
        <f>L31*'Расчет субсидий'!Q31</f>
        <v>-7.6879094310032166</v>
      </c>
      <c r="N31" s="56">
        <f t="shared" si="7"/>
        <v>-379.7909784236943</v>
      </c>
      <c r="O31" s="55">
        <f>'Расчет субсидий'!T31-1</f>
        <v>3.1400535236396188E-2</v>
      </c>
      <c r="P31" s="55">
        <f>O31*'Расчет субсидий'!U31</f>
        <v>0.31400535236396188</v>
      </c>
      <c r="Q31" s="56">
        <f t="shared" si="8"/>
        <v>15.512201473609696</v>
      </c>
      <c r="R31" s="55">
        <f>'Расчет субсидий'!X31-1</f>
        <v>0.13427561837455815</v>
      </c>
      <c r="S31" s="55">
        <f>R31*'Расчет субсидий'!Y31</f>
        <v>0.67137809187279074</v>
      </c>
      <c r="T31" s="56">
        <f t="shared" si="9"/>
        <v>33.166798424591562</v>
      </c>
      <c r="U31" s="55">
        <f t="shared" si="11"/>
        <v>-4.8092440431727201</v>
      </c>
    </row>
    <row r="32" spans="1:21" ht="15" customHeight="1">
      <c r="A32" s="30" t="s">
        <v>34</v>
      </c>
      <c r="B32" s="53">
        <f>'Расчет субсидий'!AD32</f>
        <v>-198.28181818181793</v>
      </c>
      <c r="C32" s="55">
        <f>'Расчет субсидий'!D32-1</f>
        <v>4.1645866424627531E-2</v>
      </c>
      <c r="D32" s="55">
        <f>C32*'Расчет субсидий'!E32</f>
        <v>0.41645866424627531</v>
      </c>
      <c r="E32" s="56">
        <f t="shared" si="5"/>
        <v>17.40018226597288</v>
      </c>
      <c r="F32" s="55">
        <f>'Расчет субсидий'!H32-1</f>
        <v>-3.6053130929791344E-2</v>
      </c>
      <c r="G32" s="55">
        <f>F32*'Расчет субсидий'!I32</f>
        <v>-0.18026565464895672</v>
      </c>
      <c r="H32" s="56">
        <f t="shared" si="10"/>
        <v>-7.5317324778525645</v>
      </c>
      <c r="I32" s="55">
        <f>'Расчет субсидий'!L32-1</f>
        <v>9.7560975609756184E-2</v>
      </c>
      <c r="J32" s="55">
        <f>I32*'Расчет субсидий'!M32</f>
        <v>1.4634146341463428</v>
      </c>
      <c r="K32" s="56">
        <f t="shared" si="6"/>
        <v>61.143358395301114</v>
      </c>
      <c r="L32" s="55">
        <f>'Расчет субсидий'!P32-1</f>
        <v>-0.3787842875304358</v>
      </c>
      <c r="M32" s="55">
        <f>L32*'Расчет субсидий'!Q32</f>
        <v>-7.5756857506087165</v>
      </c>
      <c r="N32" s="56">
        <f t="shared" si="7"/>
        <v>-316.52196044209006</v>
      </c>
      <c r="O32" s="55">
        <f>'Расчет субсидий'!T32-1</f>
        <v>-9.9798792756539245E-2</v>
      </c>
      <c r="P32" s="55">
        <f>O32*'Расчет субсидий'!U32</f>
        <v>-0.99798792756539245</v>
      </c>
      <c r="Q32" s="56">
        <f t="shared" si="8"/>
        <v>-41.69722791169827</v>
      </c>
      <c r="R32" s="55">
        <f>'Расчет субсидий'!X32-1</f>
        <v>0.21283582089552233</v>
      </c>
      <c r="S32" s="55">
        <f>R32*'Расчет субсидий'!Y32</f>
        <v>2.1283582089552233</v>
      </c>
      <c r="T32" s="56">
        <f t="shared" si="9"/>
        <v>88.925561988549006</v>
      </c>
      <c r="U32" s="55">
        <f t="shared" si="11"/>
        <v>-4.7457078254752245</v>
      </c>
    </row>
    <row r="33" spans="1:21" ht="15" customHeight="1">
      <c r="A33" s="30" t="s">
        <v>1</v>
      </c>
      <c r="B33" s="53">
        <f>'Расчет субсидий'!AD33</f>
        <v>-202.85454545454468</v>
      </c>
      <c r="C33" s="55">
        <f>'Расчет субсидий'!D33-1</f>
        <v>-0.1630379216887381</v>
      </c>
      <c r="D33" s="55">
        <f>C33*'Расчет субсидий'!E33</f>
        <v>-1.630379216887381</v>
      </c>
      <c r="E33" s="56">
        <f t="shared" si="5"/>
        <v>-142.58196105907913</v>
      </c>
      <c r="F33" s="55">
        <f>'Расчет субсидий'!H33-1</f>
        <v>-2.4952015355086399E-2</v>
      </c>
      <c r="G33" s="55">
        <f>F33*'Расчет субсидий'!I33</f>
        <v>-0.12476007677543199</v>
      </c>
      <c r="H33" s="56">
        <f t="shared" si="10"/>
        <v>-10.910674169708285</v>
      </c>
      <c r="I33" s="55">
        <f>'Расчет субсидий'!L33-1</f>
        <v>8.6142322097378266E-2</v>
      </c>
      <c r="J33" s="55">
        <f>I33*'Расчет субсидий'!M33</f>
        <v>0.86142322097378266</v>
      </c>
      <c r="K33" s="56">
        <f t="shared" si="6"/>
        <v>75.334260199143898</v>
      </c>
      <c r="L33" s="55">
        <f>'Расчет субсидий'!P33-1</f>
        <v>-0.12721551991843949</v>
      </c>
      <c r="M33" s="55">
        <f>L33*'Расчет субсидий'!Q33</f>
        <v>-2.5443103983687898</v>
      </c>
      <c r="N33" s="56">
        <f t="shared" si="7"/>
        <v>-222.50821304936176</v>
      </c>
      <c r="O33" s="55">
        <f>'Расчет субсидий'!T33-1</f>
        <v>8.4585420144685619E-2</v>
      </c>
      <c r="P33" s="55">
        <f>O33*'Расчет субсидий'!U33</f>
        <v>0.4229271007234281</v>
      </c>
      <c r="Q33" s="56">
        <f t="shared" si="8"/>
        <v>36.986349422008388</v>
      </c>
      <c r="R33" s="55">
        <f>'Расчет субсидий'!X33-1</f>
        <v>6.9552238805970168E-2</v>
      </c>
      <c r="S33" s="55">
        <f>R33*'Расчет субсидий'!Y33</f>
        <v>0.69552238805970168</v>
      </c>
      <c r="T33" s="56">
        <f t="shared" si="9"/>
        <v>60.8256932024522</v>
      </c>
      <c r="U33" s="55">
        <f t="shared" si="11"/>
        <v>-2.3195769822746901</v>
      </c>
    </row>
    <row r="34" spans="1:21" ht="15" customHeight="1">
      <c r="A34" s="30" t="s">
        <v>35</v>
      </c>
      <c r="B34" s="53">
        <f>'Расчет субсидий'!AD34</f>
        <v>-76.345454545454686</v>
      </c>
      <c r="C34" s="55">
        <f>'Расчет субсидий'!D34-1</f>
        <v>-1.3253129681147002E-2</v>
      </c>
      <c r="D34" s="55">
        <f>C34*'Расчет субсидий'!E34</f>
        <v>-0.13253129681147002</v>
      </c>
      <c r="E34" s="56">
        <f t="shared" si="5"/>
        <v>-6.2203598522361903</v>
      </c>
      <c r="F34" s="55">
        <f>'Расчет субсидий'!H34-1</f>
        <v>-6.9060773480662974E-2</v>
      </c>
      <c r="G34" s="55">
        <f>F34*'Расчет субсидий'!I34</f>
        <v>-0.34530386740331487</v>
      </c>
      <c r="H34" s="56">
        <f t="shared" si="10"/>
        <v>-16.206845969921691</v>
      </c>
      <c r="I34" s="55">
        <f>'Расчет субсидий'!L34-1</f>
        <v>0.18483412322274884</v>
      </c>
      <c r="J34" s="55">
        <f>I34*'Расчет субсидий'!M34</f>
        <v>1.8483412322274884</v>
      </c>
      <c r="K34" s="56">
        <f t="shared" si="6"/>
        <v>86.751943660039615</v>
      </c>
      <c r="L34" s="55">
        <f>'Расчет субсидий'!P34-1</f>
        <v>-0.12313216831289131</v>
      </c>
      <c r="M34" s="55">
        <f>L34*'Расчет субсидий'!Q34</f>
        <v>-2.4626433662578262</v>
      </c>
      <c r="N34" s="56">
        <f t="shared" si="7"/>
        <v>-115.58423024892798</v>
      </c>
      <c r="O34" s="55">
        <f>'Расчет субсидий'!T34-1</f>
        <v>-6.8965517241379448E-3</v>
      </c>
      <c r="P34" s="55">
        <f>O34*'Расчет субсидий'!U34</f>
        <v>-3.4482758620689724E-2</v>
      </c>
      <c r="Q34" s="56">
        <f t="shared" si="8"/>
        <v>-1.6184491699618389</v>
      </c>
      <c r="R34" s="55">
        <f>'Расчет субсидий'!X34-1</f>
        <v>-9.9999999999999978E-2</v>
      </c>
      <c r="S34" s="55">
        <f>R34*'Расчет субсидий'!Y34</f>
        <v>-0.49999999999999989</v>
      </c>
      <c r="T34" s="56">
        <f t="shared" si="9"/>
        <v>-23.467512964446609</v>
      </c>
      <c r="U34" s="55">
        <f t="shared" si="11"/>
        <v>-1.6266200568658125</v>
      </c>
    </row>
    <row r="35" spans="1:21" ht="15" customHeight="1">
      <c r="A35" s="30" t="s">
        <v>36</v>
      </c>
      <c r="B35" s="53">
        <f>'Расчет субсидий'!AD35</f>
        <v>-164.82727272727266</v>
      </c>
      <c r="C35" s="55">
        <f>'Расчет субсидий'!D35-1</f>
        <v>1.1641374498517321E-2</v>
      </c>
      <c r="D35" s="55">
        <f>C35*'Расчет субсидий'!E35</f>
        <v>0.11641374498517321</v>
      </c>
      <c r="E35" s="56">
        <f t="shared" si="5"/>
        <v>3.4302679101188445</v>
      </c>
      <c r="F35" s="55">
        <f>'Расчет субсидий'!H35-1</f>
        <v>-4.2156862745098E-2</v>
      </c>
      <c r="G35" s="55">
        <f>F35*'Расчет субсидий'!I35</f>
        <v>-0.21078431372549</v>
      </c>
      <c r="H35" s="56">
        <f t="shared" si="10"/>
        <v>-6.2110077072175702</v>
      </c>
      <c r="I35" s="55">
        <f>'Расчет субсидий'!L35-1</f>
        <v>-0.12891986062717775</v>
      </c>
      <c r="J35" s="55">
        <f>I35*'Расчет субсидий'!M35</f>
        <v>-1.9337979094076663</v>
      </c>
      <c r="K35" s="56">
        <f t="shared" si="6"/>
        <v>-56.981629739176256</v>
      </c>
      <c r="L35" s="55">
        <f>'Расчет субсидий'!P35-1</f>
        <v>-0.11886087585815708</v>
      </c>
      <c r="M35" s="55">
        <f>L35*'Расчет субсидий'!Q35</f>
        <v>-2.3772175171631416</v>
      </c>
      <c r="N35" s="56">
        <f t="shared" si="7"/>
        <v>-70.047509987207249</v>
      </c>
      <c r="O35" s="55">
        <f>'Расчет субсидий'!T35-1</f>
        <v>-0.22812500000000002</v>
      </c>
      <c r="P35" s="55">
        <f>O35*'Расчет субсидий'!U35</f>
        <v>-2.28125</v>
      </c>
      <c r="Q35" s="56">
        <f t="shared" si="8"/>
        <v>-67.219714226659974</v>
      </c>
      <c r="R35" s="55">
        <f>'Расчет субсидий'!X35-1</f>
        <v>0.21857142857142842</v>
      </c>
      <c r="S35" s="55">
        <f>R35*'Расчет субсидий'!Y35</f>
        <v>1.0928571428571421</v>
      </c>
      <c r="T35" s="56">
        <f t="shared" si="9"/>
        <v>32.202321022869576</v>
      </c>
      <c r="U35" s="55">
        <f t="shared" si="11"/>
        <v>-5.5937788524539833</v>
      </c>
    </row>
    <row r="36" spans="1:21" ht="15" customHeight="1">
      <c r="A36" s="30" t="s">
        <v>37</v>
      </c>
      <c r="B36" s="53">
        <f>'Расчет субсидий'!AD36</f>
        <v>111.60909090909081</v>
      </c>
      <c r="C36" s="55">
        <f>'Расчет субсидий'!D36-1</f>
        <v>-8.2046061839928797E-2</v>
      </c>
      <c r="D36" s="55">
        <f>C36*'Расчет субсидий'!E36</f>
        <v>-0.82046061839928797</v>
      </c>
      <c r="E36" s="56">
        <f t="shared" si="5"/>
        <v>-74.265406718817673</v>
      </c>
      <c r="F36" s="55">
        <f>'Расчет субсидий'!H36-1</f>
        <v>-8.9681774349083865E-2</v>
      </c>
      <c r="G36" s="55">
        <f>F36*'Расчет субсидий'!I36</f>
        <v>-0.44840887174541932</v>
      </c>
      <c r="H36" s="56">
        <f t="shared" si="10"/>
        <v>-40.588501738779634</v>
      </c>
      <c r="I36" s="55">
        <f>'Расчет субсидий'!L36-1</f>
        <v>6.9767441860465018E-2</v>
      </c>
      <c r="J36" s="55">
        <f>I36*'Расчет субсидий'!M36</f>
        <v>1.0465116279069753</v>
      </c>
      <c r="K36" s="56">
        <f t="shared" si="6"/>
        <v>94.726803382853191</v>
      </c>
      <c r="L36" s="55">
        <f>'Расчет субсидий'!P36-1</f>
        <v>6.7634582063691218E-2</v>
      </c>
      <c r="M36" s="55">
        <f>L36*'Расчет субсидий'!Q36</f>
        <v>1.3526916412738244</v>
      </c>
      <c r="N36" s="56">
        <f t="shared" si="7"/>
        <v>122.44121491210474</v>
      </c>
      <c r="O36" s="55">
        <f>'Расчет субсидий'!T36-1</f>
        <v>9.1147316850859195E-3</v>
      </c>
      <c r="P36" s="55">
        <f>O36*'Расчет субсидий'!U36</f>
        <v>9.1147316850859195E-2</v>
      </c>
      <c r="Q36" s="56">
        <f t="shared" si="8"/>
        <v>8.2503564527745947</v>
      </c>
      <c r="R36" s="55">
        <f>'Расчет субсидий'!X36-1</f>
        <v>1.1540680900172795E-3</v>
      </c>
      <c r="S36" s="55">
        <f>R36*'Расчет субсидий'!Y36</f>
        <v>1.1540680900172795E-2</v>
      </c>
      <c r="T36" s="56">
        <f t="shared" si="9"/>
        <v>1.0446246189555894</v>
      </c>
      <c r="U36" s="55">
        <f t="shared" si="11"/>
        <v>1.2330217767871243</v>
      </c>
    </row>
    <row r="37" spans="1:21" ht="15" customHeight="1">
      <c r="A37" s="30" t="s">
        <v>38</v>
      </c>
      <c r="B37" s="53">
        <f>'Расчет субсидий'!AD37</f>
        <v>-124.63636363636351</v>
      </c>
      <c r="C37" s="55">
        <f>'Расчет субсидий'!D37-1</f>
        <v>2.3364206752315431E-2</v>
      </c>
      <c r="D37" s="55">
        <f>C37*'Расчет субсидий'!E37</f>
        <v>0.23364206752315431</v>
      </c>
      <c r="E37" s="56">
        <f t="shared" si="5"/>
        <v>9.4326317011572876</v>
      </c>
      <c r="F37" s="55">
        <f>'Расчет субсидий'!H37-1</f>
        <v>-8.9165867689357636E-2</v>
      </c>
      <c r="G37" s="55">
        <f>F37*'Расчет субсидий'!I37</f>
        <v>-0.44582933844678818</v>
      </c>
      <c r="H37" s="56">
        <f>$B37*G37/$U37</f>
        <v>-17.999087217983121</v>
      </c>
      <c r="I37" s="55">
        <f>'Расчет субсидий'!L37-1</f>
        <v>3.4482758620689724E-2</v>
      </c>
      <c r="J37" s="55">
        <f>I37*'Расчет субсидий'!M37</f>
        <v>0.51724137931034586</v>
      </c>
      <c r="K37" s="56">
        <f t="shared" si="6"/>
        <v>20.882144569918164</v>
      </c>
      <c r="L37" s="55">
        <f>'Расчет субсидий'!P37-1</f>
        <v>-0.22512891613154307</v>
      </c>
      <c r="M37" s="55">
        <f>L37*'Расчет субсидий'!Q37</f>
        <v>-4.5025783226308613</v>
      </c>
      <c r="N37" s="56">
        <f t="shared" si="7"/>
        <v>-181.7787501764104</v>
      </c>
      <c r="O37" s="55">
        <f>'Расчет субсидий'!T37-1</f>
        <v>1.3306451612903336E-2</v>
      </c>
      <c r="P37" s="55">
        <f>O37*'Расчет субсидий'!U37</f>
        <v>0.13306451612903336</v>
      </c>
      <c r="Q37" s="56">
        <f t="shared" si="8"/>
        <v>5.3721000950031748</v>
      </c>
      <c r="R37" s="55">
        <f>'Расчет субсидий'!X37-1</f>
        <v>9.7727272727272663E-2</v>
      </c>
      <c r="S37" s="55">
        <f>R37*'Расчет субсидий'!Y37</f>
        <v>0.97727272727272663</v>
      </c>
      <c r="T37" s="56">
        <f t="shared" si="9"/>
        <v>39.454597391951339</v>
      </c>
      <c r="U37" s="55">
        <f t="shared" si="11"/>
        <v>-3.0871869708423887</v>
      </c>
    </row>
    <row r="38" spans="1:21" ht="15" customHeight="1">
      <c r="A38" s="30" t="s">
        <v>39</v>
      </c>
      <c r="B38" s="53">
        <f>'Расчет субсидий'!AD38</f>
        <v>189.06363636363631</v>
      </c>
      <c r="C38" s="55">
        <f>'Расчет субсидий'!D38-1</f>
        <v>-1.6207636207636211E-2</v>
      </c>
      <c r="D38" s="55">
        <f>C38*'Расчет субсидий'!E38</f>
        <v>-0.16207636207636211</v>
      </c>
      <c r="E38" s="56">
        <f t="shared" si="5"/>
        <v>-6.0588687755678636</v>
      </c>
      <c r="F38" s="55">
        <f>'Расчет субсидий'!H38-1</f>
        <v>1.8867924528302993E-3</v>
      </c>
      <c r="G38" s="55">
        <f>F38*'Расчет субсидий'!I38</f>
        <v>9.4339622641514964E-3</v>
      </c>
      <c r="H38" s="56">
        <f t="shared" si="10"/>
        <v>0.35266795638726478</v>
      </c>
      <c r="I38" s="55">
        <f>'Расчет субсидий'!L38-1</f>
        <v>0.11111111111111116</v>
      </c>
      <c r="J38" s="55">
        <f>I38*'Расчет субсидий'!M38</f>
        <v>1.1111111111111116</v>
      </c>
      <c r="K38" s="56">
        <f t="shared" si="6"/>
        <v>41.536448196719881</v>
      </c>
      <c r="L38" s="55">
        <f>'Расчет субсидий'!P38-1</f>
        <v>0.20240068885848128</v>
      </c>
      <c r="M38" s="55">
        <f>L38*'Расчет субсидий'!Q38</f>
        <v>4.0480137771696256</v>
      </c>
      <c r="N38" s="56">
        <f t="shared" si="7"/>
        <v>151.32610309951301</v>
      </c>
      <c r="O38" s="55">
        <f>'Расчет субсидий'!T38-1</f>
        <v>1.0204081632652962E-2</v>
      </c>
      <c r="P38" s="55">
        <f>O38*'Расчет субсидий'!U38</f>
        <v>5.1020408163264808E-2</v>
      </c>
      <c r="Q38" s="56">
        <f t="shared" si="8"/>
        <v>1.9072858865840567</v>
      </c>
      <c r="R38" s="55">
        <f>'Расчет субсидий'!X38-1</f>
        <v>0</v>
      </c>
      <c r="S38" s="55">
        <f>R38*'Расчет субсидий'!Y38</f>
        <v>0</v>
      </c>
      <c r="T38" s="56">
        <f t="shared" si="9"/>
        <v>0</v>
      </c>
      <c r="U38" s="55">
        <f t="shared" si="11"/>
        <v>5.0575028966317905</v>
      </c>
    </row>
    <row r="39" spans="1:21" ht="15" customHeight="1">
      <c r="A39" s="30" t="s">
        <v>40</v>
      </c>
      <c r="B39" s="53">
        <f>'Расчет субсидий'!AD39</f>
        <v>-149.66363636363621</v>
      </c>
      <c r="C39" s="55">
        <f>'Расчет субсидий'!D39-1</f>
        <v>9.948680679539601E-2</v>
      </c>
      <c r="D39" s="55">
        <f>C39*'Расчет субсидий'!E39</f>
        <v>0.9948680679539601</v>
      </c>
      <c r="E39" s="56">
        <f t="shared" si="5"/>
        <v>123.24590352171106</v>
      </c>
      <c r="F39" s="55">
        <f>'Расчет субсидий'!H39-1</f>
        <v>2.0428015564202484E-2</v>
      </c>
      <c r="G39" s="55">
        <f>F39*'Расчет субсидий'!I39</f>
        <v>0.10214007782101242</v>
      </c>
      <c r="H39" s="56">
        <f t="shared" si="10"/>
        <v>12.653281960006691</v>
      </c>
      <c r="I39" s="55">
        <f>'Расчет субсидий'!L39-1</f>
        <v>-2.6595744680850686E-3</v>
      </c>
      <c r="J39" s="55">
        <f>I39*'Расчет субсидий'!M39</f>
        <v>-1.3297872340425343E-2</v>
      </c>
      <c r="K39" s="56">
        <f t="shared" si="6"/>
        <v>-1.6473624436279888</v>
      </c>
      <c r="L39" s="55">
        <f>'Расчет субсидий'!P39-1</f>
        <v>-0.15948242410767655</v>
      </c>
      <c r="M39" s="55">
        <f>L39*'Расчет субсидий'!Q39</f>
        <v>-3.1896484821535309</v>
      </c>
      <c r="N39" s="56">
        <f t="shared" si="7"/>
        <v>-395.1389352641865</v>
      </c>
      <c r="O39" s="55">
        <f>'Расчет субсидий'!T39-1</f>
        <v>4.74010861132661E-2</v>
      </c>
      <c r="P39" s="55">
        <f>O39*'Расчет субсидий'!U39</f>
        <v>0.474010861132661</v>
      </c>
      <c r="Q39" s="56">
        <f t="shared" si="8"/>
        <v>58.721250325729258</v>
      </c>
      <c r="R39" s="55">
        <f>'Расчет субсидий'!X39-1</f>
        <v>4.2380952380952408E-2</v>
      </c>
      <c r="S39" s="55">
        <f>R39*'Расчет субсидий'!Y39</f>
        <v>0.42380952380952408</v>
      </c>
      <c r="T39" s="56">
        <f t="shared" si="9"/>
        <v>52.502225536731274</v>
      </c>
      <c r="U39" s="55">
        <f t="shared" si="11"/>
        <v>-1.2081178237767984</v>
      </c>
    </row>
    <row r="40" spans="1:21" ht="15" customHeight="1">
      <c r="A40" s="30" t="s">
        <v>41</v>
      </c>
      <c r="B40" s="53">
        <f>'Расчет субсидий'!AD40</f>
        <v>-425.15454545454531</v>
      </c>
      <c r="C40" s="55">
        <f>'Расчет субсидий'!D40-1</f>
        <v>-9.5552702229485198E-2</v>
      </c>
      <c r="D40" s="55">
        <f>C40*'Расчет субсидий'!E40</f>
        <v>-0.95552702229485198</v>
      </c>
      <c r="E40" s="56">
        <f t="shared" si="5"/>
        <v>-56.675328083199503</v>
      </c>
      <c r="F40" s="55">
        <f>'Расчет субсидий'!H40-1</f>
        <v>1.1822660098522286E-2</v>
      </c>
      <c r="G40" s="55">
        <f>F40*'Расчет субсидий'!I40</f>
        <v>5.9113300492611431E-2</v>
      </c>
      <c r="H40" s="56">
        <f t="shared" si="10"/>
        <v>3.5061967075021161</v>
      </c>
      <c r="I40" s="55">
        <f>'Расчет субсидий'!L40-1</f>
        <v>3.7735849056603765E-2</v>
      </c>
      <c r="J40" s="55">
        <f>I40*'Расчет субсидий'!M40</f>
        <v>0.18867924528301883</v>
      </c>
      <c r="K40" s="56">
        <f t="shared" si="6"/>
        <v>11.191162446901295</v>
      </c>
      <c r="L40" s="55">
        <f>'Расчет субсидий'!P40-1</f>
        <v>-0.43246329264566341</v>
      </c>
      <c r="M40" s="55">
        <f>L40*'Расчет субсидий'!Q40</f>
        <v>-8.6492658529132687</v>
      </c>
      <c r="N40" s="56">
        <f t="shared" si="7"/>
        <v>-513.01529779385999</v>
      </c>
      <c r="O40" s="55">
        <f>'Расчет субсидий'!T40-1</f>
        <v>0.20118095238095224</v>
      </c>
      <c r="P40" s="55">
        <f>O40*'Расчет субсидий'!U40</f>
        <v>1.0059047619047612</v>
      </c>
      <c r="Q40" s="56">
        <f t="shared" si="8"/>
        <v>59.663391061915092</v>
      </c>
      <c r="R40" s="55">
        <f>'Расчет субсидий'!X40-1</f>
        <v>0.23662650602409641</v>
      </c>
      <c r="S40" s="55">
        <f>R40*'Расчет субсидий'!Y40</f>
        <v>1.183132530120482</v>
      </c>
      <c r="T40" s="56">
        <f t="shared" si="9"/>
        <v>70.175330206195767</v>
      </c>
      <c r="U40" s="55">
        <f t="shared" si="11"/>
        <v>-7.1679630374072483</v>
      </c>
    </row>
    <row r="41" spans="1:21" ht="15" customHeight="1">
      <c r="A41" s="30" t="s">
        <v>2</v>
      </c>
      <c r="B41" s="53">
        <f>'Расчет субсидий'!AD41</f>
        <v>-93.209090909091174</v>
      </c>
      <c r="C41" s="55">
        <f>'Расчет субсидий'!D41-1</f>
        <v>1.27603882648053E-3</v>
      </c>
      <c r="D41" s="55">
        <f>C41*'Расчет субсидий'!E41</f>
        <v>1.27603882648053E-2</v>
      </c>
      <c r="E41" s="56">
        <f t="shared" si="5"/>
        <v>0.81097565235720104</v>
      </c>
      <c r="F41" s="55">
        <f>'Расчет субсидий'!H41-1</f>
        <v>-6.8160597572362258E-2</v>
      </c>
      <c r="G41" s="55">
        <f>F41*'Расчет субсидий'!I41</f>
        <v>-0.34080298786181129</v>
      </c>
      <c r="H41" s="56">
        <f t="shared" si="10"/>
        <v>-21.659444812413216</v>
      </c>
      <c r="I41" s="55">
        <f>'Расчет субсидий'!L41-1</f>
        <v>7.4766355140186924E-2</v>
      </c>
      <c r="J41" s="55">
        <f>I41*'Расчет субсидий'!M41</f>
        <v>1.1214953271028039</v>
      </c>
      <c r="K41" s="56">
        <f t="shared" si="6"/>
        <v>71.275684222029142</v>
      </c>
      <c r="L41" s="55">
        <f>'Расчет субсидий'!P41-1</f>
        <v>-0.14134186628742429</v>
      </c>
      <c r="M41" s="55">
        <f>L41*'Расчет субсидий'!Q41</f>
        <v>-2.8268373257484858</v>
      </c>
      <c r="N41" s="56">
        <f t="shared" si="7"/>
        <v>-179.6572484145758</v>
      </c>
      <c r="O41" s="55">
        <f>'Расчет субсидий'!T41-1</f>
        <v>6.7058823529411837E-2</v>
      </c>
      <c r="P41" s="55">
        <f>O41*'Расчет субсидий'!U41</f>
        <v>0.33529411764705919</v>
      </c>
      <c r="Q41" s="56">
        <f t="shared" si="8"/>
        <v>21.309333238733142</v>
      </c>
      <c r="R41" s="55">
        <f>'Расчет субсидий'!X41-1</f>
        <v>4.629629629629628E-2</v>
      </c>
      <c r="S41" s="55">
        <f>R41*'Расчет субсидий'!Y41</f>
        <v>0.2314814814814814</v>
      </c>
      <c r="T41" s="56">
        <f t="shared" si="9"/>
        <v>14.711609204778382</v>
      </c>
      <c r="U41" s="55">
        <f t="shared" si="11"/>
        <v>-1.4666089991141475</v>
      </c>
    </row>
    <row r="42" spans="1:21" ht="15" customHeight="1">
      <c r="A42" s="30" t="s">
        <v>42</v>
      </c>
      <c r="B42" s="53">
        <f>'Расчет субсидий'!AD42</f>
        <v>-21.281818181818153</v>
      </c>
      <c r="C42" s="55">
        <f>'Расчет субсидий'!D42-1</f>
        <v>-0.21671092712645468</v>
      </c>
      <c r="D42" s="55">
        <f>C42*'Расчет субсидий'!E42</f>
        <v>-2.1671092712645468</v>
      </c>
      <c r="E42" s="56">
        <f t="shared" si="5"/>
        <v>-79.816333155243925</v>
      </c>
      <c r="F42" s="55">
        <f>'Расчет субсидий'!H42-1</f>
        <v>-8.1669691470054429E-2</v>
      </c>
      <c r="G42" s="55">
        <f>F42*'Расчет субсидий'!I42</f>
        <v>-0.40834845735027214</v>
      </c>
      <c r="H42" s="56">
        <f t="shared" si="10"/>
        <v>-15.039793769273439</v>
      </c>
      <c r="I42" s="55">
        <f>'Расчет субсидий'!L42-1</f>
        <v>0</v>
      </c>
      <c r="J42" s="55">
        <f>I42*'Расчет субсидий'!M42</f>
        <v>0</v>
      </c>
      <c r="K42" s="56">
        <f t="shared" si="6"/>
        <v>0</v>
      </c>
      <c r="L42" s="55">
        <f>'Расчет субсидий'!P42-1</f>
        <v>8.8886095046517566E-2</v>
      </c>
      <c r="M42" s="55">
        <f>L42*'Расчет субсидий'!Q42</f>
        <v>1.7777219009303513</v>
      </c>
      <c r="N42" s="56">
        <f t="shared" si="7"/>
        <v>65.474891083472869</v>
      </c>
      <c r="O42" s="55">
        <f>'Расчет субсидий'!T42-1</f>
        <v>1.379310344827589E-2</v>
      </c>
      <c r="P42" s="55">
        <f>O42*'Расчет субсидий'!U42</f>
        <v>6.8965517241379448E-2</v>
      </c>
      <c r="Q42" s="56">
        <f t="shared" si="8"/>
        <v>2.5400540588106311</v>
      </c>
      <c r="R42" s="55">
        <f>'Расчет субсидий'!X42-1</f>
        <v>3.0188679245283012E-2</v>
      </c>
      <c r="S42" s="55">
        <f>R42*'Расчет субсидий'!Y42</f>
        <v>0.15094339622641506</v>
      </c>
      <c r="T42" s="56">
        <f t="shared" si="9"/>
        <v>5.5593636004157077</v>
      </c>
      <c r="U42" s="55">
        <f t="shared" si="11"/>
        <v>-0.57782691421667298</v>
      </c>
    </row>
    <row r="43" spans="1:21" ht="15" customHeight="1">
      <c r="A43" s="30" t="s">
        <v>3</v>
      </c>
      <c r="B43" s="53">
        <f>'Расчет субсидий'!AD43</f>
        <v>-285.9909090909091</v>
      </c>
      <c r="C43" s="55">
        <f>'Расчет субсидий'!D43-1</f>
        <v>-0.20621158690176322</v>
      </c>
      <c r="D43" s="55">
        <f>C43*'Расчет субсидий'!E43</f>
        <v>-2.0621158690176324</v>
      </c>
      <c r="E43" s="56">
        <f t="shared" si="5"/>
        <v>-81.676915342975207</v>
      </c>
      <c r="F43" s="55">
        <f>'Расчет субсидий'!H43-1</f>
        <v>-0.11027332704995274</v>
      </c>
      <c r="G43" s="55">
        <f>F43*'Расчет субсидий'!I43</f>
        <v>-0.5513666352497637</v>
      </c>
      <c r="H43" s="56">
        <f t="shared" si="10"/>
        <v>-21.838698138572433</v>
      </c>
      <c r="I43" s="55">
        <f>'Расчет субсидий'!L43-1</f>
        <v>0.14864864864864868</v>
      </c>
      <c r="J43" s="55">
        <f>I43*'Расчет субсидий'!M43</f>
        <v>1.4864864864864868</v>
      </c>
      <c r="K43" s="56">
        <f t="shared" si="6"/>
        <v>58.877210897500397</v>
      </c>
      <c r="L43" s="55">
        <f>'Расчет субсидий'!P43-1</f>
        <v>-0.3057950313727491</v>
      </c>
      <c r="M43" s="55">
        <f>L43*'Расчет субсидий'!Q43</f>
        <v>-6.1159006274549821</v>
      </c>
      <c r="N43" s="56">
        <f t="shared" si="7"/>
        <v>-242.2404605385529</v>
      </c>
      <c r="O43" s="55">
        <f>'Расчет субсидий'!T43-1</f>
        <v>4.8367593712206336E-4</v>
      </c>
      <c r="P43" s="55">
        <f>O43*'Расчет субсидий'!U43</f>
        <v>2.4183796856103168E-3</v>
      </c>
      <c r="Q43" s="56">
        <f t="shared" si="8"/>
        <v>9.5787921433757153E-2</v>
      </c>
      <c r="R43" s="55">
        <f>'Расчет субсидий'!X43-1</f>
        <v>4.0000000000000036E-3</v>
      </c>
      <c r="S43" s="55">
        <f>R43*'Расчет субсидий'!Y43</f>
        <v>2.0000000000000018E-2</v>
      </c>
      <c r="T43" s="56">
        <f t="shared" si="9"/>
        <v>0.79216611025727857</v>
      </c>
      <c r="U43" s="55">
        <f t="shared" si="11"/>
        <v>-7.2204782655502804</v>
      </c>
    </row>
    <row r="44" spans="1:21" ht="15" customHeight="1">
      <c r="A44" s="30" t="s">
        <v>43</v>
      </c>
      <c r="B44" s="53">
        <f>'Расчет субсидий'!AD44</f>
        <v>83.763636363636579</v>
      </c>
      <c r="C44" s="55">
        <f>'Расчет субсидий'!D44-1</f>
        <v>0.15550748752079868</v>
      </c>
      <c r="D44" s="55">
        <f>C44*'Расчет субсидий'!E44</f>
        <v>1.5550748752079868</v>
      </c>
      <c r="E44" s="56">
        <f t="shared" si="5"/>
        <v>85.196771513537229</v>
      </c>
      <c r="F44" s="55">
        <f>'Расчет субсидий'!H44-1</f>
        <v>-4.3352601156069315E-2</v>
      </c>
      <c r="G44" s="55">
        <f>F44*'Расчет субсидий'!I44</f>
        <v>-0.21676300578034657</v>
      </c>
      <c r="H44" s="56">
        <f t="shared" si="10"/>
        <v>-11.875639283018936</v>
      </c>
      <c r="I44" s="55">
        <f>'Расчет субсидий'!L44-1</f>
        <v>0.10759493670886067</v>
      </c>
      <c r="J44" s="55">
        <f>I44*'Расчет субсидий'!M44</f>
        <v>1.0759493670886067</v>
      </c>
      <c r="K44" s="56">
        <f t="shared" si="6"/>
        <v>58.947266044487257</v>
      </c>
      <c r="L44" s="55">
        <f>'Расчет субсидий'!P44-1</f>
        <v>-0.13345643971776711</v>
      </c>
      <c r="M44" s="55">
        <f>L44*'Расчет субсидий'!Q44</f>
        <v>-2.6691287943553421</v>
      </c>
      <c r="N44" s="56">
        <f t="shared" si="7"/>
        <v>-146.23164431389898</v>
      </c>
      <c r="O44" s="55">
        <f>'Расчет субсидий'!T44-1</f>
        <v>5.6756756756756843E-2</v>
      </c>
      <c r="P44" s="55">
        <f>O44*'Расчет субсидий'!U44</f>
        <v>0.28378378378378422</v>
      </c>
      <c r="Q44" s="56">
        <f t="shared" si="8"/>
        <v>15.547458564038886</v>
      </c>
      <c r="R44" s="55">
        <f>'Расчет субсидий'!X44-1</f>
        <v>0.30000000000000004</v>
      </c>
      <c r="S44" s="55">
        <f>R44*'Расчет субсидий'!Y44</f>
        <v>1.5000000000000002</v>
      </c>
      <c r="T44" s="56">
        <f t="shared" si="9"/>
        <v>82.179423838491132</v>
      </c>
      <c r="U44" s="55">
        <f t="shared" si="11"/>
        <v>1.5289162259446891</v>
      </c>
    </row>
    <row r="45" spans="1:21" ht="15" customHeight="1">
      <c r="A45" s="31" t="s">
        <v>44</v>
      </c>
      <c r="B45" s="52">
        <f>'Расчет субсидий'!AD45</f>
        <v>-1749.4181818181819</v>
      </c>
      <c r="C45" s="52"/>
      <c r="D45" s="52"/>
      <c r="E45" s="52">
        <f>SUM(E47:E376)</f>
        <v>-5.7056986317019236</v>
      </c>
      <c r="F45" s="52"/>
      <c r="G45" s="52"/>
      <c r="H45" s="52"/>
      <c r="I45" s="52"/>
      <c r="J45" s="52"/>
      <c r="K45" s="52"/>
      <c r="L45" s="52"/>
      <c r="M45" s="52"/>
      <c r="N45" s="52">
        <f>SUM(N47:N376)</f>
        <v>-3518.2085972873406</v>
      </c>
      <c r="O45" s="52"/>
      <c r="P45" s="52"/>
      <c r="Q45" s="52">
        <f>SUM(Q47:Q376)</f>
        <v>541.80218398442025</v>
      </c>
      <c r="R45" s="52"/>
      <c r="S45" s="52"/>
      <c r="T45" s="52">
        <f>SUM(T47:T376)</f>
        <v>1232.6939301164425</v>
      </c>
      <c r="U45" s="52"/>
    </row>
    <row r="46" spans="1:21" ht="15" customHeight="1">
      <c r="A46" s="32" t="s">
        <v>45</v>
      </c>
      <c r="B46" s="57"/>
      <c r="C46" s="58"/>
      <c r="D46" s="58"/>
      <c r="E46" s="59"/>
      <c r="F46" s="58"/>
      <c r="G46" s="58"/>
      <c r="H46" s="59"/>
      <c r="I46" s="59"/>
      <c r="J46" s="59"/>
      <c r="K46" s="59"/>
      <c r="L46" s="58"/>
      <c r="M46" s="58"/>
      <c r="N46" s="59"/>
      <c r="O46" s="58"/>
      <c r="P46" s="58"/>
      <c r="Q46" s="59"/>
      <c r="R46" s="58"/>
      <c r="S46" s="58"/>
      <c r="T46" s="59"/>
      <c r="U46" s="59"/>
    </row>
    <row r="47" spans="1:21" ht="15" customHeight="1">
      <c r="A47" s="33" t="s">
        <v>46</v>
      </c>
      <c r="B47" s="53">
        <f>'Расчет субсидий'!AD47</f>
        <v>27.463636363636397</v>
      </c>
      <c r="C47" s="55">
        <f>'Расчет субсидий'!D47-1</f>
        <v>0.125</v>
      </c>
      <c r="D47" s="55">
        <f>C47*'Расчет субсидий'!E47</f>
        <v>1.25</v>
      </c>
      <c r="E47" s="56">
        <f>$B47*D47/$U47</f>
        <v>3.7920169041051688</v>
      </c>
      <c r="F47" s="27" t="s">
        <v>375</v>
      </c>
      <c r="G47" s="27" t="s">
        <v>375</v>
      </c>
      <c r="H47" s="27" t="s">
        <v>375</v>
      </c>
      <c r="I47" s="27" t="s">
        <v>375</v>
      </c>
      <c r="J47" s="27" t="s">
        <v>375</v>
      </c>
      <c r="K47" s="27" t="s">
        <v>375</v>
      </c>
      <c r="L47" s="55">
        <f>'Расчет субсидий'!P47-1</f>
        <v>0.21872691933916411</v>
      </c>
      <c r="M47" s="55">
        <f>L47*'Расчет субсидий'!Q47</f>
        <v>4.3745383867832821</v>
      </c>
      <c r="N47" s="56">
        <f>$B47*M47/$U47</f>
        <v>13.27065880827133</v>
      </c>
      <c r="O47" s="55">
        <f>'Расчет субсидий'!T47-1</f>
        <v>0.11428571428571432</v>
      </c>
      <c r="P47" s="55">
        <f>O47*'Расчет субсидий'!U47</f>
        <v>3.4285714285714297</v>
      </c>
      <c r="Q47" s="56">
        <f>$B47*P47/$U47</f>
        <v>10.400960651259895</v>
      </c>
      <c r="R47" s="55">
        <f>'Расчет субсидий'!X47-1</f>
        <v>0</v>
      </c>
      <c r="S47" s="55">
        <f>R47*'Расчет субсидий'!Y47</f>
        <v>0</v>
      </c>
      <c r="T47" s="56">
        <f>$B47*S47/$U47</f>
        <v>0</v>
      </c>
      <c r="U47" s="55">
        <f>D47+M47+P47+S47</f>
        <v>9.0531098153547127</v>
      </c>
    </row>
    <row r="48" spans="1:21" ht="15" customHeight="1">
      <c r="A48" s="33" t="s">
        <v>47</v>
      </c>
      <c r="B48" s="53">
        <f>'Расчет субсидий'!AD48</f>
        <v>60.009090909090958</v>
      </c>
      <c r="C48" s="55">
        <f>'Расчет субсидий'!D48-1</f>
        <v>0.10843243243243239</v>
      </c>
      <c r="D48" s="55">
        <f>C48*'Расчет субсидий'!E48</f>
        <v>1.0843243243243239</v>
      </c>
      <c r="E48" s="56">
        <f>$B48*D48/$U48</f>
        <v>5.6671125296603622</v>
      </c>
      <c r="F48" s="27" t="s">
        <v>375</v>
      </c>
      <c r="G48" s="27" t="s">
        <v>375</v>
      </c>
      <c r="H48" s="27" t="s">
        <v>375</v>
      </c>
      <c r="I48" s="27" t="s">
        <v>375</v>
      </c>
      <c r="J48" s="27" t="s">
        <v>375</v>
      </c>
      <c r="K48" s="27" t="s">
        <v>375</v>
      </c>
      <c r="L48" s="55">
        <f>'Расчет субсидий'!P48-1</f>
        <v>0.24904631155043022</v>
      </c>
      <c r="M48" s="55">
        <f>L48*'Расчет субсидий'!Q48</f>
        <v>4.9809262310086044</v>
      </c>
      <c r="N48" s="56">
        <f>$B48*M48/$U48</f>
        <v>26.032312307161636</v>
      </c>
      <c r="O48" s="55">
        <f>'Расчет субсидий'!T48-1</f>
        <v>8.3333333333333259E-2</v>
      </c>
      <c r="P48" s="55">
        <f>O48*'Расчет субсидий'!U48</f>
        <v>2.0833333333333313</v>
      </c>
      <c r="Q48" s="56">
        <f>$B48*P48/$U48</f>
        <v>10.888333104718827</v>
      </c>
      <c r="R48" s="55">
        <f>'Расчет субсидий'!X48-1</f>
        <v>0.1333333333333333</v>
      </c>
      <c r="S48" s="55">
        <f>R48*'Расчет субсидий'!Y48</f>
        <v>3.3333333333333326</v>
      </c>
      <c r="T48" s="56">
        <f>$B48*S48/$U48</f>
        <v>17.421332967550136</v>
      </c>
      <c r="U48" s="55">
        <f>D48+M48+P48+S48</f>
        <v>11.481917221999591</v>
      </c>
    </row>
    <row r="49" spans="1:21" ht="15" customHeight="1">
      <c r="A49" s="33" t="s">
        <v>48</v>
      </c>
      <c r="B49" s="53">
        <f>'Расчет субсидий'!AD49</f>
        <v>32.090909090909093</v>
      </c>
      <c r="C49" s="55">
        <f>'Расчет субсидий'!D49-1</f>
        <v>0.25418518518518507</v>
      </c>
      <c r="D49" s="55">
        <f>C49*'Расчет субсидий'!E49</f>
        <v>2.5418518518518507</v>
      </c>
      <c r="E49" s="56">
        <f>$B49*D49/$U49</f>
        <v>7.0835602120372885</v>
      </c>
      <c r="F49" s="27" t="s">
        <v>375</v>
      </c>
      <c r="G49" s="27" t="s">
        <v>375</v>
      </c>
      <c r="H49" s="27" t="s">
        <v>375</v>
      </c>
      <c r="I49" s="27" t="s">
        <v>375</v>
      </c>
      <c r="J49" s="27" t="s">
        <v>375</v>
      </c>
      <c r="K49" s="27" t="s">
        <v>375</v>
      </c>
      <c r="L49" s="55">
        <f>'Расчет субсидий'!P49-1</f>
        <v>0.22867957746478873</v>
      </c>
      <c r="M49" s="55">
        <f>L49*'Расчет субсидий'!Q49</f>
        <v>4.5735915492957746</v>
      </c>
      <c r="N49" s="56">
        <f>$B49*M49/$U49</f>
        <v>12.745554427610982</v>
      </c>
      <c r="O49" s="55">
        <f>'Расчет субсидий'!T49-1</f>
        <v>0.1333333333333333</v>
      </c>
      <c r="P49" s="55">
        <f>O49*'Расчет субсидий'!U49</f>
        <v>3.9999999999999991</v>
      </c>
      <c r="Q49" s="56">
        <f>$B49*P49/$U49</f>
        <v>11.147085864782564</v>
      </c>
      <c r="R49" s="55">
        <f>'Расчет субсидий'!X49-1</f>
        <v>2.0000000000000018E-2</v>
      </c>
      <c r="S49" s="55">
        <f>R49*'Расчет субсидий'!Y49</f>
        <v>0.40000000000000036</v>
      </c>
      <c r="T49" s="56">
        <f>$B49*S49/$U49</f>
        <v>1.1147085864782575</v>
      </c>
      <c r="U49" s="55">
        <f t="shared" ref="U49:U111" si="12">D49+M49+P49+S49</f>
        <v>11.515443401147625</v>
      </c>
    </row>
    <row r="50" spans="1:21" ht="15" customHeight="1">
      <c r="A50" s="33" t="s">
        <v>49</v>
      </c>
      <c r="B50" s="53">
        <f>'Расчет субсидий'!AD50</f>
        <v>22.72727272727272</v>
      </c>
      <c r="C50" s="55">
        <f>'Расчет субсидий'!D50-1</f>
        <v>-1</v>
      </c>
      <c r="D50" s="55">
        <f>C50*'Расчет субсидий'!E50</f>
        <v>0</v>
      </c>
      <c r="E50" s="56">
        <f>$B50*D50/$U50</f>
        <v>0</v>
      </c>
      <c r="F50" s="27" t="s">
        <v>375</v>
      </c>
      <c r="G50" s="27" t="s">
        <v>375</v>
      </c>
      <c r="H50" s="27" t="s">
        <v>375</v>
      </c>
      <c r="I50" s="27" t="s">
        <v>375</v>
      </c>
      <c r="J50" s="27" t="s">
        <v>375</v>
      </c>
      <c r="K50" s="27" t="s">
        <v>375</v>
      </c>
      <c r="L50" s="55">
        <f>'Расчет субсидий'!P50-1</f>
        <v>0.27492924528301876</v>
      </c>
      <c r="M50" s="55">
        <f>L50*'Расчет субсидий'!Q50</f>
        <v>5.4985849056603753</v>
      </c>
      <c r="N50" s="56">
        <f>$B50*M50/$U50</f>
        <v>10.63684177868944</v>
      </c>
      <c r="O50" s="55">
        <f>'Расчет субсидий'!T50-1</f>
        <v>0.15000000000000013</v>
      </c>
      <c r="P50" s="55">
        <f>O50*'Расчет субсидий'!U50</f>
        <v>3.7500000000000036</v>
      </c>
      <c r="Q50" s="56">
        <f>$B50*P50/$U50</f>
        <v>7.2542585691499664</v>
      </c>
      <c r="R50" s="55">
        <f>'Расчет субсидий'!X50-1</f>
        <v>0.10000000000000009</v>
      </c>
      <c r="S50" s="55">
        <f>R50*'Расчет субсидий'!Y50</f>
        <v>2.5000000000000022</v>
      </c>
      <c r="T50" s="56">
        <f>$B50*S50/$U50</f>
        <v>4.8361723794333109</v>
      </c>
      <c r="U50" s="55">
        <f t="shared" si="12"/>
        <v>11.748584905660381</v>
      </c>
    </row>
    <row r="51" spans="1:21" ht="15" customHeight="1">
      <c r="A51" s="33" t="s">
        <v>50</v>
      </c>
      <c r="B51" s="53">
        <f>'Расчет субсидий'!AD51</f>
        <v>12.409090909090935</v>
      </c>
      <c r="C51" s="55">
        <f>'Расчет субсидий'!D51-1</f>
        <v>0.1511111111111112</v>
      </c>
      <c r="D51" s="55">
        <f>C51*'Расчет субсидий'!E51</f>
        <v>1.511111111111112</v>
      </c>
      <c r="E51" s="56">
        <f>$B51*D51/$U51</f>
        <v>5.5711713375502159</v>
      </c>
      <c r="F51" s="27" t="s">
        <v>375</v>
      </c>
      <c r="G51" s="27" t="s">
        <v>375</v>
      </c>
      <c r="H51" s="27" t="s">
        <v>375</v>
      </c>
      <c r="I51" s="27" t="s">
        <v>375</v>
      </c>
      <c r="J51" s="27" t="s">
        <v>375</v>
      </c>
      <c r="K51" s="27" t="s">
        <v>375</v>
      </c>
      <c r="L51" s="55">
        <f>'Расчет субсидий'!P51-1</f>
        <v>-0.29059829059829045</v>
      </c>
      <c r="M51" s="55">
        <f>L51*'Расчет субсидий'!Q51</f>
        <v>-5.8119658119658091</v>
      </c>
      <c r="N51" s="56">
        <f>$B51*M51/$U51</f>
        <v>-21.427582067500811</v>
      </c>
      <c r="O51" s="55">
        <f>'Расчет субсидий'!T51-1</f>
        <v>0.15555555555555567</v>
      </c>
      <c r="P51" s="55">
        <f>O51*'Расчет субсидий'!U51</f>
        <v>4.6666666666666696</v>
      </c>
      <c r="Q51" s="56">
        <f>$B51*P51/$U51</f>
        <v>17.2050879541992</v>
      </c>
      <c r="R51" s="55">
        <f>'Расчет субсидий'!X51-1</f>
        <v>0.14999999999999991</v>
      </c>
      <c r="S51" s="55">
        <f>R51*'Расчет субсидий'!Y51</f>
        <v>2.9999999999999982</v>
      </c>
      <c r="T51" s="56">
        <f>$B51*S51/$U51</f>
        <v>11.060413684842329</v>
      </c>
      <c r="U51" s="55">
        <f t="shared" si="12"/>
        <v>3.3658119658119707</v>
      </c>
    </row>
    <row r="52" spans="1:21" ht="15" customHeight="1">
      <c r="A52" s="32" t="s">
        <v>51</v>
      </c>
      <c r="B52" s="57"/>
      <c r="C52" s="58"/>
      <c r="D52" s="58"/>
      <c r="E52" s="59"/>
      <c r="F52" s="58"/>
      <c r="G52" s="58"/>
      <c r="H52" s="59"/>
      <c r="I52" s="59"/>
      <c r="J52" s="59"/>
      <c r="K52" s="59"/>
      <c r="L52" s="58"/>
      <c r="M52" s="58"/>
      <c r="N52" s="59"/>
      <c r="O52" s="58"/>
      <c r="P52" s="58"/>
      <c r="Q52" s="59"/>
      <c r="R52" s="58"/>
      <c r="S52" s="58"/>
      <c r="T52" s="59"/>
      <c r="U52" s="59"/>
    </row>
    <row r="53" spans="1:21" ht="15" customHeight="1">
      <c r="A53" s="33" t="s">
        <v>52</v>
      </c>
      <c r="B53" s="53">
        <f>'Расчет субсидий'!AD53</f>
        <v>-0.42727272727270815</v>
      </c>
      <c r="C53" s="55">
        <f>'Расчет субсидий'!D53-1</f>
        <v>0.2473797080671436</v>
      </c>
      <c r="D53" s="55">
        <f>C53*'Расчет субсидий'!E53</f>
        <v>2.473797080671436</v>
      </c>
      <c r="E53" s="56">
        <f t="shared" ref="E53:E65" si="13">$B53*D53/$U53</f>
        <v>7.2681493452835708</v>
      </c>
      <c r="F53" s="27" t="s">
        <v>375</v>
      </c>
      <c r="G53" s="27" t="s">
        <v>375</v>
      </c>
      <c r="H53" s="27" t="s">
        <v>375</v>
      </c>
      <c r="I53" s="27" t="s">
        <v>375</v>
      </c>
      <c r="J53" s="27" t="s">
        <v>375</v>
      </c>
      <c r="K53" s="27" t="s">
        <v>375</v>
      </c>
      <c r="L53" s="55">
        <f>'Расчет субсидий'!P53-1</f>
        <v>-0.49950516606626816</v>
      </c>
      <c r="M53" s="55">
        <f>L53*'Расчет субсидий'!Q53</f>
        <v>-9.990103321325364</v>
      </c>
      <c r="N53" s="56">
        <f t="shared" ref="N53:N65" si="14">$B53*M53/$U53</f>
        <v>-29.351462770138987</v>
      </c>
      <c r="O53" s="55">
        <f>'Расчет субсидий'!T53-1</f>
        <v>0.2371428571428571</v>
      </c>
      <c r="P53" s="55">
        <f>O53*'Расчет субсидий'!U53</f>
        <v>5.928571428571427</v>
      </c>
      <c r="Q53" s="56">
        <f t="shared" ref="Q53:Q65" si="15">$B53*P53/$U53</f>
        <v>17.41846284956522</v>
      </c>
      <c r="R53" s="55">
        <f>'Расчет субсидий'!X53-1</f>
        <v>5.7692307692307709E-2</v>
      </c>
      <c r="S53" s="55">
        <f>R53*'Расчет субсидий'!Y53</f>
        <v>1.4423076923076927</v>
      </c>
      <c r="T53" s="56">
        <f t="shared" ref="T53:T65" si="16">$B53*S53/$U53</f>
        <v>4.2375778480174899</v>
      </c>
      <c r="U53" s="55">
        <f t="shared" si="12"/>
        <v>-0.14542711977480827</v>
      </c>
    </row>
    <row r="54" spans="1:21" ht="15" customHeight="1">
      <c r="A54" s="33" t="s">
        <v>53</v>
      </c>
      <c r="B54" s="53">
        <f>'Расчет субсидий'!AD54</f>
        <v>-18.481818181818184</v>
      </c>
      <c r="C54" s="55">
        <f>'Расчет субсидий'!D54-1</f>
        <v>0</v>
      </c>
      <c r="D54" s="55">
        <f>C54*'Расчет субсидий'!E54</f>
        <v>0</v>
      </c>
      <c r="E54" s="56">
        <f t="shared" si="13"/>
        <v>0</v>
      </c>
      <c r="F54" s="27" t="s">
        <v>375</v>
      </c>
      <c r="G54" s="27" t="s">
        <v>375</v>
      </c>
      <c r="H54" s="27" t="s">
        <v>375</v>
      </c>
      <c r="I54" s="27" t="s">
        <v>375</v>
      </c>
      <c r="J54" s="27" t="s">
        <v>375</v>
      </c>
      <c r="K54" s="27" t="s">
        <v>375</v>
      </c>
      <c r="L54" s="55">
        <f>'Расчет субсидий'!P54-1</f>
        <v>-0.71266968325791857</v>
      </c>
      <c r="M54" s="55">
        <f>L54*'Расчет субсидий'!Q54</f>
        <v>-14.253393665158372</v>
      </c>
      <c r="N54" s="56">
        <f t="shared" si="14"/>
        <v>-20.013594599662483</v>
      </c>
      <c r="O54" s="55">
        <f>'Расчет субсидий'!T54-1</f>
        <v>0</v>
      </c>
      <c r="P54" s="55">
        <f>O54*'Расчет субсидий'!U54</f>
        <v>0</v>
      </c>
      <c r="Q54" s="56">
        <f t="shared" si="15"/>
        <v>0</v>
      </c>
      <c r="R54" s="55">
        <f>'Расчет субсидий'!X54-1</f>
        <v>3.6363636363636376E-2</v>
      </c>
      <c r="S54" s="55">
        <f>R54*'Расчет субсидий'!Y54</f>
        <v>1.0909090909090913</v>
      </c>
      <c r="T54" s="56">
        <f t="shared" si="16"/>
        <v>1.5317764178442979</v>
      </c>
      <c r="U54" s="55">
        <f t="shared" si="12"/>
        <v>-13.16248457424928</v>
      </c>
    </row>
    <row r="55" spans="1:21" ht="15" customHeight="1">
      <c r="A55" s="33" t="s">
        <v>54</v>
      </c>
      <c r="B55" s="53">
        <f>'Расчет субсидий'!AD55</f>
        <v>-5.9545454545454675</v>
      </c>
      <c r="C55" s="55">
        <f>'Расчет субсидий'!D55-1</f>
        <v>-1</v>
      </c>
      <c r="D55" s="55">
        <f>C55*'Расчет субсидий'!E55</f>
        <v>0</v>
      </c>
      <c r="E55" s="56">
        <f t="shared" si="13"/>
        <v>0</v>
      </c>
      <c r="F55" s="27" t="s">
        <v>375</v>
      </c>
      <c r="G55" s="27" t="s">
        <v>375</v>
      </c>
      <c r="H55" s="27" t="s">
        <v>375</v>
      </c>
      <c r="I55" s="27" t="s">
        <v>375</v>
      </c>
      <c r="J55" s="27" t="s">
        <v>375</v>
      </c>
      <c r="K55" s="27" t="s">
        <v>375</v>
      </c>
      <c r="L55" s="55">
        <f>'Расчет субсидий'!P55-1</f>
        <v>-0.36560426411399971</v>
      </c>
      <c r="M55" s="55">
        <f>L55*'Расчет субсидий'!Q55</f>
        <v>-7.3120852822799947</v>
      </c>
      <c r="N55" s="56">
        <f t="shared" si="14"/>
        <v>-24.337585655689377</v>
      </c>
      <c r="O55" s="55">
        <f>'Расчет субсидий'!T55-1</f>
        <v>0</v>
      </c>
      <c r="P55" s="55">
        <f>O55*'Расчет субсидий'!U55</f>
        <v>0</v>
      </c>
      <c r="Q55" s="56">
        <f t="shared" si="15"/>
        <v>0</v>
      </c>
      <c r="R55" s="55">
        <f>'Расчет субсидий'!X55-1</f>
        <v>0.27615384615384597</v>
      </c>
      <c r="S55" s="55">
        <f>R55*'Расчет субсидий'!Y55</f>
        <v>5.5230769230769194</v>
      </c>
      <c r="T55" s="56">
        <f t="shared" si="16"/>
        <v>18.383040201143913</v>
      </c>
      <c r="U55" s="55">
        <f t="shared" si="12"/>
        <v>-1.7890083592030752</v>
      </c>
    </row>
    <row r="56" spans="1:21" ht="15" customHeight="1">
      <c r="A56" s="33" t="s">
        <v>55</v>
      </c>
      <c r="B56" s="53">
        <f>'Расчет субсидий'!AD56</f>
        <v>-18.609090909090895</v>
      </c>
      <c r="C56" s="55">
        <f>'Расчет субсидий'!D56-1</f>
        <v>-1</v>
      </c>
      <c r="D56" s="55">
        <f>C56*'Расчет субсидий'!E56</f>
        <v>0</v>
      </c>
      <c r="E56" s="56">
        <f t="shared" si="13"/>
        <v>0</v>
      </c>
      <c r="F56" s="27" t="s">
        <v>375</v>
      </c>
      <c r="G56" s="27" t="s">
        <v>375</v>
      </c>
      <c r="H56" s="27" t="s">
        <v>375</v>
      </c>
      <c r="I56" s="27" t="s">
        <v>375</v>
      </c>
      <c r="J56" s="27" t="s">
        <v>375</v>
      </c>
      <c r="K56" s="27" t="s">
        <v>375</v>
      </c>
      <c r="L56" s="55">
        <f>'Расчет субсидий'!P56-1</f>
        <v>-0.62267904509283822</v>
      </c>
      <c r="M56" s="55">
        <f>L56*'Расчет субсидий'!Q56</f>
        <v>-12.453580901856764</v>
      </c>
      <c r="N56" s="56">
        <f t="shared" si="14"/>
        <v>-36.590472024795453</v>
      </c>
      <c r="O56" s="55">
        <f>'Расчет субсидий'!T56-1</f>
        <v>0.23071428571428565</v>
      </c>
      <c r="P56" s="55">
        <f>O56*'Расчет субсидий'!U56</f>
        <v>5.7678571428571415</v>
      </c>
      <c r="Q56" s="56">
        <f t="shared" si="15"/>
        <v>16.946821728782009</v>
      </c>
      <c r="R56" s="55">
        <f>'Расчет субсидий'!X56-1</f>
        <v>1.4084507042253502E-2</v>
      </c>
      <c r="S56" s="55">
        <f>R56*'Расчет субсидий'!Y56</f>
        <v>0.35211267605633756</v>
      </c>
      <c r="T56" s="56">
        <f t="shared" si="16"/>
        <v>1.0345593869225476</v>
      </c>
      <c r="U56" s="55">
        <f t="shared" si="12"/>
        <v>-6.3336110829432855</v>
      </c>
    </row>
    <row r="57" spans="1:21" ht="15" customHeight="1">
      <c r="A57" s="33" t="s">
        <v>56</v>
      </c>
      <c r="B57" s="53">
        <f>'Расчет субсидий'!AD57</f>
        <v>-35.118181818181824</v>
      </c>
      <c r="C57" s="55">
        <f>'Расчет субсидий'!D57-1</f>
        <v>-1</v>
      </c>
      <c r="D57" s="55">
        <f>C57*'Расчет субсидий'!E57</f>
        <v>0</v>
      </c>
      <c r="E57" s="56">
        <f t="shared" si="13"/>
        <v>0</v>
      </c>
      <c r="F57" s="27" t="s">
        <v>375</v>
      </c>
      <c r="G57" s="27" t="s">
        <v>375</v>
      </c>
      <c r="H57" s="27" t="s">
        <v>375</v>
      </c>
      <c r="I57" s="27" t="s">
        <v>375</v>
      </c>
      <c r="J57" s="27" t="s">
        <v>375</v>
      </c>
      <c r="K57" s="27" t="s">
        <v>375</v>
      </c>
      <c r="L57" s="55">
        <f>'Расчет субсидий'!P57-1</f>
        <v>-0.74916943521594681</v>
      </c>
      <c r="M57" s="55">
        <f>L57*'Расчет субсидий'!Q57</f>
        <v>-14.983388704318937</v>
      </c>
      <c r="N57" s="56">
        <f t="shared" si="14"/>
        <v>-36.726654174173888</v>
      </c>
      <c r="O57" s="55">
        <f>'Расчет субсидий'!T57-1</f>
        <v>7.058823529411784E-3</v>
      </c>
      <c r="P57" s="55">
        <f>O57*'Расчет субсидий'!U57</f>
        <v>0.21176470588235352</v>
      </c>
      <c r="Q57" s="56">
        <f t="shared" si="15"/>
        <v>0.51906876826835702</v>
      </c>
      <c r="R57" s="55">
        <f>'Расчет субсидий'!X57-1</f>
        <v>2.2222222222222143E-2</v>
      </c>
      <c r="S57" s="55">
        <f>R57*'Расчет субсидий'!Y57</f>
        <v>0.44444444444444287</v>
      </c>
      <c r="T57" s="56">
        <f t="shared" si="16"/>
        <v>1.0894035877237054</v>
      </c>
      <c r="U57" s="55">
        <f t="shared" si="12"/>
        <v>-14.32717955399214</v>
      </c>
    </row>
    <row r="58" spans="1:21" ht="15" customHeight="1">
      <c r="A58" s="33" t="s">
        <v>57</v>
      </c>
      <c r="B58" s="53">
        <f>'Расчет субсидий'!AD58</f>
        <v>-8.4272727272727259</v>
      </c>
      <c r="C58" s="55">
        <f>'Расчет субсидий'!D58-1</f>
        <v>-1</v>
      </c>
      <c r="D58" s="55">
        <f>C58*'Расчет субсидий'!E58</f>
        <v>0</v>
      </c>
      <c r="E58" s="56">
        <f t="shared" si="13"/>
        <v>0</v>
      </c>
      <c r="F58" s="27" t="s">
        <v>375</v>
      </c>
      <c r="G58" s="27" t="s">
        <v>375</v>
      </c>
      <c r="H58" s="27" t="s">
        <v>375</v>
      </c>
      <c r="I58" s="27" t="s">
        <v>375</v>
      </c>
      <c r="J58" s="27" t="s">
        <v>375</v>
      </c>
      <c r="K58" s="27" t="s">
        <v>375</v>
      </c>
      <c r="L58" s="55">
        <f>'Расчет субсидий'!P58-1</f>
        <v>-0.80191693290734822</v>
      </c>
      <c r="M58" s="55">
        <f>L58*'Расчет субсидий'!Q58</f>
        <v>-16.038338658146966</v>
      </c>
      <c r="N58" s="56">
        <f t="shared" si="14"/>
        <v>-8.4272727272727259</v>
      </c>
      <c r="O58" s="55">
        <f>'Расчет субсидий'!T58-1</f>
        <v>0</v>
      </c>
      <c r="P58" s="55">
        <f>O58*'Расчет субсидий'!U58</f>
        <v>0</v>
      </c>
      <c r="Q58" s="56">
        <f t="shared" si="15"/>
        <v>0</v>
      </c>
      <c r="R58" s="55">
        <f>'Расчет субсидий'!X58-1</f>
        <v>0</v>
      </c>
      <c r="S58" s="55">
        <f>R58*'Расчет субсидий'!Y58</f>
        <v>0</v>
      </c>
      <c r="T58" s="56">
        <f t="shared" si="16"/>
        <v>0</v>
      </c>
      <c r="U58" s="55">
        <f t="shared" si="12"/>
        <v>-16.038338658146966</v>
      </c>
    </row>
    <row r="59" spans="1:21" ht="15" customHeight="1">
      <c r="A59" s="33" t="s">
        <v>58</v>
      </c>
      <c r="B59" s="53">
        <f>'Расчет субсидий'!AD59</f>
        <v>-4.9181818181818073</v>
      </c>
      <c r="C59" s="55">
        <f>'Расчет субсидий'!D59-1</f>
        <v>-1</v>
      </c>
      <c r="D59" s="55">
        <f>C59*'Расчет субсидий'!E59</f>
        <v>0</v>
      </c>
      <c r="E59" s="56">
        <f t="shared" si="13"/>
        <v>0</v>
      </c>
      <c r="F59" s="27" t="s">
        <v>375</v>
      </c>
      <c r="G59" s="27" t="s">
        <v>375</v>
      </c>
      <c r="H59" s="27" t="s">
        <v>375</v>
      </c>
      <c r="I59" s="27" t="s">
        <v>375</v>
      </c>
      <c r="J59" s="27" t="s">
        <v>375</v>
      </c>
      <c r="K59" s="27" t="s">
        <v>375</v>
      </c>
      <c r="L59" s="55">
        <f>'Расчет субсидий'!P59-1</f>
        <v>-0.3118027011156782</v>
      </c>
      <c r="M59" s="55">
        <f>L59*'Расчет субсидий'!Q59</f>
        <v>-6.2360540223135636</v>
      </c>
      <c r="N59" s="56">
        <f t="shared" si="14"/>
        <v>-10.899744437015219</v>
      </c>
      <c r="O59" s="55">
        <f>'Расчет субсидий'!T59-1</f>
        <v>4.0000000000000036E-2</v>
      </c>
      <c r="P59" s="55">
        <f>O59*'Расчет субсидий'!U59</f>
        <v>1.2000000000000011</v>
      </c>
      <c r="Q59" s="56">
        <f t="shared" si="15"/>
        <v>2.0974310481623659</v>
      </c>
      <c r="R59" s="55">
        <f>'Расчет субсидий'!X59-1</f>
        <v>0.11111111111111116</v>
      </c>
      <c r="S59" s="55">
        <f>R59*'Расчет субсидий'!Y59</f>
        <v>2.2222222222222232</v>
      </c>
      <c r="T59" s="56">
        <f t="shared" si="16"/>
        <v>3.8841315706710455</v>
      </c>
      <c r="U59" s="55">
        <f t="shared" si="12"/>
        <v>-2.8138318000913394</v>
      </c>
    </row>
    <row r="60" spans="1:21" ht="15" customHeight="1">
      <c r="A60" s="33" t="s">
        <v>59</v>
      </c>
      <c r="B60" s="53">
        <f>'Расчет субсидий'!AD60</f>
        <v>-2.3090909090909122</v>
      </c>
      <c r="C60" s="55">
        <f>'Расчет субсидий'!D60-1</f>
        <v>-1</v>
      </c>
      <c r="D60" s="55">
        <f>C60*'Расчет субсидий'!E60</f>
        <v>0</v>
      </c>
      <c r="E60" s="56">
        <f t="shared" si="13"/>
        <v>0</v>
      </c>
      <c r="F60" s="27" t="s">
        <v>375</v>
      </c>
      <c r="G60" s="27" t="s">
        <v>375</v>
      </c>
      <c r="H60" s="27" t="s">
        <v>375</v>
      </c>
      <c r="I60" s="27" t="s">
        <v>375</v>
      </c>
      <c r="J60" s="27" t="s">
        <v>375</v>
      </c>
      <c r="K60" s="27" t="s">
        <v>375</v>
      </c>
      <c r="L60" s="55">
        <f>'Расчет субсидий'!P60-1</f>
        <v>-0.5879602571595558</v>
      </c>
      <c r="M60" s="55">
        <f>L60*'Расчет субсидий'!Q60</f>
        <v>-11.759205143191116</v>
      </c>
      <c r="N60" s="56">
        <f t="shared" si="14"/>
        <v>-31.77867466561651</v>
      </c>
      <c r="O60" s="55">
        <f>'Расчет субсидий'!T60-1</f>
        <v>0.30000000000000004</v>
      </c>
      <c r="P60" s="55">
        <f>O60*'Расчет субсидий'!U60</f>
        <v>9.0000000000000018</v>
      </c>
      <c r="Q60" s="56">
        <f t="shared" si="15"/>
        <v>24.32205820953423</v>
      </c>
      <c r="R60" s="55">
        <f>'Расчет субсидий'!X60-1</f>
        <v>9.5238095238095122E-2</v>
      </c>
      <c r="S60" s="55">
        <f>R60*'Расчет субсидий'!Y60</f>
        <v>1.9047619047619024</v>
      </c>
      <c r="T60" s="56">
        <f t="shared" si="16"/>
        <v>5.1475255469913641</v>
      </c>
      <c r="U60" s="55">
        <f t="shared" si="12"/>
        <v>-0.85444323842921133</v>
      </c>
    </row>
    <row r="61" spans="1:21" ht="15" customHeight="1">
      <c r="A61" s="33" t="s">
        <v>60</v>
      </c>
      <c r="B61" s="53">
        <f>'Расчет субсидий'!AD61</f>
        <v>5.4909090909090992</v>
      </c>
      <c r="C61" s="55">
        <f>'Расчет субсидий'!D61-1</f>
        <v>0.21787352598159915</v>
      </c>
      <c r="D61" s="55">
        <f>C61*'Расчет субсидий'!E61</f>
        <v>2.1787352598159915</v>
      </c>
      <c r="E61" s="56">
        <f t="shared" si="13"/>
        <v>3.5692752732611299</v>
      </c>
      <c r="F61" s="27" t="s">
        <v>375</v>
      </c>
      <c r="G61" s="27" t="s">
        <v>375</v>
      </c>
      <c r="H61" s="27" t="s">
        <v>375</v>
      </c>
      <c r="I61" s="27" t="s">
        <v>375</v>
      </c>
      <c r="J61" s="27" t="s">
        <v>375</v>
      </c>
      <c r="K61" s="27" t="s">
        <v>375</v>
      </c>
      <c r="L61" s="55">
        <f>'Расчет субсидий'!P61-1</f>
        <v>-7.1905955364601981E-2</v>
      </c>
      <c r="M61" s="55">
        <f>L61*'Расчет субсидий'!Q61</f>
        <v>-1.4381191072920396</v>
      </c>
      <c r="N61" s="56">
        <f t="shared" si="14"/>
        <v>-2.3559736992072025</v>
      </c>
      <c r="O61" s="55">
        <f>'Расчет субсидий'!T61-1</f>
        <v>5.0000000000000044E-2</v>
      </c>
      <c r="P61" s="55">
        <f>O61*'Расчет субсидий'!U61</f>
        <v>1.5000000000000013</v>
      </c>
      <c r="Q61" s="56">
        <f t="shared" si="15"/>
        <v>2.4573489990444606</v>
      </c>
      <c r="R61" s="55">
        <f>'Расчет субсидий'!X61-1</f>
        <v>5.555555555555558E-2</v>
      </c>
      <c r="S61" s="55">
        <f>R61*'Расчет субсидий'!Y61</f>
        <v>1.1111111111111116</v>
      </c>
      <c r="T61" s="56">
        <f t="shared" si="16"/>
        <v>1.8202585178107109</v>
      </c>
      <c r="U61" s="55">
        <f t="shared" si="12"/>
        <v>3.3517272636350648</v>
      </c>
    </row>
    <row r="62" spans="1:21" ht="15" customHeight="1">
      <c r="A62" s="33" t="s">
        <v>61</v>
      </c>
      <c r="B62" s="53">
        <f>'Расчет субсидий'!AD62</f>
        <v>-11.209090909090904</v>
      </c>
      <c r="C62" s="55">
        <f>'Расчет субсидий'!D62-1</f>
        <v>-1</v>
      </c>
      <c r="D62" s="55">
        <f>C62*'Расчет субсидий'!E62</f>
        <v>0</v>
      </c>
      <c r="E62" s="56">
        <f t="shared" si="13"/>
        <v>0</v>
      </c>
      <c r="F62" s="27" t="s">
        <v>375</v>
      </c>
      <c r="G62" s="27" t="s">
        <v>375</v>
      </c>
      <c r="H62" s="27" t="s">
        <v>375</v>
      </c>
      <c r="I62" s="27" t="s">
        <v>375</v>
      </c>
      <c r="J62" s="27" t="s">
        <v>375</v>
      </c>
      <c r="K62" s="27" t="s">
        <v>375</v>
      </c>
      <c r="L62" s="55">
        <f>'Расчет субсидий'!P62-1</f>
        <v>-0.83601514434453383</v>
      </c>
      <c r="M62" s="55">
        <f>L62*'Расчет субсидий'!Q62</f>
        <v>-16.720302886890678</v>
      </c>
      <c r="N62" s="56">
        <f t="shared" si="14"/>
        <v>-19.551331038953496</v>
      </c>
      <c r="O62" s="55">
        <f>'Расчет субсидий'!T62-1</f>
        <v>0.22114285714285709</v>
      </c>
      <c r="P62" s="55">
        <f>O62*'Расчет субсидий'!U62</f>
        <v>6.6342857142857126</v>
      </c>
      <c r="Q62" s="56">
        <f t="shared" si="15"/>
        <v>7.7575817306932056</v>
      </c>
      <c r="R62" s="55">
        <f>'Расчет субсидий'!X62-1</f>
        <v>2.4999999999999911E-2</v>
      </c>
      <c r="S62" s="55">
        <f>R62*'Расчет субсидий'!Y62</f>
        <v>0.49999999999999822</v>
      </c>
      <c r="T62" s="56">
        <f t="shared" si="16"/>
        <v>0.58465839916938278</v>
      </c>
      <c r="U62" s="55">
        <f t="shared" si="12"/>
        <v>-9.5860171726049668</v>
      </c>
    </row>
    <row r="63" spans="1:21" ht="15" customHeight="1">
      <c r="A63" s="33" t="s">
        <v>62</v>
      </c>
      <c r="B63" s="53">
        <f>'Расчет субсидий'!AD63</f>
        <v>-20.75454545454545</v>
      </c>
      <c r="C63" s="55">
        <f>'Расчет субсидий'!D63-1</f>
        <v>0</v>
      </c>
      <c r="D63" s="55">
        <f>C63*'Расчет субсидий'!E63</f>
        <v>0</v>
      </c>
      <c r="E63" s="56">
        <f t="shared" si="13"/>
        <v>0</v>
      </c>
      <c r="F63" s="27" t="s">
        <v>375</v>
      </c>
      <c r="G63" s="27" t="s">
        <v>375</v>
      </c>
      <c r="H63" s="27" t="s">
        <v>375</v>
      </c>
      <c r="I63" s="27" t="s">
        <v>375</v>
      </c>
      <c r="J63" s="27" t="s">
        <v>375</v>
      </c>
      <c r="K63" s="27" t="s">
        <v>375</v>
      </c>
      <c r="L63" s="55">
        <f>'Расчет субсидий'!P63-1</f>
        <v>-0.82618907809747499</v>
      </c>
      <c r="M63" s="55">
        <f>L63*'Расчет субсидий'!Q63</f>
        <v>-16.523781561949498</v>
      </c>
      <c r="N63" s="56">
        <f t="shared" si="14"/>
        <v>-23.405943696283934</v>
      </c>
      <c r="O63" s="55">
        <f>'Расчет субсидий'!T63-1</f>
        <v>1.1111111111111072E-2</v>
      </c>
      <c r="P63" s="55">
        <f>O63*'Расчет субсидий'!U63</f>
        <v>0.33333333333333215</v>
      </c>
      <c r="Q63" s="56">
        <f t="shared" si="15"/>
        <v>0.47216681017260609</v>
      </c>
      <c r="R63" s="55">
        <f>'Расчет субсидий'!X63-1</f>
        <v>7.6923076923076872E-2</v>
      </c>
      <c r="S63" s="55">
        <f>R63*'Расчет субсидий'!Y63</f>
        <v>1.5384615384615374</v>
      </c>
      <c r="T63" s="56">
        <f t="shared" si="16"/>
        <v>2.1792314315658805</v>
      </c>
      <c r="U63" s="55">
        <f t="shared" si="12"/>
        <v>-14.651986690154629</v>
      </c>
    </row>
    <row r="64" spans="1:21" ht="15" customHeight="1">
      <c r="A64" s="33" t="s">
        <v>63</v>
      </c>
      <c r="B64" s="53">
        <f>'Расчет субсидий'!AD64</f>
        <v>-22.74545454545455</v>
      </c>
      <c r="C64" s="55">
        <f>'Расчет субсидий'!D64-1</f>
        <v>-1</v>
      </c>
      <c r="D64" s="55">
        <f>C64*'Расчет субсидий'!E64</f>
        <v>0</v>
      </c>
      <c r="E64" s="56">
        <f t="shared" si="13"/>
        <v>0</v>
      </c>
      <c r="F64" s="27" t="s">
        <v>375</v>
      </c>
      <c r="G64" s="27" t="s">
        <v>375</v>
      </c>
      <c r="H64" s="27" t="s">
        <v>375</v>
      </c>
      <c r="I64" s="27" t="s">
        <v>375</v>
      </c>
      <c r="J64" s="27" t="s">
        <v>375</v>
      </c>
      <c r="K64" s="27" t="s">
        <v>375</v>
      </c>
      <c r="L64" s="55">
        <f>'Расчет субсидий'!P64-1</f>
        <v>-0.89349593495934965</v>
      </c>
      <c r="M64" s="55">
        <f>L64*'Расчет субсидий'!Q64</f>
        <v>-17.869918699186993</v>
      </c>
      <c r="N64" s="56">
        <f t="shared" si="14"/>
        <v>-27.472906865359235</v>
      </c>
      <c r="O64" s="55">
        <f>'Расчет субсидий'!T64-1</f>
        <v>0</v>
      </c>
      <c r="P64" s="55">
        <f>O64*'Расчет субсидий'!U64</f>
        <v>0</v>
      </c>
      <c r="Q64" s="56">
        <f t="shared" si="15"/>
        <v>0</v>
      </c>
      <c r="R64" s="55">
        <f>'Расчет субсидий'!X64-1</f>
        <v>0.20500000000000007</v>
      </c>
      <c r="S64" s="55">
        <f>R64*'Расчет субсидий'!Y64</f>
        <v>3.0750000000000011</v>
      </c>
      <c r="T64" s="56">
        <f t="shared" si="16"/>
        <v>4.7274523199046863</v>
      </c>
      <c r="U64" s="55">
        <f t="shared" si="12"/>
        <v>-14.794918699186992</v>
      </c>
    </row>
    <row r="65" spans="1:21" ht="15" customHeight="1">
      <c r="A65" s="33" t="s">
        <v>64</v>
      </c>
      <c r="B65" s="53">
        <f>'Расчет субсидий'!AD65</f>
        <v>-44.409090909090907</v>
      </c>
      <c r="C65" s="55">
        <f>'Расчет субсидий'!D65-1</f>
        <v>-1</v>
      </c>
      <c r="D65" s="55">
        <f>C65*'Расчет субсидий'!E65</f>
        <v>0</v>
      </c>
      <c r="E65" s="56">
        <f t="shared" si="13"/>
        <v>0</v>
      </c>
      <c r="F65" s="27" t="s">
        <v>375</v>
      </c>
      <c r="G65" s="27" t="s">
        <v>375</v>
      </c>
      <c r="H65" s="27" t="s">
        <v>375</v>
      </c>
      <c r="I65" s="27" t="s">
        <v>375</v>
      </c>
      <c r="J65" s="27" t="s">
        <v>375</v>
      </c>
      <c r="K65" s="27" t="s">
        <v>375</v>
      </c>
      <c r="L65" s="55">
        <f>'Расчет субсидий'!P65-1</f>
        <v>-1</v>
      </c>
      <c r="M65" s="55">
        <f>L65*'Расчет субсидий'!Q65</f>
        <v>-20</v>
      </c>
      <c r="N65" s="56">
        <f t="shared" si="14"/>
        <v>-37.093440202488921</v>
      </c>
      <c r="O65" s="55">
        <f>'Расчет субсидий'!T65-1</f>
        <v>-0.17999999999999994</v>
      </c>
      <c r="P65" s="55">
        <f>O65*'Расчет субсидий'!U65</f>
        <v>-4.4999999999999982</v>
      </c>
      <c r="Q65" s="56">
        <f t="shared" si="15"/>
        <v>-8.3460240455600037</v>
      </c>
      <c r="R65" s="55">
        <f>'Расчет субсидий'!X65-1</f>
        <v>2.2222222222222143E-2</v>
      </c>
      <c r="S65" s="55">
        <f>R65*'Расчет субсидий'!Y65</f>
        <v>0.55555555555555358</v>
      </c>
      <c r="T65" s="56">
        <f t="shared" si="16"/>
        <v>1.0303733389580221</v>
      </c>
      <c r="U65" s="55">
        <f t="shared" si="12"/>
        <v>-23.944444444444446</v>
      </c>
    </row>
    <row r="66" spans="1:21" ht="15" customHeight="1">
      <c r="A66" s="32" t="s">
        <v>65</v>
      </c>
      <c r="B66" s="57"/>
      <c r="C66" s="58"/>
      <c r="D66" s="58"/>
      <c r="E66" s="59"/>
      <c r="F66" s="58"/>
      <c r="G66" s="58"/>
      <c r="H66" s="59"/>
      <c r="I66" s="59"/>
      <c r="J66" s="59"/>
      <c r="K66" s="59"/>
      <c r="L66" s="58"/>
      <c r="M66" s="58"/>
      <c r="N66" s="59"/>
      <c r="O66" s="58"/>
      <c r="P66" s="58"/>
      <c r="Q66" s="59"/>
      <c r="R66" s="58"/>
      <c r="S66" s="58"/>
      <c r="T66" s="59"/>
      <c r="U66" s="59"/>
    </row>
    <row r="67" spans="1:21" ht="15" customHeight="1">
      <c r="A67" s="33" t="s">
        <v>66</v>
      </c>
      <c r="B67" s="53">
        <f>'Расчет субсидий'!AD67</f>
        <v>-12.209090909090946</v>
      </c>
      <c r="C67" s="55">
        <f>'Расчет субсидий'!D67-1</f>
        <v>-0.85714285714285721</v>
      </c>
      <c r="D67" s="55">
        <f>C67*'Расчет субсидий'!E67</f>
        <v>-8.571428571428573</v>
      </c>
      <c r="E67" s="56">
        <f>$B67*D67/$U67</f>
        <v>-36.489211905832391</v>
      </c>
      <c r="F67" s="27" t="s">
        <v>375</v>
      </c>
      <c r="G67" s="27" t="s">
        <v>375</v>
      </c>
      <c r="H67" s="27" t="s">
        <v>375</v>
      </c>
      <c r="I67" s="27" t="s">
        <v>375</v>
      </c>
      <c r="J67" s="27" t="s">
        <v>375</v>
      </c>
      <c r="K67" s="27" t="s">
        <v>375</v>
      </c>
      <c r="L67" s="55">
        <f>'Расчет субсидий'!P67-1</f>
        <v>-0.18442622950819665</v>
      </c>
      <c r="M67" s="55">
        <f>L67*'Расчет субсидий'!Q67</f>
        <v>-3.688524590163933</v>
      </c>
      <c r="N67" s="56">
        <f>$B67*M67/$U67</f>
        <v>-15.702324795542616</v>
      </c>
      <c r="O67" s="55">
        <f>'Расчет субсидий'!T67-1</f>
        <v>0.17639999999999989</v>
      </c>
      <c r="P67" s="55">
        <f>O67*'Расчет субсидий'!U67</f>
        <v>5.2919999999999963</v>
      </c>
      <c r="Q67" s="56">
        <f>$B67*P67/$U67</f>
        <v>22.528439430660896</v>
      </c>
      <c r="R67" s="55">
        <f>'Расчет субсидий'!X67-1</f>
        <v>0.20500000000000007</v>
      </c>
      <c r="S67" s="55">
        <f>R67*'Расчет субсидий'!Y67</f>
        <v>4.1000000000000014</v>
      </c>
      <c r="T67" s="56">
        <f>$B67*S67/$U67</f>
        <v>17.454006361623161</v>
      </c>
      <c r="U67" s="55">
        <f t="shared" si="12"/>
        <v>-2.8679531615925082</v>
      </c>
    </row>
    <row r="68" spans="1:21" ht="15" customHeight="1">
      <c r="A68" s="33" t="s">
        <v>67</v>
      </c>
      <c r="B68" s="53">
        <f>'Расчет субсидий'!AD68</f>
        <v>66.74545454545455</v>
      </c>
      <c r="C68" s="55">
        <f>'Расчет субсидий'!D68-1</f>
        <v>0.20789694354985722</v>
      </c>
      <c r="D68" s="55">
        <f>C68*'Расчет субсидий'!E68</f>
        <v>2.0789694354985722</v>
      </c>
      <c r="E68" s="56">
        <f>$B68*D68/$U68</f>
        <v>14.20794809842425</v>
      </c>
      <c r="F68" s="27" t="s">
        <v>375</v>
      </c>
      <c r="G68" s="27" t="s">
        <v>375</v>
      </c>
      <c r="H68" s="27" t="s">
        <v>375</v>
      </c>
      <c r="I68" s="27" t="s">
        <v>375</v>
      </c>
      <c r="J68" s="27" t="s">
        <v>375</v>
      </c>
      <c r="K68" s="27" t="s">
        <v>375</v>
      </c>
      <c r="L68" s="55">
        <f>'Расчет субсидий'!P68-1</f>
        <v>-0.18015292832535068</v>
      </c>
      <c r="M68" s="55">
        <f>L68*'Расчет субсидий'!Q68</f>
        <v>-3.6030585665070136</v>
      </c>
      <c r="N68" s="56">
        <f>$B68*M68/$U68</f>
        <v>-24.623771871969726</v>
      </c>
      <c r="O68" s="55">
        <f>'Расчет субсидий'!T68-1</f>
        <v>0.27428571428571424</v>
      </c>
      <c r="P68" s="55">
        <f>O68*'Расчет субсидий'!U68</f>
        <v>1.3714285714285712</v>
      </c>
      <c r="Q68" s="56">
        <f>$B68*P68/$U68</f>
        <v>9.3725216113532586</v>
      </c>
      <c r="R68" s="55">
        <f>'Расчет субсидий'!X68-1</f>
        <v>0.22042553191489356</v>
      </c>
      <c r="S68" s="55">
        <f>R68*'Расчет субсидий'!Y68</f>
        <v>9.9191489361702097</v>
      </c>
      <c r="T68" s="56">
        <f>$B68*S68/$U68</f>
        <v>67.788756707646769</v>
      </c>
      <c r="U68" s="55">
        <f t="shared" si="12"/>
        <v>9.7664883765903401</v>
      </c>
    </row>
    <row r="69" spans="1:21" ht="15" customHeight="1">
      <c r="A69" s="33" t="s">
        <v>68</v>
      </c>
      <c r="B69" s="53">
        <f>'Расчет субсидий'!AD69</f>
        <v>-10.445454545454538</v>
      </c>
      <c r="C69" s="55">
        <f>'Расчет субсидий'!D69-1</f>
        <v>-0.43658823529411772</v>
      </c>
      <c r="D69" s="55">
        <f>C69*'Расчет субсидий'!E69</f>
        <v>-4.3658823529411777</v>
      </c>
      <c r="E69" s="56">
        <f>$B69*D69/$U69</f>
        <v>-8.744535759443874</v>
      </c>
      <c r="F69" s="27" t="s">
        <v>375</v>
      </c>
      <c r="G69" s="27" t="s">
        <v>375</v>
      </c>
      <c r="H69" s="27" t="s">
        <v>375</v>
      </c>
      <c r="I69" s="27" t="s">
        <v>375</v>
      </c>
      <c r="J69" s="27" t="s">
        <v>375</v>
      </c>
      <c r="K69" s="27" t="s">
        <v>375</v>
      </c>
      <c r="L69" s="55">
        <f>'Расчет субсидий'!P69-1</f>
        <v>-0.56101159114857735</v>
      </c>
      <c r="M69" s="55">
        <f>L69*'Расчет субсидий'!Q69</f>
        <v>-11.220231822971547</v>
      </c>
      <c r="N69" s="56">
        <f>$B69*M69/$U69</f>
        <v>-22.473285002544078</v>
      </c>
      <c r="O69" s="55">
        <f>'Расчет субсидий'!T69-1</f>
        <v>0.2052173913043478</v>
      </c>
      <c r="P69" s="55">
        <f>O69*'Расчет субсидий'!U69</f>
        <v>4.1043478260869559</v>
      </c>
      <c r="Q69" s="56">
        <f>$B69*P69/$U69</f>
        <v>8.2207016664648709</v>
      </c>
      <c r="R69" s="55">
        <f>'Расчет субсидий'!X69-1</f>
        <v>0.2088888888888889</v>
      </c>
      <c r="S69" s="55">
        <f>R69*'Расчет субсидий'!Y69</f>
        <v>6.2666666666666675</v>
      </c>
      <c r="T69" s="56">
        <f>$B69*S69/$U69</f>
        <v>12.551664550068544</v>
      </c>
      <c r="U69" s="55">
        <f t="shared" si="12"/>
        <v>-5.2150996831591012</v>
      </c>
    </row>
    <row r="70" spans="1:21" ht="15" customHeight="1">
      <c r="A70" s="33" t="s">
        <v>69</v>
      </c>
      <c r="B70" s="53">
        <f>'Расчет субсидий'!AD70</f>
        <v>21.090909090909093</v>
      </c>
      <c r="C70" s="55">
        <f>'Расчет субсидий'!D70-1</f>
        <v>1.807303232173707E-3</v>
      </c>
      <c r="D70" s="55">
        <f>C70*'Расчет субсидий'!E70</f>
        <v>1.807303232173707E-2</v>
      </c>
      <c r="E70" s="56">
        <f>$B70*D70/$U70</f>
        <v>3.0195851608984026E-2</v>
      </c>
      <c r="F70" s="27" t="s">
        <v>375</v>
      </c>
      <c r="G70" s="27" t="s">
        <v>375</v>
      </c>
      <c r="H70" s="27" t="s">
        <v>375</v>
      </c>
      <c r="I70" s="27" t="s">
        <v>375</v>
      </c>
      <c r="J70" s="27" t="s">
        <v>375</v>
      </c>
      <c r="K70" s="27" t="s">
        <v>375</v>
      </c>
      <c r="L70" s="55">
        <f>'Расчет субсидий'!P70-1</f>
        <v>3.0270270270270183E-2</v>
      </c>
      <c r="M70" s="55">
        <f>L70*'Расчет субсидий'!Q70</f>
        <v>0.60540540540540366</v>
      </c>
      <c r="N70" s="56">
        <f>$B70*M70/$U70</f>
        <v>1.0114922310470007</v>
      </c>
      <c r="O70" s="55">
        <f>'Расчет субсидий'!T70-1</f>
        <v>0</v>
      </c>
      <c r="P70" s="55">
        <f>O70*'Расчет субсидий'!U70</f>
        <v>0</v>
      </c>
      <c r="Q70" s="56">
        <f>$B70*P70/$U70</f>
        <v>0</v>
      </c>
      <c r="R70" s="55">
        <f>'Расчет субсидий'!X70-1</f>
        <v>0.30000000000000004</v>
      </c>
      <c r="S70" s="55">
        <f>R70*'Расчет субсидий'!Y70</f>
        <v>12.000000000000002</v>
      </c>
      <c r="T70" s="56">
        <f>$B70*S70/$U70</f>
        <v>20.049221008253109</v>
      </c>
      <c r="U70" s="55">
        <f t="shared" si="12"/>
        <v>12.623478437727142</v>
      </c>
    </row>
    <row r="71" spans="1:21" ht="15" customHeight="1">
      <c r="A71" s="33" t="s">
        <v>70</v>
      </c>
      <c r="B71" s="53">
        <f>'Расчет субсидий'!AD71</f>
        <v>-6.8545454545454163</v>
      </c>
      <c r="C71" s="55">
        <f>'Расчет субсидий'!D71-1</f>
        <v>-1</v>
      </c>
      <c r="D71" s="55">
        <f>C71*'Расчет субсидий'!E71</f>
        <v>0</v>
      </c>
      <c r="E71" s="56">
        <f>$B71*D71/$U71</f>
        <v>0</v>
      </c>
      <c r="F71" s="27" t="s">
        <v>375</v>
      </c>
      <c r="G71" s="27" t="s">
        <v>375</v>
      </c>
      <c r="H71" s="27" t="s">
        <v>375</v>
      </c>
      <c r="I71" s="27" t="s">
        <v>375</v>
      </c>
      <c r="J71" s="27" t="s">
        <v>375</v>
      </c>
      <c r="K71" s="27" t="s">
        <v>375</v>
      </c>
      <c r="L71" s="55">
        <f>'Расчет субсидий'!P71-1</f>
        <v>-0.38745905474964903</v>
      </c>
      <c r="M71" s="55">
        <f>L71*'Расчет субсидий'!Q71</f>
        <v>-7.7491810949929807</v>
      </c>
      <c r="N71" s="56">
        <f>$B71*M71/$U71</f>
        <v>-30.366846636509418</v>
      </c>
      <c r="O71" s="55">
        <f>'Расчет субсидий'!T71-1</f>
        <v>-0.15000000000000002</v>
      </c>
      <c r="P71" s="55">
        <f>O71*'Расчет субсидий'!U71</f>
        <v>-3.0000000000000004</v>
      </c>
      <c r="Q71" s="56">
        <f>$B71*P71/$U71</f>
        <v>-11.756150590982001</v>
      </c>
      <c r="R71" s="55">
        <f>'Расчет субсидий'!X71-1</f>
        <v>0.30000000000000004</v>
      </c>
      <c r="S71" s="55">
        <f>R71*'Расчет субсидий'!Y71</f>
        <v>9.0000000000000018</v>
      </c>
      <c r="T71" s="56">
        <f>$B71*S71/$U71</f>
        <v>35.268451772946001</v>
      </c>
      <c r="U71" s="55">
        <f t="shared" si="12"/>
        <v>-1.7491810949929789</v>
      </c>
    </row>
    <row r="72" spans="1:21" ht="15" customHeight="1">
      <c r="A72" s="32" t="s">
        <v>71</v>
      </c>
      <c r="B72" s="57"/>
      <c r="C72" s="58"/>
      <c r="D72" s="58"/>
      <c r="E72" s="59"/>
      <c r="F72" s="58"/>
      <c r="G72" s="58"/>
      <c r="H72" s="59"/>
      <c r="I72" s="59"/>
      <c r="J72" s="59"/>
      <c r="K72" s="59"/>
      <c r="L72" s="58"/>
      <c r="M72" s="58"/>
      <c r="N72" s="59"/>
      <c r="O72" s="58"/>
      <c r="P72" s="58"/>
      <c r="Q72" s="59"/>
      <c r="R72" s="58"/>
      <c r="S72" s="58"/>
      <c r="T72" s="59"/>
      <c r="U72" s="59"/>
    </row>
    <row r="73" spans="1:21" ht="15" customHeight="1">
      <c r="A73" s="33" t="s">
        <v>72</v>
      </c>
      <c r="B73" s="53">
        <f>'Расчет субсидий'!AD73</f>
        <v>-18.545454545454547</v>
      </c>
      <c r="C73" s="55">
        <f>'Расчет субсидий'!D73-1</f>
        <v>-7.7787769784172678E-2</v>
      </c>
      <c r="D73" s="55">
        <f>C73*'Расчет субсидий'!E73</f>
        <v>-0.77787769784172678</v>
      </c>
      <c r="E73" s="56">
        <f t="shared" ref="E73:E80" si="17">$B73*D73/$U73</f>
        <v>-0.99734915599196272</v>
      </c>
      <c r="F73" s="27" t="s">
        <v>375</v>
      </c>
      <c r="G73" s="27" t="s">
        <v>375</v>
      </c>
      <c r="H73" s="27" t="s">
        <v>375</v>
      </c>
      <c r="I73" s="27" t="s">
        <v>375</v>
      </c>
      <c r="J73" s="27" t="s">
        <v>375</v>
      </c>
      <c r="K73" s="27" t="s">
        <v>375</v>
      </c>
      <c r="L73" s="55">
        <f>'Расчет субсидий'!P73-1</f>
        <v>-0.75425557420282907</v>
      </c>
      <c r="M73" s="55">
        <f>L73*'Расчет субсидий'!Q73</f>
        <v>-15.085111484056581</v>
      </c>
      <c r="N73" s="56">
        <f t="shared" ref="N73:N80" si="18">$B73*M73/$U73</f>
        <v>-19.341245093428164</v>
      </c>
      <c r="O73" s="55">
        <f>'Расчет субсидий'!T73-1</f>
        <v>2.1739130434783593E-3</v>
      </c>
      <c r="P73" s="55">
        <f>O73*'Расчет субсидий'!U73</f>
        <v>6.521739130435078E-2</v>
      </c>
      <c r="Q73" s="56">
        <f t="shared" ref="Q73:Q80" si="19">$B73*P73/$U73</f>
        <v>8.3617913656429704E-2</v>
      </c>
      <c r="R73" s="55">
        <f>'Расчет субсидий'!X73-1</f>
        <v>6.6666666666666652E-2</v>
      </c>
      <c r="S73" s="55">
        <f>R73*'Расчет субсидий'!Y73</f>
        <v>1.333333333333333</v>
      </c>
      <c r="T73" s="56">
        <f t="shared" ref="T73:T80" si="20">$B73*S73/$U73</f>
        <v>1.7095217903091515</v>
      </c>
      <c r="U73" s="55">
        <f t="shared" si="12"/>
        <v>-14.464438457260623</v>
      </c>
    </row>
    <row r="74" spans="1:21" ht="15" customHeight="1">
      <c r="A74" s="33" t="s">
        <v>73</v>
      </c>
      <c r="B74" s="53">
        <f>'Расчет субсидий'!AD74</f>
        <v>-32.054545454545462</v>
      </c>
      <c r="C74" s="55">
        <f>'Расчет субсидий'!D74-1</f>
        <v>0.1423783783783783</v>
      </c>
      <c r="D74" s="55">
        <f>C74*'Расчет субсидий'!E74</f>
        <v>1.423783783783783</v>
      </c>
      <c r="E74" s="56">
        <f t="shared" si="17"/>
        <v>8.2968895425525897</v>
      </c>
      <c r="F74" s="27" t="s">
        <v>375</v>
      </c>
      <c r="G74" s="27" t="s">
        <v>375</v>
      </c>
      <c r="H74" s="27" t="s">
        <v>375</v>
      </c>
      <c r="I74" s="27" t="s">
        <v>375</v>
      </c>
      <c r="J74" s="27" t="s">
        <v>375</v>
      </c>
      <c r="K74" s="27" t="s">
        <v>375</v>
      </c>
      <c r="L74" s="55">
        <f>'Расчет субсидий'!P74-1</f>
        <v>-0.39598634529843801</v>
      </c>
      <c r="M74" s="55">
        <f>L74*'Расчет субсидий'!Q74</f>
        <v>-7.9197269059687603</v>
      </c>
      <c r="N74" s="56">
        <f t="shared" si="18"/>
        <v>-46.151037885386685</v>
      </c>
      <c r="O74" s="55">
        <f>'Расчет субсидий'!T74-1</f>
        <v>4.6428571428571486E-2</v>
      </c>
      <c r="P74" s="55">
        <f>O74*'Расчет субсидий'!U74</f>
        <v>0.92857142857142971</v>
      </c>
      <c r="Q74" s="56">
        <f t="shared" si="19"/>
        <v>5.4111127426616266</v>
      </c>
      <c r="R74" s="55">
        <f>'Расчет субсидий'!X74-1</f>
        <v>2.2222222222223476E-3</v>
      </c>
      <c r="S74" s="55">
        <f>R74*'Расчет субсидий'!Y74</f>
        <v>6.6666666666670427E-2</v>
      </c>
      <c r="T74" s="56">
        <f t="shared" si="20"/>
        <v>0.38849014562700995</v>
      </c>
      <c r="U74" s="55">
        <f t="shared" si="12"/>
        <v>-5.5007050269468767</v>
      </c>
    </row>
    <row r="75" spans="1:21" ht="15" customHeight="1">
      <c r="A75" s="33" t="s">
        <v>74</v>
      </c>
      <c r="B75" s="53">
        <f>'Расчет субсидий'!AD75</f>
        <v>-13.790909090909096</v>
      </c>
      <c r="C75" s="55">
        <f>'Расчет субсидий'!D75-1</f>
        <v>-8.6092715231788075E-2</v>
      </c>
      <c r="D75" s="55">
        <f>C75*'Расчет субсидий'!E75</f>
        <v>-0.86092715231788075</v>
      </c>
      <c r="E75" s="56">
        <f t="shared" si="17"/>
        <v>-0.7743645250000637</v>
      </c>
      <c r="F75" s="27" t="s">
        <v>375</v>
      </c>
      <c r="G75" s="27" t="s">
        <v>375</v>
      </c>
      <c r="H75" s="27" t="s">
        <v>375</v>
      </c>
      <c r="I75" s="27" t="s">
        <v>375</v>
      </c>
      <c r="J75" s="27" t="s">
        <v>375</v>
      </c>
      <c r="K75" s="27" t="s">
        <v>375</v>
      </c>
      <c r="L75" s="55">
        <f>'Расчет субсидий'!P75-1</f>
        <v>-0.81858019281332162</v>
      </c>
      <c r="M75" s="55">
        <f>L75*'Расчет субсидий'!Q75</f>
        <v>-16.371603856266432</v>
      </c>
      <c r="N75" s="56">
        <f t="shared" si="18"/>
        <v>-14.725507506082247</v>
      </c>
      <c r="O75" s="55">
        <f>'Расчет субсидий'!T75-1</f>
        <v>7.5999999999999845E-2</v>
      </c>
      <c r="P75" s="55">
        <f>O75*'Расчет субсидий'!U75</f>
        <v>1.8999999999999961</v>
      </c>
      <c r="Q75" s="56">
        <f t="shared" si="19"/>
        <v>1.708962940173214</v>
      </c>
      <c r="R75" s="55">
        <f>'Расчет субсидий'!X75-1</f>
        <v>0</v>
      </c>
      <c r="S75" s="55">
        <f>R75*'Расчет субсидий'!Y75</f>
        <v>0</v>
      </c>
      <c r="T75" s="56">
        <f t="shared" si="20"/>
        <v>0</v>
      </c>
      <c r="U75" s="55">
        <f t="shared" si="12"/>
        <v>-15.332531008584317</v>
      </c>
    </row>
    <row r="76" spans="1:21" ht="15" customHeight="1">
      <c r="A76" s="33" t="s">
        <v>75</v>
      </c>
      <c r="B76" s="53">
        <f>'Расчет субсидий'!AD76</f>
        <v>-10.409090909090907</v>
      </c>
      <c r="C76" s="55">
        <f>'Расчет субсидий'!D76-1</f>
        <v>7.7544426494344787E-3</v>
      </c>
      <c r="D76" s="55">
        <f>C76*'Расчет субсидий'!E76</f>
        <v>7.7544426494344787E-2</v>
      </c>
      <c r="E76" s="56">
        <f t="shared" si="17"/>
        <v>0.12014794415289422</v>
      </c>
      <c r="F76" s="27" t="s">
        <v>375</v>
      </c>
      <c r="G76" s="27" t="s">
        <v>375</v>
      </c>
      <c r="H76" s="27" t="s">
        <v>375</v>
      </c>
      <c r="I76" s="27" t="s">
        <v>375</v>
      </c>
      <c r="J76" s="27" t="s">
        <v>375</v>
      </c>
      <c r="K76" s="27" t="s">
        <v>375</v>
      </c>
      <c r="L76" s="55">
        <f>'Расчет субсидий'!P76-1</f>
        <v>-0.47430190206394174</v>
      </c>
      <c r="M76" s="55">
        <f>L76*'Расчет субсидий'!Q76</f>
        <v>-9.4860380412788352</v>
      </c>
      <c r="N76" s="56">
        <f t="shared" si="18"/>
        <v>-14.697741931187259</v>
      </c>
      <c r="O76" s="55">
        <f>'Расчет субсидий'!T76-1</f>
        <v>2.4999999999999467E-3</v>
      </c>
      <c r="P76" s="55">
        <f>O76*'Расчет субсидий'!U76</f>
        <v>7.4999999999998401E-2</v>
      </c>
      <c r="Q76" s="56">
        <f t="shared" si="19"/>
        <v>0.1162055897353763</v>
      </c>
      <c r="R76" s="55">
        <f>'Расчет субсидий'!X76-1</f>
        <v>0.13076923076923075</v>
      </c>
      <c r="S76" s="55">
        <f>R76*'Расчет субсидий'!Y76</f>
        <v>2.615384615384615</v>
      </c>
      <c r="T76" s="56">
        <f t="shared" si="20"/>
        <v>4.0522974882080796</v>
      </c>
      <c r="U76" s="55">
        <f t="shared" si="12"/>
        <v>-6.7181089993998757</v>
      </c>
    </row>
    <row r="77" spans="1:21" ht="15" customHeight="1">
      <c r="A77" s="33" t="s">
        <v>76</v>
      </c>
      <c r="B77" s="53">
        <f>'Расчет субсидий'!AD77</f>
        <v>-6.9545454545454533</v>
      </c>
      <c r="C77" s="55">
        <f>'Расчет субсидий'!D77-1</f>
        <v>-1.833910034602082E-2</v>
      </c>
      <c r="D77" s="55">
        <f>C77*'Расчет субсидий'!E77</f>
        <v>-0.1833910034602082</v>
      </c>
      <c r="E77" s="56">
        <f t="shared" si="17"/>
        <v>-9.9199263902167656E-2</v>
      </c>
      <c r="F77" s="27" t="s">
        <v>375</v>
      </c>
      <c r="G77" s="27" t="s">
        <v>375</v>
      </c>
      <c r="H77" s="27" t="s">
        <v>375</v>
      </c>
      <c r="I77" s="27" t="s">
        <v>375</v>
      </c>
      <c r="J77" s="27" t="s">
        <v>375</v>
      </c>
      <c r="K77" s="27" t="s">
        <v>375</v>
      </c>
      <c r="L77" s="55">
        <f>'Расчет субсидий'!P77-1</f>
        <v>-0.76701183431952658</v>
      </c>
      <c r="M77" s="55">
        <f>L77*'Расчет субсидий'!Q77</f>
        <v>-15.340236686390531</v>
      </c>
      <c r="N77" s="56">
        <f t="shared" si="18"/>
        <v>-8.297790833044612</v>
      </c>
      <c r="O77" s="55">
        <f>'Расчет субсидий'!T77-1</f>
        <v>0</v>
      </c>
      <c r="P77" s="55">
        <f>O77*'Расчет субсидий'!U77</f>
        <v>0</v>
      </c>
      <c r="Q77" s="56">
        <f t="shared" si="19"/>
        <v>0</v>
      </c>
      <c r="R77" s="55">
        <f>'Расчет субсидий'!X77-1</f>
        <v>0.1333333333333333</v>
      </c>
      <c r="S77" s="55">
        <f>R77*'Расчет субсидий'!Y77</f>
        <v>2.6666666666666661</v>
      </c>
      <c r="T77" s="56">
        <f t="shared" si="20"/>
        <v>1.4424446424013262</v>
      </c>
      <c r="U77" s="55">
        <f t="shared" si="12"/>
        <v>-12.856961023184073</v>
      </c>
    </row>
    <row r="78" spans="1:21" ht="15" customHeight="1">
      <c r="A78" s="33" t="s">
        <v>77</v>
      </c>
      <c r="B78" s="53">
        <f>'Расчет субсидий'!AD78</f>
        <v>4.0090909090909008</v>
      </c>
      <c r="C78" s="55">
        <f>'Расчет субсидий'!D78-1</f>
        <v>-1.4084507042253502E-2</v>
      </c>
      <c r="D78" s="55">
        <f>C78*'Расчет субсидий'!E78</f>
        <v>-0.14084507042253502</v>
      </c>
      <c r="E78" s="56">
        <f t="shared" si="17"/>
        <v>-0.31807719242554167</v>
      </c>
      <c r="F78" s="27" t="s">
        <v>375</v>
      </c>
      <c r="G78" s="27" t="s">
        <v>375</v>
      </c>
      <c r="H78" s="27" t="s">
        <v>375</v>
      </c>
      <c r="I78" s="27" t="s">
        <v>375</v>
      </c>
      <c r="J78" s="27" t="s">
        <v>375</v>
      </c>
      <c r="K78" s="27" t="s">
        <v>375</v>
      </c>
      <c r="L78" s="55">
        <f>'Расчет субсидий'!P78-1</f>
        <v>6.9137168141592875E-2</v>
      </c>
      <c r="M78" s="55">
        <f>L78*'Расчет субсидий'!Q78</f>
        <v>1.3827433628318575</v>
      </c>
      <c r="N78" s="56">
        <f t="shared" si="18"/>
        <v>3.1227157995317305</v>
      </c>
      <c r="O78" s="55">
        <f>'Расчет субсидий'!T78-1</f>
        <v>1.1111111111110628E-3</v>
      </c>
      <c r="P78" s="55">
        <f>O78*'Расчет субсидий'!U78</f>
        <v>3.3333333333331883E-2</v>
      </c>
      <c r="Q78" s="56">
        <f t="shared" si="19"/>
        <v>7.5278268874041696E-2</v>
      </c>
      <c r="R78" s="55">
        <f>'Расчет субсидий'!X78-1</f>
        <v>2.4999999999999911E-2</v>
      </c>
      <c r="S78" s="55">
        <f>R78*'Расчет субсидий'!Y78</f>
        <v>0.49999999999999822</v>
      </c>
      <c r="T78" s="56">
        <f t="shared" si="20"/>
        <v>1.1291740331106705</v>
      </c>
      <c r="U78" s="55">
        <f t="shared" si="12"/>
        <v>1.7752316257426526</v>
      </c>
    </row>
    <row r="79" spans="1:21" ht="15" customHeight="1">
      <c r="A79" s="33" t="s">
        <v>78</v>
      </c>
      <c r="B79" s="53">
        <f>'Расчет субсидий'!AD79</f>
        <v>-13.418181818181807</v>
      </c>
      <c r="C79" s="55">
        <f>'Расчет субсидий'!D79-1</f>
        <v>5.4878048780487854E-2</v>
      </c>
      <c r="D79" s="55">
        <f>C79*'Расчет субсидий'!E79</f>
        <v>0.54878048780487854</v>
      </c>
      <c r="E79" s="56">
        <f t="shared" si="17"/>
        <v>1.1755869076248284</v>
      </c>
      <c r="F79" s="27" t="s">
        <v>375</v>
      </c>
      <c r="G79" s="27" t="s">
        <v>375</v>
      </c>
      <c r="H79" s="27" t="s">
        <v>375</v>
      </c>
      <c r="I79" s="27" t="s">
        <v>375</v>
      </c>
      <c r="J79" s="27" t="s">
        <v>375</v>
      </c>
      <c r="K79" s="27" t="s">
        <v>375</v>
      </c>
      <c r="L79" s="55">
        <f>'Расчет субсидий'!P79-1</f>
        <v>-0.61562881562881566</v>
      </c>
      <c r="M79" s="55">
        <f>L79*'Расчет субсидий'!Q79</f>
        <v>-12.312576312576313</v>
      </c>
      <c r="N79" s="56">
        <f t="shared" si="18"/>
        <v>-26.375761955557682</v>
      </c>
      <c r="O79" s="55">
        <f>'Расчет субсидий'!T79-1</f>
        <v>1.0000000000000009E-2</v>
      </c>
      <c r="P79" s="55">
        <f>O79*'Расчет субсидий'!U79</f>
        <v>0.25000000000000022</v>
      </c>
      <c r="Q79" s="56">
        <f t="shared" si="19"/>
        <v>0.53554514680686627</v>
      </c>
      <c r="R79" s="55">
        <f>'Расчет субсидий'!X79-1</f>
        <v>0.20999999999999996</v>
      </c>
      <c r="S79" s="55">
        <f>R79*'Расчет субсидий'!Y79</f>
        <v>5.2499999999999991</v>
      </c>
      <c r="T79" s="56">
        <f t="shared" si="20"/>
        <v>11.24644808294418</v>
      </c>
      <c r="U79" s="55">
        <f t="shared" si="12"/>
        <v>-6.263795824771436</v>
      </c>
    </row>
    <row r="80" spans="1:21" ht="15" customHeight="1">
      <c r="A80" s="33" t="s">
        <v>79</v>
      </c>
      <c r="B80" s="53">
        <f>'Расчет субсидий'!AD80</f>
        <v>-18.409090909090907</v>
      </c>
      <c r="C80" s="55">
        <f>'Расчет субсидий'!D80-1</f>
        <v>1.3642564802182733E-2</v>
      </c>
      <c r="D80" s="55">
        <f>C80*'Расчет субсидий'!E80</f>
        <v>0.13642564802182733</v>
      </c>
      <c r="E80" s="56">
        <f t="shared" si="17"/>
        <v>0.23521048212869664</v>
      </c>
      <c r="F80" s="27" t="s">
        <v>375</v>
      </c>
      <c r="G80" s="27" t="s">
        <v>375</v>
      </c>
      <c r="H80" s="27" t="s">
        <v>375</v>
      </c>
      <c r="I80" s="27" t="s">
        <v>375</v>
      </c>
      <c r="J80" s="27" t="s">
        <v>375</v>
      </c>
      <c r="K80" s="27" t="s">
        <v>375</v>
      </c>
      <c r="L80" s="55">
        <f>'Расчет субсидий'!P80-1</f>
        <v>-0.56746358889804882</v>
      </c>
      <c r="M80" s="55">
        <f>L80*'Расчет субсидий'!Q80</f>
        <v>-11.349271777960976</v>
      </c>
      <c r="N80" s="56">
        <f t="shared" si="18"/>
        <v>-19.567198143539045</v>
      </c>
      <c r="O80" s="55">
        <f>'Расчет субсидий'!T80-1</f>
        <v>1.1764705882352899E-2</v>
      </c>
      <c r="P80" s="55">
        <f>O80*'Расчет субсидий'!U80</f>
        <v>0.23529411764705799</v>
      </c>
      <c r="Q80" s="56">
        <f t="shared" si="19"/>
        <v>0.40566890211843526</v>
      </c>
      <c r="R80" s="55">
        <f>'Расчет субсидий'!X80-1</f>
        <v>1.0000000000000009E-2</v>
      </c>
      <c r="S80" s="55">
        <f>R80*'Расчет субсидий'!Y80</f>
        <v>0.30000000000000027</v>
      </c>
      <c r="T80" s="56">
        <f t="shared" si="20"/>
        <v>0.51722785020100726</v>
      </c>
      <c r="U80" s="55">
        <f t="shared" si="12"/>
        <v>-10.67755201229209</v>
      </c>
    </row>
    <row r="81" spans="1:21" ht="15" customHeight="1">
      <c r="A81" s="32" t="s">
        <v>80</v>
      </c>
      <c r="B81" s="57"/>
      <c r="C81" s="58"/>
      <c r="D81" s="58"/>
      <c r="E81" s="59"/>
      <c r="F81" s="58"/>
      <c r="G81" s="58"/>
      <c r="H81" s="59"/>
      <c r="I81" s="59"/>
      <c r="J81" s="59"/>
      <c r="K81" s="59"/>
      <c r="L81" s="58"/>
      <c r="M81" s="58"/>
      <c r="N81" s="59"/>
      <c r="O81" s="58"/>
      <c r="P81" s="58"/>
      <c r="Q81" s="59"/>
      <c r="R81" s="58"/>
      <c r="S81" s="58"/>
      <c r="T81" s="59"/>
      <c r="U81" s="59"/>
    </row>
    <row r="82" spans="1:21" ht="15" customHeight="1">
      <c r="A82" s="33" t="s">
        <v>81</v>
      </c>
      <c r="B82" s="53">
        <f>'Расчет субсидий'!AD82</f>
        <v>-2.8090909090909122</v>
      </c>
      <c r="C82" s="55">
        <f>'Расчет субсидий'!D82-1</f>
        <v>0.10152632481564061</v>
      </c>
      <c r="D82" s="55">
        <f>C82*'Расчет субсидий'!E82</f>
        <v>1.0152632481564061</v>
      </c>
      <c r="E82" s="56">
        <f t="shared" ref="E82:E90" si="21">$B82*D82/$U82</f>
        <v>2.7681844735356074</v>
      </c>
      <c r="F82" s="27" t="s">
        <v>375</v>
      </c>
      <c r="G82" s="27" t="s">
        <v>375</v>
      </c>
      <c r="H82" s="27" t="s">
        <v>375</v>
      </c>
      <c r="I82" s="27" t="s">
        <v>375</v>
      </c>
      <c r="J82" s="27" t="s">
        <v>375</v>
      </c>
      <c r="K82" s="27" t="s">
        <v>375</v>
      </c>
      <c r="L82" s="55">
        <f>'Расчет субсидий'!P82-1</f>
        <v>-0.28674455502668394</v>
      </c>
      <c r="M82" s="55">
        <f>L82*'Расчет субсидий'!Q82</f>
        <v>-5.7348911005336785</v>
      </c>
      <c r="N82" s="56">
        <f t="shared" ref="N82:N90" si="22">$B82*M82/$U82</f>
        <v>-15.636571628828632</v>
      </c>
      <c r="O82" s="55">
        <f>'Расчет субсидий'!T82-1</f>
        <v>0.14666666666666672</v>
      </c>
      <c r="P82" s="55">
        <f>O82*'Расчет субсидий'!U82</f>
        <v>2.2000000000000011</v>
      </c>
      <c r="Q82" s="56">
        <f t="shared" ref="Q82:Q90" si="23">$B82*P82/$U82</f>
        <v>5.9984500107110597</v>
      </c>
      <c r="R82" s="55">
        <f>'Расчет субсидий'!X82-1</f>
        <v>4.2553191489361764E-2</v>
      </c>
      <c r="S82" s="55">
        <f>R82*'Расчет субсидий'!Y82</f>
        <v>1.4893617021276617</v>
      </c>
      <c r="T82" s="56">
        <f t="shared" ref="T82:T90" si="24">$B82*S82/$U82</f>
        <v>4.0608462354910504</v>
      </c>
      <c r="U82" s="55">
        <f t="shared" si="12"/>
        <v>-1.0302661502496091</v>
      </c>
    </row>
    <row r="83" spans="1:21" ht="15" customHeight="1">
      <c r="A83" s="33" t="s">
        <v>82</v>
      </c>
      <c r="B83" s="53">
        <f>'Расчет субсидий'!AD83</f>
        <v>-3.0090909090909577</v>
      </c>
      <c r="C83" s="55">
        <f>'Расчет субсидий'!D83-1</f>
        <v>9.9358472852448809E-3</v>
      </c>
      <c r="D83" s="55">
        <f>C83*'Расчет субсидий'!E83</f>
        <v>9.9358472852448809E-2</v>
      </c>
      <c r="E83" s="56">
        <f t="shared" si="21"/>
        <v>0.33661637888762364</v>
      </c>
      <c r="F83" s="27" t="s">
        <v>375</v>
      </c>
      <c r="G83" s="27" t="s">
        <v>375</v>
      </c>
      <c r="H83" s="27" t="s">
        <v>375</v>
      </c>
      <c r="I83" s="27" t="s">
        <v>375</v>
      </c>
      <c r="J83" s="27" t="s">
        <v>375</v>
      </c>
      <c r="K83" s="27" t="s">
        <v>375</v>
      </c>
      <c r="L83" s="55">
        <f>'Расчет субсидий'!P83-1</f>
        <v>-0.38884650901353024</v>
      </c>
      <c r="M83" s="55">
        <f>L83*'Расчет субсидий'!Q83</f>
        <v>-7.7769301802706048</v>
      </c>
      <c r="N83" s="56">
        <f t="shared" si="22"/>
        <v>-26.347446785259695</v>
      </c>
      <c r="O83" s="55">
        <f>'Расчет субсидий'!T83-1</f>
        <v>0.14657534246575343</v>
      </c>
      <c r="P83" s="55">
        <f>O83*'Расчет субсидий'!U83</f>
        <v>3.6643835616438358</v>
      </c>
      <c r="Q83" s="56">
        <f t="shared" si="23"/>
        <v>12.414558013664964</v>
      </c>
      <c r="R83" s="55">
        <f>'Расчет субсидий'!X83-1</f>
        <v>0.125</v>
      </c>
      <c r="S83" s="55">
        <f>R83*'Расчет субсидий'!Y83</f>
        <v>3.125</v>
      </c>
      <c r="T83" s="56">
        <f t="shared" si="24"/>
        <v>10.587181483616149</v>
      </c>
      <c r="U83" s="55">
        <f t="shared" si="12"/>
        <v>-0.88818814577432015</v>
      </c>
    </row>
    <row r="84" spans="1:21" ht="15" customHeight="1">
      <c r="A84" s="33" t="s">
        <v>83</v>
      </c>
      <c r="B84" s="53">
        <f>'Расчет субсидий'!AD84</f>
        <v>2.9272727272727366</v>
      </c>
      <c r="C84" s="55">
        <f>'Расчет субсидий'!D84-1</f>
        <v>1.6949152542372836E-2</v>
      </c>
      <c r="D84" s="55">
        <f>C84*'Расчет субсидий'!E84</f>
        <v>0.16949152542372836</v>
      </c>
      <c r="E84" s="56">
        <f t="shared" si="21"/>
        <v>0.7361939636731839</v>
      </c>
      <c r="F84" s="27" t="s">
        <v>375</v>
      </c>
      <c r="G84" s="27" t="s">
        <v>375</v>
      </c>
      <c r="H84" s="27" t="s">
        <v>375</v>
      </c>
      <c r="I84" s="27" t="s">
        <v>375</v>
      </c>
      <c r="J84" s="27" t="s">
        <v>375</v>
      </c>
      <c r="K84" s="27" t="s">
        <v>375</v>
      </c>
      <c r="L84" s="55">
        <f>'Расчет субсидий'!P84-1</f>
        <v>-0.14798036995092489</v>
      </c>
      <c r="M84" s="55">
        <f>L84*'Расчет субсидий'!Q84</f>
        <v>-2.9596073990184979</v>
      </c>
      <c r="N84" s="56">
        <f t="shared" si="22"/>
        <v>-12.855186101799507</v>
      </c>
      <c r="O84" s="55">
        <f>'Расчет субсидий'!T84-1</f>
        <v>0.11764705882352944</v>
      </c>
      <c r="P84" s="55">
        <f>O84*'Расчет субсидий'!U84</f>
        <v>2.3529411764705888</v>
      </c>
      <c r="Q84" s="56">
        <f t="shared" si="23"/>
        <v>10.220104436874818</v>
      </c>
      <c r="R84" s="55">
        <f>'Расчет субсидий'!X84-1</f>
        <v>3.7037037037037202E-2</v>
      </c>
      <c r="S84" s="55">
        <f>R84*'Расчет субсидий'!Y84</f>
        <v>1.111111111111116</v>
      </c>
      <c r="T84" s="56">
        <f t="shared" si="24"/>
        <v>4.8261604285242408</v>
      </c>
      <c r="U84" s="55">
        <f t="shared" si="12"/>
        <v>0.67393641398693527</v>
      </c>
    </row>
    <row r="85" spans="1:21" ht="15" customHeight="1">
      <c r="A85" s="33" t="s">
        <v>84</v>
      </c>
      <c r="B85" s="53">
        <f>'Расчет субсидий'!AD85</f>
        <v>-48.600000000000023</v>
      </c>
      <c r="C85" s="55">
        <f>'Расчет субсидий'!D85-1</f>
        <v>0.20247330960854093</v>
      </c>
      <c r="D85" s="55">
        <f>C85*'Расчет субсидий'!E85</f>
        <v>2.0247330960854093</v>
      </c>
      <c r="E85" s="56">
        <f t="shared" si="21"/>
        <v>10.560203176509887</v>
      </c>
      <c r="F85" s="27" t="s">
        <v>375</v>
      </c>
      <c r="G85" s="27" t="s">
        <v>375</v>
      </c>
      <c r="H85" s="27" t="s">
        <v>375</v>
      </c>
      <c r="I85" s="27" t="s">
        <v>375</v>
      </c>
      <c r="J85" s="27" t="s">
        <v>375</v>
      </c>
      <c r="K85" s="27" t="s">
        <v>375</v>
      </c>
      <c r="L85" s="55">
        <f>'Расчет субсидий'!P85-1</f>
        <v>-0.38209649292772729</v>
      </c>
      <c r="M85" s="55">
        <f>L85*'Расчет субсидий'!Q85</f>
        <v>-7.6419298585545459</v>
      </c>
      <c r="N85" s="56">
        <f t="shared" si="22"/>
        <v>-39.857269149696016</v>
      </c>
      <c r="O85" s="55">
        <f>'Расчет субсидий'!T85-1</f>
        <v>6.0655737704918167E-2</v>
      </c>
      <c r="P85" s="55">
        <f>O85*'Расчет субсидий'!U85</f>
        <v>1.5163934426229542</v>
      </c>
      <c r="Q85" s="56">
        <f t="shared" si="23"/>
        <v>7.9089055641880979</v>
      </c>
      <c r="R85" s="55">
        <f>'Расчет субсидий'!X85-1</f>
        <v>-0.20869565217391306</v>
      </c>
      <c r="S85" s="55">
        <f>R85*'Расчет субсидий'!Y85</f>
        <v>-5.2173913043478262</v>
      </c>
      <c r="T85" s="56">
        <f t="shared" si="24"/>
        <v>-27.211839591001993</v>
      </c>
      <c r="U85" s="55">
        <f t="shared" si="12"/>
        <v>-9.3181946241940086</v>
      </c>
    </row>
    <row r="86" spans="1:21" ht="15" customHeight="1">
      <c r="A86" s="33" t="s">
        <v>85</v>
      </c>
      <c r="B86" s="53">
        <f>'Расчет субсидий'!AD86</f>
        <v>24.209090909090946</v>
      </c>
      <c r="C86" s="55">
        <f>'Расчет субсидий'!D86-1</f>
        <v>1.6949152542372836E-2</v>
      </c>
      <c r="D86" s="55">
        <f>C86*'Расчет субсидий'!E86</f>
        <v>0.16949152542372836</v>
      </c>
      <c r="E86" s="56">
        <f t="shared" si="21"/>
        <v>0.62622865260697536</v>
      </c>
      <c r="F86" s="27" t="s">
        <v>375</v>
      </c>
      <c r="G86" s="27" t="s">
        <v>375</v>
      </c>
      <c r="H86" s="27" t="s">
        <v>375</v>
      </c>
      <c r="I86" s="27" t="s">
        <v>375</v>
      </c>
      <c r="J86" s="27" t="s">
        <v>375</v>
      </c>
      <c r="K86" s="27" t="s">
        <v>375</v>
      </c>
      <c r="L86" s="55">
        <f>'Расчет субсидий'!P86-1</f>
        <v>4.4746304434678308E-2</v>
      </c>
      <c r="M86" s="55">
        <f>L86*'Расчет субсидий'!Q86</f>
        <v>0.89492608869356616</v>
      </c>
      <c r="N86" s="56">
        <f t="shared" si="22"/>
        <v>3.3065273163618834</v>
      </c>
      <c r="O86" s="55">
        <f>'Расчет субсидий'!T86-1</f>
        <v>0.12666666666666648</v>
      </c>
      <c r="P86" s="55">
        <f>O86*'Расчет субсидий'!U86</f>
        <v>2.5333333333333297</v>
      </c>
      <c r="Q86" s="56">
        <f t="shared" si="23"/>
        <v>9.3600309276322697</v>
      </c>
      <c r="R86" s="55">
        <f>'Расчет субсидий'!X86-1</f>
        <v>9.8484848484848619E-2</v>
      </c>
      <c r="S86" s="55">
        <f>R86*'Расчет субсидий'!Y86</f>
        <v>2.9545454545454586</v>
      </c>
      <c r="T86" s="56">
        <f t="shared" si="24"/>
        <v>10.916304012489819</v>
      </c>
      <c r="U86" s="55">
        <f t="shared" si="12"/>
        <v>6.5522964019960828</v>
      </c>
    </row>
    <row r="87" spans="1:21" ht="15" customHeight="1">
      <c r="A87" s="33" t="s">
        <v>86</v>
      </c>
      <c r="B87" s="53">
        <f>'Расчет субсидий'!AD87</f>
        <v>-1.2272727272727195</v>
      </c>
      <c r="C87" s="55">
        <f>'Расчет субсидий'!D87-1</f>
        <v>2.2222222222222143E-2</v>
      </c>
      <c r="D87" s="55">
        <f>C87*'Расчет субсидий'!E87</f>
        <v>0.22222222222222143</v>
      </c>
      <c r="E87" s="56">
        <f t="shared" si="21"/>
        <v>0.62525931270856983</v>
      </c>
      <c r="F87" s="27" t="s">
        <v>375</v>
      </c>
      <c r="G87" s="27" t="s">
        <v>375</v>
      </c>
      <c r="H87" s="27" t="s">
        <v>375</v>
      </c>
      <c r="I87" s="27" t="s">
        <v>375</v>
      </c>
      <c r="J87" s="27" t="s">
        <v>375</v>
      </c>
      <c r="K87" s="27" t="s">
        <v>375</v>
      </c>
      <c r="L87" s="55">
        <f>'Расчет субсидий'!P87-1</f>
        <v>-3.4965034965035002E-2</v>
      </c>
      <c r="M87" s="55">
        <f>L87*'Расчет субсидий'!Q87</f>
        <v>-0.69930069930070005</v>
      </c>
      <c r="N87" s="56">
        <f t="shared" si="22"/>
        <v>-1.9675992357962078</v>
      </c>
      <c r="O87" s="55">
        <f>'Расчет субсидий'!T87-1</f>
        <v>9.3670886075949422E-2</v>
      </c>
      <c r="P87" s="55">
        <f>O87*'Расчет субсидий'!U87</f>
        <v>2.8101265822784827</v>
      </c>
      <c r="Q87" s="56">
        <f t="shared" si="23"/>
        <v>7.906760169567896</v>
      </c>
      <c r="R87" s="55">
        <f>'Расчет субсидий'!X87-1</f>
        <v>-0.13846153846153852</v>
      </c>
      <c r="S87" s="55">
        <f>R87*'Расчет субсидий'!Y87</f>
        <v>-2.7692307692307705</v>
      </c>
      <c r="T87" s="56">
        <f t="shared" si="24"/>
        <v>-7.7916929737529781</v>
      </c>
      <c r="U87" s="55">
        <f t="shared" si="12"/>
        <v>-0.43618266403076644</v>
      </c>
    </row>
    <row r="88" spans="1:21" ht="15" customHeight="1">
      <c r="A88" s="33" t="s">
        <v>87</v>
      </c>
      <c r="B88" s="53">
        <f>'Расчет субсидий'!AD88</f>
        <v>38.409090909090907</v>
      </c>
      <c r="C88" s="55">
        <f>'Расчет субсидий'!D88-1</f>
        <v>4.5454545454545414E-2</v>
      </c>
      <c r="D88" s="55">
        <f>C88*'Расчет субсидий'!E88</f>
        <v>0.45454545454545414</v>
      </c>
      <c r="E88" s="56">
        <f t="shared" si="21"/>
        <v>1.2691177644375311</v>
      </c>
      <c r="F88" s="27" t="s">
        <v>375</v>
      </c>
      <c r="G88" s="27" t="s">
        <v>375</v>
      </c>
      <c r="H88" s="27" t="s">
        <v>375</v>
      </c>
      <c r="I88" s="27" t="s">
        <v>375</v>
      </c>
      <c r="J88" s="27" t="s">
        <v>375</v>
      </c>
      <c r="K88" s="27" t="s">
        <v>375</v>
      </c>
      <c r="L88" s="55">
        <f>'Расчет субсидий'!P88-1</f>
        <v>0.24322505800464023</v>
      </c>
      <c r="M88" s="55">
        <f>L88*'Расчет субсидий'!Q88</f>
        <v>4.8645011600928045</v>
      </c>
      <c r="N88" s="56">
        <f t="shared" si="22"/>
        <v>13.581974642281677</v>
      </c>
      <c r="O88" s="55">
        <f>'Расчет субсидий'!T88-1</f>
        <v>0.16250000000000009</v>
      </c>
      <c r="P88" s="55">
        <f>O88*'Расчет субсидий'!U88</f>
        <v>4.0625000000000018</v>
      </c>
      <c r="Q88" s="56">
        <f t="shared" si="23"/>
        <v>11.34274001966045</v>
      </c>
      <c r="R88" s="55">
        <f>'Расчет субсидий'!X88-1</f>
        <v>0.17500000000000004</v>
      </c>
      <c r="S88" s="55">
        <f>R88*'Расчет субсидий'!Y88</f>
        <v>4.3750000000000009</v>
      </c>
      <c r="T88" s="56">
        <f t="shared" si="24"/>
        <v>12.215258482711251</v>
      </c>
      <c r="U88" s="55">
        <f t="shared" si="12"/>
        <v>13.75654661463826</v>
      </c>
    </row>
    <row r="89" spans="1:21" ht="15" customHeight="1">
      <c r="A89" s="33" t="s">
        <v>88</v>
      </c>
      <c r="B89" s="53">
        <f>'Расчет субсидий'!AD89</f>
        <v>29.745454545454521</v>
      </c>
      <c r="C89" s="55">
        <f>'Расчет субсидий'!D89-1</f>
        <v>2.4390243902439046E-2</v>
      </c>
      <c r="D89" s="55">
        <f>C89*'Расчет субсидий'!E89</f>
        <v>0.24390243902439046</v>
      </c>
      <c r="E89" s="56">
        <f t="shared" si="21"/>
        <v>0.57718258926602684</v>
      </c>
      <c r="F89" s="27" t="s">
        <v>375</v>
      </c>
      <c r="G89" s="27" t="s">
        <v>375</v>
      </c>
      <c r="H89" s="27" t="s">
        <v>375</v>
      </c>
      <c r="I89" s="27" t="s">
        <v>375</v>
      </c>
      <c r="J89" s="27" t="s">
        <v>375</v>
      </c>
      <c r="K89" s="27" t="s">
        <v>375</v>
      </c>
      <c r="L89" s="55">
        <f>'Расчет субсидий'!P89-1</f>
        <v>0.30000000000000004</v>
      </c>
      <c r="M89" s="55">
        <f>L89*'Расчет субсидий'!Q89</f>
        <v>6.0000000000000009</v>
      </c>
      <c r="N89" s="56">
        <f t="shared" si="22"/>
        <v>14.19869169594425</v>
      </c>
      <c r="O89" s="55">
        <f>'Расчет субсидий'!T89-1</f>
        <v>0.10303030303030303</v>
      </c>
      <c r="P89" s="55">
        <f>O89*'Расчет субсидий'!U89</f>
        <v>2.5757575757575757</v>
      </c>
      <c r="Q89" s="56">
        <f t="shared" si="23"/>
        <v>6.0953979502790965</v>
      </c>
      <c r="R89" s="55">
        <f>'Расчет субсидий'!X89-1</f>
        <v>0.14999999999999991</v>
      </c>
      <c r="S89" s="55">
        <f>R89*'Расчет субсидий'!Y89</f>
        <v>3.7499999999999978</v>
      </c>
      <c r="T89" s="56">
        <f t="shared" si="24"/>
        <v>8.8741823099651498</v>
      </c>
      <c r="U89" s="55">
        <f t="shared" si="12"/>
        <v>12.569660014781965</v>
      </c>
    </row>
    <row r="90" spans="1:21" ht="15" customHeight="1">
      <c r="A90" s="33" t="s">
        <v>89</v>
      </c>
      <c r="B90" s="53">
        <f>'Расчет субсидий'!AD90</f>
        <v>44.28181818181821</v>
      </c>
      <c r="C90" s="55">
        <f>'Расчет субсидий'!D90-1</f>
        <v>9.009009009008917E-3</v>
      </c>
      <c r="D90" s="55">
        <f>C90*'Расчет субсидий'!E90</f>
        <v>9.009009009008917E-2</v>
      </c>
      <c r="E90" s="56">
        <f t="shared" si="21"/>
        <v>0.33088213555506873</v>
      </c>
      <c r="F90" s="27" t="s">
        <v>375</v>
      </c>
      <c r="G90" s="27" t="s">
        <v>375</v>
      </c>
      <c r="H90" s="27" t="s">
        <v>375</v>
      </c>
      <c r="I90" s="27" t="s">
        <v>375</v>
      </c>
      <c r="J90" s="27" t="s">
        <v>375</v>
      </c>
      <c r="K90" s="27" t="s">
        <v>375</v>
      </c>
      <c r="L90" s="55">
        <f>'Расчет субсидий'!P90-1</f>
        <v>0.24279373368146207</v>
      </c>
      <c r="M90" s="55">
        <f>L90*'Расчет субсидий'!Q90</f>
        <v>4.8558746736292413</v>
      </c>
      <c r="N90" s="56">
        <f t="shared" si="22"/>
        <v>17.834616220180376</v>
      </c>
      <c r="O90" s="55">
        <f>'Расчет субсидий'!T90-1</f>
        <v>0.1179775280898876</v>
      </c>
      <c r="P90" s="55">
        <f>O90*'Расчет субсидий'!U90</f>
        <v>3.5393258426966279</v>
      </c>
      <c r="Q90" s="56">
        <f t="shared" si="23"/>
        <v>12.999206595149541</v>
      </c>
      <c r="R90" s="55">
        <f>'Расчет субсидий'!X90-1</f>
        <v>0.1785714285714286</v>
      </c>
      <c r="S90" s="55">
        <f>R90*'Расчет субсидий'!Y90</f>
        <v>3.5714285714285721</v>
      </c>
      <c r="T90" s="56">
        <f t="shared" si="24"/>
        <v>13.117113230933217</v>
      </c>
      <c r="U90" s="55">
        <f t="shared" si="12"/>
        <v>12.056719177844531</v>
      </c>
    </row>
    <row r="91" spans="1:21" ht="15" customHeight="1">
      <c r="A91" s="32" t="s">
        <v>90</v>
      </c>
      <c r="B91" s="57"/>
      <c r="C91" s="58"/>
      <c r="D91" s="58"/>
      <c r="E91" s="59"/>
      <c r="F91" s="58"/>
      <c r="G91" s="58"/>
      <c r="H91" s="59"/>
      <c r="I91" s="59"/>
      <c r="J91" s="59"/>
      <c r="K91" s="59"/>
      <c r="L91" s="58"/>
      <c r="M91" s="58"/>
      <c r="N91" s="59"/>
      <c r="O91" s="58"/>
      <c r="P91" s="58"/>
      <c r="Q91" s="59"/>
      <c r="R91" s="58"/>
      <c r="S91" s="58"/>
      <c r="T91" s="59"/>
      <c r="U91" s="59"/>
    </row>
    <row r="92" spans="1:21" ht="15" customHeight="1">
      <c r="A92" s="33" t="s">
        <v>91</v>
      </c>
      <c r="B92" s="53">
        <f>'Расчет субсидий'!AD92</f>
        <v>10.663636363636357</v>
      </c>
      <c r="C92" s="55">
        <f>'Расчет субсидий'!D92-1</f>
        <v>-1</v>
      </c>
      <c r="D92" s="55">
        <f>C92*'Расчет субсидий'!E92</f>
        <v>0</v>
      </c>
      <c r="E92" s="56">
        <f t="shared" ref="E92:E104" si="25">$B92*D92/$U92</f>
        <v>0</v>
      </c>
      <c r="F92" s="27" t="s">
        <v>375</v>
      </c>
      <c r="G92" s="27" t="s">
        <v>375</v>
      </c>
      <c r="H92" s="27" t="s">
        <v>375</v>
      </c>
      <c r="I92" s="27" t="s">
        <v>375</v>
      </c>
      <c r="J92" s="27" t="s">
        <v>375</v>
      </c>
      <c r="K92" s="27" t="s">
        <v>375</v>
      </c>
      <c r="L92" s="55">
        <f>'Расчет субсидий'!P92-1</f>
        <v>0.25788018433179727</v>
      </c>
      <c r="M92" s="55">
        <f>L92*'Расчет субсидий'!Q92</f>
        <v>5.1576036866359454</v>
      </c>
      <c r="N92" s="56">
        <f t="shared" ref="N92:N104" si="26">$B92*M92/$U92</f>
        <v>6.4773546303179366</v>
      </c>
      <c r="O92" s="55">
        <f>'Расчет субсидий'!T92-1</f>
        <v>0.16666666666666674</v>
      </c>
      <c r="P92" s="55">
        <f>O92*'Расчет субсидий'!U92</f>
        <v>3.3333333333333348</v>
      </c>
      <c r="Q92" s="56">
        <f t="shared" ref="Q92:Q104" si="27">$B92*P92/$U92</f>
        <v>4.1862817333184204</v>
      </c>
      <c r="R92" s="55">
        <f>'Расчет субсидий'!X92-1</f>
        <v>0</v>
      </c>
      <c r="S92" s="55">
        <f>R92*'Расчет субсидий'!Y92</f>
        <v>0</v>
      </c>
      <c r="T92" s="56">
        <f t="shared" ref="T92:T104" si="28">$B92*S92/$U92</f>
        <v>0</v>
      </c>
      <c r="U92" s="55">
        <f t="shared" si="12"/>
        <v>8.4909370199692802</v>
      </c>
    </row>
    <row r="93" spans="1:21" ht="15" customHeight="1">
      <c r="A93" s="33" t="s">
        <v>92</v>
      </c>
      <c r="B93" s="53">
        <f>'Расчет субсидий'!AD93</f>
        <v>-116.32727272727277</v>
      </c>
      <c r="C93" s="55">
        <f>'Расчет субсидий'!D93-1</f>
        <v>0.24114858475698164</v>
      </c>
      <c r="D93" s="55">
        <f>C93*'Расчет субсидий'!E93</f>
        <v>2.4114858475698164</v>
      </c>
      <c r="E93" s="56">
        <f t="shared" si="25"/>
        <v>16.21249589829857</v>
      </c>
      <c r="F93" s="27" t="s">
        <v>375</v>
      </c>
      <c r="G93" s="27" t="s">
        <v>375</v>
      </c>
      <c r="H93" s="27" t="s">
        <v>375</v>
      </c>
      <c r="I93" s="27" t="s">
        <v>375</v>
      </c>
      <c r="J93" s="27" t="s">
        <v>375</v>
      </c>
      <c r="K93" s="27" t="s">
        <v>375</v>
      </c>
      <c r="L93" s="55">
        <f>'Расчет субсидий'!P93-1</f>
        <v>-1</v>
      </c>
      <c r="M93" s="55">
        <f>L93*'Расчет субсидий'!Q93</f>
        <v>-20</v>
      </c>
      <c r="N93" s="56">
        <f t="shared" si="26"/>
        <v>-134.46063483753613</v>
      </c>
      <c r="O93" s="55">
        <f>'Расчет субсидий'!T93-1</f>
        <v>1.4285714285714235E-2</v>
      </c>
      <c r="P93" s="55">
        <f>O93*'Расчет субсидий'!U93</f>
        <v>0.2857142857142847</v>
      </c>
      <c r="Q93" s="56">
        <f t="shared" si="27"/>
        <v>1.920866211964795</v>
      </c>
      <c r="R93" s="55">
        <f>'Расчет субсидий'!X93-1</f>
        <v>0</v>
      </c>
      <c r="S93" s="55">
        <f>R93*'Расчет субсидий'!Y93</f>
        <v>0</v>
      </c>
      <c r="T93" s="56">
        <f t="shared" si="28"/>
        <v>0</v>
      </c>
      <c r="U93" s="55">
        <f t="shared" si="12"/>
        <v>-17.302799866715898</v>
      </c>
    </row>
    <row r="94" spans="1:21" ht="15" customHeight="1">
      <c r="A94" s="33" t="s">
        <v>93</v>
      </c>
      <c r="B94" s="53">
        <f>'Расчет субсидий'!AD94</f>
        <v>9.8545454545454731</v>
      </c>
      <c r="C94" s="55">
        <f>'Расчет субсидий'!D94-1</f>
        <v>-1</v>
      </c>
      <c r="D94" s="55">
        <f>C94*'Расчет субсидий'!E94</f>
        <v>0</v>
      </c>
      <c r="E94" s="56">
        <f t="shared" si="25"/>
        <v>0</v>
      </c>
      <c r="F94" s="27" t="s">
        <v>375</v>
      </c>
      <c r="G94" s="27" t="s">
        <v>375</v>
      </c>
      <c r="H94" s="27" t="s">
        <v>375</v>
      </c>
      <c r="I94" s="27" t="s">
        <v>375</v>
      </c>
      <c r="J94" s="27" t="s">
        <v>375</v>
      </c>
      <c r="K94" s="27" t="s">
        <v>375</v>
      </c>
      <c r="L94" s="55">
        <f>'Расчет субсидий'!P94-1</f>
        <v>-0.23608247422680417</v>
      </c>
      <c r="M94" s="55">
        <f>L94*'Расчет субсидий'!Q94</f>
        <v>-4.7216494845360835</v>
      </c>
      <c r="N94" s="56">
        <f t="shared" si="26"/>
        <v>-11.751302845681005</v>
      </c>
      <c r="O94" s="55">
        <f>'Расчет субсидий'!T94-1</f>
        <v>0.17543859649122795</v>
      </c>
      <c r="P94" s="55">
        <f>O94*'Расчет субсидий'!U94</f>
        <v>3.508771929824559</v>
      </c>
      <c r="Q94" s="56">
        <f t="shared" si="27"/>
        <v>8.7326773617640132</v>
      </c>
      <c r="R94" s="55">
        <f>'Расчет субсидий'!X94-1</f>
        <v>0.17241379310344818</v>
      </c>
      <c r="S94" s="55">
        <f>R94*'Расчет субсидий'!Y94</f>
        <v>5.1724137931034448</v>
      </c>
      <c r="T94" s="56">
        <f t="shared" si="28"/>
        <v>12.873170938462465</v>
      </c>
      <c r="U94" s="55">
        <f t="shared" si="12"/>
        <v>3.9595362383919204</v>
      </c>
    </row>
    <row r="95" spans="1:21" ht="15" customHeight="1">
      <c r="A95" s="33" t="s">
        <v>94</v>
      </c>
      <c r="B95" s="53">
        <f>'Расчет субсидий'!AD95</f>
        <v>22.527272727272745</v>
      </c>
      <c r="C95" s="55">
        <f>'Расчет субсидий'!D95-1</f>
        <v>-1</v>
      </c>
      <c r="D95" s="55">
        <f>C95*'Расчет субсидий'!E95</f>
        <v>0</v>
      </c>
      <c r="E95" s="56">
        <f t="shared" si="25"/>
        <v>0</v>
      </c>
      <c r="F95" s="27" t="s">
        <v>375</v>
      </c>
      <c r="G95" s="27" t="s">
        <v>375</v>
      </c>
      <c r="H95" s="27" t="s">
        <v>375</v>
      </c>
      <c r="I95" s="27" t="s">
        <v>375</v>
      </c>
      <c r="J95" s="27" t="s">
        <v>375</v>
      </c>
      <c r="K95" s="27" t="s">
        <v>375</v>
      </c>
      <c r="L95" s="55">
        <f>'Расчет субсидий'!P95-1</f>
        <v>0.22065934065934067</v>
      </c>
      <c r="M95" s="55">
        <f>L95*'Расчет субсидий'!Q95</f>
        <v>4.4131868131868135</v>
      </c>
      <c r="N95" s="56">
        <f t="shared" si="26"/>
        <v>7.0193992530338951</v>
      </c>
      <c r="O95" s="55">
        <f>'Расчет субсидий'!T95-1</f>
        <v>0.1875</v>
      </c>
      <c r="P95" s="55">
        <f>O95*'Расчет субсидий'!U95</f>
        <v>3.75</v>
      </c>
      <c r="Q95" s="56">
        <f t="shared" si="27"/>
        <v>5.9645667208610966</v>
      </c>
      <c r="R95" s="55">
        <f>'Расчет субсидий'!X95-1</f>
        <v>0.19999999999999996</v>
      </c>
      <c r="S95" s="55">
        <f>R95*'Расчет субсидий'!Y95</f>
        <v>5.9999999999999982</v>
      </c>
      <c r="T95" s="56">
        <f t="shared" si="28"/>
        <v>9.5433067533777542</v>
      </c>
      <c r="U95" s="55">
        <f t="shared" si="12"/>
        <v>14.163186813186812</v>
      </c>
    </row>
    <row r="96" spans="1:21" ht="15" customHeight="1">
      <c r="A96" s="33" t="s">
        <v>95</v>
      </c>
      <c r="B96" s="53">
        <f>'Расчет субсидий'!AD96</f>
        <v>39.036363636363632</v>
      </c>
      <c r="C96" s="55">
        <f>'Расчет субсидий'!D96-1</f>
        <v>0.22663212435233149</v>
      </c>
      <c r="D96" s="55">
        <f>C96*'Расчет субсидий'!E96</f>
        <v>2.2663212435233149</v>
      </c>
      <c r="E96" s="56">
        <f t="shared" si="25"/>
        <v>5.4433178900322199</v>
      </c>
      <c r="F96" s="27" t="s">
        <v>375</v>
      </c>
      <c r="G96" s="27" t="s">
        <v>375</v>
      </c>
      <c r="H96" s="27" t="s">
        <v>375</v>
      </c>
      <c r="I96" s="27" t="s">
        <v>375</v>
      </c>
      <c r="J96" s="27" t="s">
        <v>375</v>
      </c>
      <c r="K96" s="27" t="s">
        <v>375</v>
      </c>
      <c r="L96" s="55">
        <f>'Расчет субсидий'!P96-1</f>
        <v>0.25095238095238104</v>
      </c>
      <c r="M96" s="55">
        <f>L96*'Расчет субсидий'!Q96</f>
        <v>5.0190476190476208</v>
      </c>
      <c r="N96" s="56">
        <f t="shared" si="26"/>
        <v>12.054898119038205</v>
      </c>
      <c r="O96" s="55">
        <f>'Расчет субсидий'!T96-1</f>
        <v>0.18012422360248426</v>
      </c>
      <c r="P96" s="55">
        <f>O96*'Расчет субсидий'!U96</f>
        <v>4.5031055900621064</v>
      </c>
      <c r="Q96" s="56">
        <f t="shared" si="27"/>
        <v>10.815693180805237</v>
      </c>
      <c r="R96" s="55">
        <f>'Расчет субсидий'!X96-1</f>
        <v>0.1785714285714286</v>
      </c>
      <c r="S96" s="55">
        <f>R96*'Расчет субсидий'!Y96</f>
        <v>4.4642857142857153</v>
      </c>
      <c r="T96" s="56">
        <f t="shared" si="28"/>
        <v>10.722454446487966</v>
      </c>
      <c r="U96" s="55">
        <f t="shared" si="12"/>
        <v>16.252760166918758</v>
      </c>
    </row>
    <row r="97" spans="1:21" ht="15" customHeight="1">
      <c r="A97" s="33" t="s">
        <v>96</v>
      </c>
      <c r="B97" s="53">
        <f>'Расчет субсидий'!AD97</f>
        <v>-5.818181818181813</v>
      </c>
      <c r="C97" s="55">
        <f>'Расчет субсидий'!D97-1</f>
        <v>-1</v>
      </c>
      <c r="D97" s="55">
        <f>C97*'Расчет субсидий'!E97</f>
        <v>0</v>
      </c>
      <c r="E97" s="56">
        <f t="shared" si="25"/>
        <v>0</v>
      </c>
      <c r="F97" s="27" t="s">
        <v>375</v>
      </c>
      <c r="G97" s="27" t="s">
        <v>375</v>
      </c>
      <c r="H97" s="27" t="s">
        <v>375</v>
      </c>
      <c r="I97" s="27" t="s">
        <v>375</v>
      </c>
      <c r="J97" s="27" t="s">
        <v>375</v>
      </c>
      <c r="K97" s="27" t="s">
        <v>375</v>
      </c>
      <c r="L97" s="55">
        <f>'Расчет субсидий'!P97-1</f>
        <v>-0.59536275243081516</v>
      </c>
      <c r="M97" s="55">
        <f>L97*'Расчет субсидий'!Q97</f>
        <v>-11.907255048616303</v>
      </c>
      <c r="N97" s="56">
        <f t="shared" si="26"/>
        <v>-21.223810282737318</v>
      </c>
      <c r="O97" s="55">
        <f>'Расчет субсидий'!T97-1</f>
        <v>0.1615120274914088</v>
      </c>
      <c r="P97" s="55">
        <f>O97*'Расчет субсидий'!U97</f>
        <v>4.0378006872852197</v>
      </c>
      <c r="Q97" s="56">
        <f t="shared" si="27"/>
        <v>7.1970840799623623</v>
      </c>
      <c r="R97" s="55">
        <f>'Расчет субсидий'!X97-1</f>
        <v>0.1842105263157896</v>
      </c>
      <c r="S97" s="55">
        <f>R97*'Расчет субсидий'!Y97</f>
        <v>4.6052631578947398</v>
      </c>
      <c r="T97" s="56">
        <f t="shared" si="28"/>
        <v>8.2085443845931447</v>
      </c>
      <c r="U97" s="55">
        <f t="shared" si="12"/>
        <v>-3.2641912034363436</v>
      </c>
    </row>
    <row r="98" spans="1:21" ht="15" customHeight="1">
      <c r="A98" s="33" t="s">
        <v>97</v>
      </c>
      <c r="B98" s="53">
        <f>'Расчет субсидий'!AD98</f>
        <v>-8.1545454545454561</v>
      </c>
      <c r="C98" s="55">
        <f>'Расчет субсидий'!D98-1</f>
        <v>3.9677975848188662E-2</v>
      </c>
      <c r="D98" s="55">
        <f>C98*'Расчет субсидий'!E98</f>
        <v>0.39677975848188662</v>
      </c>
      <c r="E98" s="56">
        <f t="shared" si="25"/>
        <v>1.2064013061381234</v>
      </c>
      <c r="F98" s="27" t="s">
        <v>375</v>
      </c>
      <c r="G98" s="27" t="s">
        <v>375</v>
      </c>
      <c r="H98" s="27" t="s">
        <v>375</v>
      </c>
      <c r="I98" s="27" t="s">
        <v>375</v>
      </c>
      <c r="J98" s="27" t="s">
        <v>375</v>
      </c>
      <c r="K98" s="27" t="s">
        <v>375</v>
      </c>
      <c r="L98" s="55">
        <f>'Расчет субсидий'!P98-1</f>
        <v>-0.56822429906542049</v>
      </c>
      <c r="M98" s="55">
        <f>L98*'Расчет субсидий'!Q98</f>
        <v>-11.364485981308409</v>
      </c>
      <c r="N98" s="56">
        <f t="shared" si="26"/>
        <v>-34.553503394162526</v>
      </c>
      <c r="O98" s="55">
        <f>'Расчет субсидий'!T98-1</f>
        <v>0.19999999999999996</v>
      </c>
      <c r="P98" s="55">
        <f>O98*'Расчет субсидий'!U98</f>
        <v>3.9999999999999991</v>
      </c>
      <c r="Q98" s="56">
        <f t="shared" si="27"/>
        <v>12.16192389202431</v>
      </c>
      <c r="R98" s="55">
        <f>'Расчет субсидий'!X98-1</f>
        <v>0.14285714285714302</v>
      </c>
      <c r="S98" s="55">
        <f>R98*'Расчет субсидий'!Y98</f>
        <v>4.28571428571429</v>
      </c>
      <c r="T98" s="56">
        <f t="shared" si="28"/>
        <v>13.030632741454633</v>
      </c>
      <c r="U98" s="55">
        <f t="shared" si="12"/>
        <v>-2.6819919371122323</v>
      </c>
    </row>
    <row r="99" spans="1:21" ht="15" customHeight="1">
      <c r="A99" s="33" t="s">
        <v>98</v>
      </c>
      <c r="B99" s="53">
        <f>'Расчет субсидий'!AD99</f>
        <v>18.990909090909099</v>
      </c>
      <c r="C99" s="55">
        <f>'Расчет субсидий'!D99-1</f>
        <v>0.20676056338028159</v>
      </c>
      <c r="D99" s="55">
        <f>C99*'Расчет субсидий'!E99</f>
        <v>2.0676056338028159</v>
      </c>
      <c r="E99" s="56">
        <f t="shared" si="25"/>
        <v>2.9763423327679868</v>
      </c>
      <c r="F99" s="27" t="s">
        <v>375</v>
      </c>
      <c r="G99" s="27" t="s">
        <v>375</v>
      </c>
      <c r="H99" s="27" t="s">
        <v>375</v>
      </c>
      <c r="I99" s="27" t="s">
        <v>375</v>
      </c>
      <c r="J99" s="27" t="s">
        <v>375</v>
      </c>
      <c r="K99" s="27" t="s">
        <v>375</v>
      </c>
      <c r="L99" s="55">
        <f>'Расчет субсидий'!P99-1</f>
        <v>0.30000000000000004</v>
      </c>
      <c r="M99" s="55">
        <f>L99*'Расчет субсидий'!Q99</f>
        <v>6.0000000000000009</v>
      </c>
      <c r="N99" s="56">
        <f t="shared" si="26"/>
        <v>8.6370697122558795</v>
      </c>
      <c r="O99" s="55">
        <f>'Расчет субсидий'!T99-1</f>
        <v>0</v>
      </c>
      <c r="P99" s="55">
        <f>O99*'Расчет субсидий'!U99</f>
        <v>0</v>
      </c>
      <c r="Q99" s="56">
        <f t="shared" si="27"/>
        <v>0</v>
      </c>
      <c r="R99" s="55">
        <f>'Расчет субсидий'!X99-1</f>
        <v>0.20500000000000007</v>
      </c>
      <c r="S99" s="55">
        <f>R99*'Расчет субсидий'!Y99</f>
        <v>5.1250000000000018</v>
      </c>
      <c r="T99" s="56">
        <f t="shared" si="28"/>
        <v>7.3774970458852316</v>
      </c>
      <c r="U99" s="55">
        <f t="shared" si="12"/>
        <v>13.192605633802819</v>
      </c>
    </row>
    <row r="100" spans="1:21" ht="15" customHeight="1">
      <c r="A100" s="33" t="s">
        <v>99</v>
      </c>
      <c r="B100" s="53">
        <f>'Расчет субсидий'!AD100</f>
        <v>-2.3909090909091049</v>
      </c>
      <c r="C100" s="55">
        <f>'Расчет субсидий'!D100-1</f>
        <v>0.13357400722021651</v>
      </c>
      <c r="D100" s="55">
        <f>C100*'Расчет субсидий'!E100</f>
        <v>1.3357400722021651</v>
      </c>
      <c r="E100" s="56">
        <f t="shared" si="25"/>
        <v>2.500343832659222</v>
      </c>
      <c r="F100" s="27" t="s">
        <v>375</v>
      </c>
      <c r="G100" s="27" t="s">
        <v>375</v>
      </c>
      <c r="H100" s="27" t="s">
        <v>375</v>
      </c>
      <c r="I100" s="27" t="s">
        <v>375</v>
      </c>
      <c r="J100" s="27" t="s">
        <v>375</v>
      </c>
      <c r="K100" s="27" t="s">
        <v>375</v>
      </c>
      <c r="L100" s="55">
        <f>'Расчет субсидий'!P100-1</f>
        <v>-0.57860886136255352</v>
      </c>
      <c r="M100" s="55">
        <f>L100*'Расчет субсидий'!Q100</f>
        <v>-11.572177227251071</v>
      </c>
      <c r="N100" s="56">
        <f t="shared" si="26"/>
        <v>-21.661715900230526</v>
      </c>
      <c r="O100" s="55">
        <f>'Расчет субсидий'!T100-1</f>
        <v>0.18028419182948507</v>
      </c>
      <c r="P100" s="55">
        <f>O100*'Расчет субсидий'!U100</f>
        <v>4.5071047957371269</v>
      </c>
      <c r="Q100" s="56">
        <f t="shared" si="27"/>
        <v>8.4367549598111555</v>
      </c>
      <c r="R100" s="55">
        <f>'Расчет субсидий'!X100-1</f>
        <v>0.17808219178082196</v>
      </c>
      <c r="S100" s="55">
        <f>R100*'Расчет субсидий'!Y100</f>
        <v>4.4520547945205493</v>
      </c>
      <c r="T100" s="56">
        <f t="shared" si="28"/>
        <v>8.3337080168510429</v>
      </c>
      <c r="U100" s="55">
        <f t="shared" si="12"/>
        <v>-1.2772775647912296</v>
      </c>
    </row>
    <row r="101" spans="1:21" ht="15" customHeight="1">
      <c r="A101" s="33" t="s">
        <v>100</v>
      </c>
      <c r="B101" s="53">
        <f>'Расчет субсидий'!AD101</f>
        <v>-40.836363636363615</v>
      </c>
      <c r="C101" s="55">
        <f>'Расчет субсидий'!D101-1</f>
        <v>-1</v>
      </c>
      <c r="D101" s="55">
        <f>C101*'Расчет субсидий'!E101</f>
        <v>0</v>
      </c>
      <c r="E101" s="56">
        <f t="shared" si="25"/>
        <v>0</v>
      </c>
      <c r="F101" s="27" t="s">
        <v>375</v>
      </c>
      <c r="G101" s="27" t="s">
        <v>375</v>
      </c>
      <c r="H101" s="27" t="s">
        <v>375</v>
      </c>
      <c r="I101" s="27" t="s">
        <v>375</v>
      </c>
      <c r="J101" s="27" t="s">
        <v>375</v>
      </c>
      <c r="K101" s="27" t="s">
        <v>375</v>
      </c>
      <c r="L101" s="55">
        <f>'Расчет субсидий'!P101-1</f>
        <v>-0.86635553669919385</v>
      </c>
      <c r="M101" s="55">
        <f>L101*'Расчет субсидий'!Q101</f>
        <v>-17.327110733983876</v>
      </c>
      <c r="N101" s="56">
        <f t="shared" si="26"/>
        <v>-48.383236653888517</v>
      </c>
      <c r="O101" s="55">
        <f>'Расчет субсидий'!T101-1</f>
        <v>0.18018018018018012</v>
      </c>
      <c r="P101" s="55">
        <f>O101*'Расчет субсидий'!U101</f>
        <v>2.7027027027027017</v>
      </c>
      <c r="Q101" s="56">
        <f t="shared" si="27"/>
        <v>7.5468730175248959</v>
      </c>
      <c r="R101" s="55">
        <f>'Расчет субсидий'!X101-1</f>
        <v>0</v>
      </c>
      <c r="S101" s="55">
        <f>R101*'Расчет субсидий'!Y101</f>
        <v>0</v>
      </c>
      <c r="T101" s="56">
        <f t="shared" si="28"/>
        <v>0</v>
      </c>
      <c r="U101" s="55">
        <f t="shared" si="12"/>
        <v>-14.624408031281174</v>
      </c>
    </row>
    <row r="102" spans="1:21" ht="15" customHeight="1">
      <c r="A102" s="33" t="s">
        <v>101</v>
      </c>
      <c r="B102" s="53">
        <f>'Расчет субсидий'!AD102</f>
        <v>-17.336363636363643</v>
      </c>
      <c r="C102" s="55">
        <f>'Расчет субсидий'!D102-1</f>
        <v>-1</v>
      </c>
      <c r="D102" s="55">
        <f>C102*'Расчет субсидий'!E102</f>
        <v>0</v>
      </c>
      <c r="E102" s="56">
        <f t="shared" si="25"/>
        <v>0</v>
      </c>
      <c r="F102" s="27" t="s">
        <v>375</v>
      </c>
      <c r="G102" s="27" t="s">
        <v>375</v>
      </c>
      <c r="H102" s="27" t="s">
        <v>375</v>
      </c>
      <c r="I102" s="27" t="s">
        <v>375</v>
      </c>
      <c r="J102" s="27" t="s">
        <v>375</v>
      </c>
      <c r="K102" s="27" t="s">
        <v>375</v>
      </c>
      <c r="L102" s="55">
        <f>'Расчет субсидий'!P102-1</f>
        <v>-0.72328159645232826</v>
      </c>
      <c r="M102" s="55">
        <f>L102*'Расчет субсидий'!Q102</f>
        <v>-14.465631929046566</v>
      </c>
      <c r="N102" s="56">
        <f t="shared" si="26"/>
        <v>-25.184688298468494</v>
      </c>
      <c r="O102" s="55">
        <f>'Расчет субсидий'!T102-1</f>
        <v>0.15026455026455032</v>
      </c>
      <c r="P102" s="55">
        <f>O102*'Расчет субсидий'!U102</f>
        <v>4.5079365079365097</v>
      </c>
      <c r="Q102" s="56">
        <f t="shared" si="27"/>
        <v>7.8483246621048517</v>
      </c>
      <c r="R102" s="55">
        <f>'Расчет субсидий'!X102-1</f>
        <v>0</v>
      </c>
      <c r="S102" s="55">
        <f>R102*'Расчет субсидий'!Y102</f>
        <v>0</v>
      </c>
      <c r="T102" s="56">
        <f t="shared" si="28"/>
        <v>0</v>
      </c>
      <c r="U102" s="55">
        <f t="shared" si="12"/>
        <v>-9.9576954211100563</v>
      </c>
    </row>
    <row r="103" spans="1:21" ht="15" customHeight="1">
      <c r="A103" s="33" t="s">
        <v>102</v>
      </c>
      <c r="B103" s="53">
        <f>'Расчет субсидий'!AD103</f>
        <v>8.5909090909090935</v>
      </c>
      <c r="C103" s="55">
        <f>'Расчет субсидий'!D103-1</f>
        <v>-1</v>
      </c>
      <c r="D103" s="55">
        <f>C103*'Расчет субсидий'!E103</f>
        <v>0</v>
      </c>
      <c r="E103" s="56">
        <f t="shared" si="25"/>
        <v>0</v>
      </c>
      <c r="F103" s="27" t="s">
        <v>375</v>
      </c>
      <c r="G103" s="27" t="s">
        <v>375</v>
      </c>
      <c r="H103" s="27" t="s">
        <v>375</v>
      </c>
      <c r="I103" s="27" t="s">
        <v>375</v>
      </c>
      <c r="J103" s="27" t="s">
        <v>375</v>
      </c>
      <c r="K103" s="27" t="s">
        <v>375</v>
      </c>
      <c r="L103" s="55">
        <f>'Расчет субсидий'!P103-1</f>
        <v>-0.17429193899782136</v>
      </c>
      <c r="M103" s="55">
        <f>L103*'Расчет субсидий'!Q103</f>
        <v>-3.4858387799564272</v>
      </c>
      <c r="N103" s="56">
        <f t="shared" si="26"/>
        <v>-5.1645348837209326</v>
      </c>
      <c r="O103" s="55">
        <f>'Расчет субсидий'!T103-1</f>
        <v>0.19148936170212782</v>
      </c>
      <c r="P103" s="55">
        <f>O103*'Расчет субсидий'!U103</f>
        <v>3.8297872340425565</v>
      </c>
      <c r="Q103" s="56">
        <f t="shared" si="27"/>
        <v>5.6741206395348911</v>
      </c>
      <c r="R103" s="55">
        <f>'Расчет субсидий'!X103-1</f>
        <v>0.18181818181818166</v>
      </c>
      <c r="S103" s="55">
        <f>R103*'Расчет субсидий'!Y103</f>
        <v>5.4545454545454497</v>
      </c>
      <c r="T103" s="56">
        <f t="shared" si="28"/>
        <v>8.081323335095135</v>
      </c>
      <c r="U103" s="55">
        <f t="shared" si="12"/>
        <v>5.7984939086315794</v>
      </c>
    </row>
    <row r="104" spans="1:21" ht="15" customHeight="1">
      <c r="A104" s="33" t="s">
        <v>103</v>
      </c>
      <c r="B104" s="53">
        <f>'Расчет субсидий'!AD104</f>
        <v>9.9727272727272691</v>
      </c>
      <c r="C104" s="55">
        <f>'Расчет субсидий'!D104-1</f>
        <v>-1</v>
      </c>
      <c r="D104" s="55">
        <f>C104*'Расчет субсидий'!E104</f>
        <v>0</v>
      </c>
      <c r="E104" s="56">
        <f t="shared" si="25"/>
        <v>0</v>
      </c>
      <c r="F104" s="27" t="s">
        <v>375</v>
      </c>
      <c r="G104" s="27" t="s">
        <v>375</v>
      </c>
      <c r="H104" s="27" t="s">
        <v>375</v>
      </c>
      <c r="I104" s="27" t="s">
        <v>375</v>
      </c>
      <c r="J104" s="27" t="s">
        <v>375</v>
      </c>
      <c r="K104" s="27" t="s">
        <v>375</v>
      </c>
      <c r="L104" s="55">
        <f>'Расчет субсидий'!P104-1</f>
        <v>1.8927444794952564E-2</v>
      </c>
      <c r="M104" s="55">
        <f>L104*'Расчет субсидий'!Q104</f>
        <v>0.37854889589905127</v>
      </c>
      <c r="N104" s="56">
        <f t="shared" si="26"/>
        <v>0.3755056982647384</v>
      </c>
      <c r="O104" s="55">
        <f>'Расчет субсидий'!T104-1</f>
        <v>0.17500000000000004</v>
      </c>
      <c r="P104" s="55">
        <f>O104*'Расчет субсидий'!U104</f>
        <v>2.6250000000000009</v>
      </c>
      <c r="Q104" s="56">
        <f t="shared" si="27"/>
        <v>2.603897326404562</v>
      </c>
      <c r="R104" s="55">
        <f>'Расчет субсидий'!X104-1</f>
        <v>0.20142857142857151</v>
      </c>
      <c r="S104" s="55">
        <f>R104*'Расчет субсидий'!Y104</f>
        <v>7.0500000000000025</v>
      </c>
      <c r="T104" s="56">
        <f t="shared" si="28"/>
        <v>6.9933242480579683</v>
      </c>
      <c r="U104" s="55">
        <f t="shared" si="12"/>
        <v>10.053548895899056</v>
      </c>
    </row>
    <row r="105" spans="1:21" ht="15" customHeight="1">
      <c r="A105" s="32" t="s">
        <v>104</v>
      </c>
      <c r="B105" s="57"/>
      <c r="C105" s="58"/>
      <c r="D105" s="58"/>
      <c r="E105" s="59"/>
      <c r="F105" s="58"/>
      <c r="G105" s="58"/>
      <c r="H105" s="59"/>
      <c r="I105" s="59"/>
      <c r="J105" s="59"/>
      <c r="K105" s="59"/>
      <c r="L105" s="58"/>
      <c r="M105" s="58"/>
      <c r="N105" s="59"/>
      <c r="O105" s="58"/>
      <c r="P105" s="58"/>
      <c r="Q105" s="59"/>
      <c r="R105" s="58"/>
      <c r="S105" s="58"/>
      <c r="T105" s="59"/>
      <c r="U105" s="59"/>
    </row>
    <row r="106" spans="1:21" ht="15" customHeight="1">
      <c r="A106" s="33" t="s">
        <v>105</v>
      </c>
      <c r="B106" s="53">
        <f>'Расчет субсидий'!AD106</f>
        <v>47.890909090909105</v>
      </c>
      <c r="C106" s="55">
        <f>'Расчет субсидий'!D106-1</f>
        <v>0.22893698347107438</v>
      </c>
      <c r="D106" s="55">
        <f>C106*'Расчет субсидий'!E106</f>
        <v>2.2893698347107438</v>
      </c>
      <c r="E106" s="56">
        <f t="shared" ref="E106:E120" si="29">$B106*D106/$U106</f>
        <v>5.0365516573420166</v>
      </c>
      <c r="F106" s="27" t="s">
        <v>375</v>
      </c>
      <c r="G106" s="27" t="s">
        <v>375</v>
      </c>
      <c r="H106" s="27" t="s">
        <v>375</v>
      </c>
      <c r="I106" s="27" t="s">
        <v>375</v>
      </c>
      <c r="J106" s="27" t="s">
        <v>375</v>
      </c>
      <c r="K106" s="27" t="s">
        <v>375</v>
      </c>
      <c r="L106" s="55">
        <f>'Расчет субсидий'!P106-1</f>
        <v>0.23953020993343577</v>
      </c>
      <c r="M106" s="55">
        <f>L106*'Расчет субсидий'!Q106</f>
        <v>4.7906041986687153</v>
      </c>
      <c r="N106" s="56">
        <f t="shared" ref="N106:N120" si="30">$B106*M106/$U106</f>
        <v>10.539199543320212</v>
      </c>
      <c r="O106" s="55">
        <f>'Расчет субсидий'!T106-1</f>
        <v>0.30000000000000004</v>
      </c>
      <c r="P106" s="55">
        <f>O106*'Расчет субсидий'!U106</f>
        <v>9.0000000000000018</v>
      </c>
      <c r="Q106" s="56">
        <f t="shared" ref="Q106:Q120" si="31">$B106*P106/$U106</f>
        <v>19.79975634727683</v>
      </c>
      <c r="R106" s="55">
        <f>'Расчет субсидий'!X106-1</f>
        <v>0.2844444444444445</v>
      </c>
      <c r="S106" s="55">
        <f>R106*'Расчет субсидий'!Y106</f>
        <v>5.68888888888889</v>
      </c>
      <c r="T106" s="56">
        <f t="shared" ref="T106:T120" si="32">$B106*S106/$U106</f>
        <v>12.515401542970045</v>
      </c>
      <c r="U106" s="55">
        <f t="shared" si="12"/>
        <v>21.768862922268351</v>
      </c>
    </row>
    <row r="107" spans="1:21" ht="15" customHeight="1">
      <c r="A107" s="33" t="s">
        <v>106</v>
      </c>
      <c r="B107" s="53">
        <f>'Расчет субсидий'!AD107</f>
        <v>-4.7181818181818187</v>
      </c>
      <c r="C107" s="55">
        <f>'Расчет субсидий'!D107-1</f>
        <v>-1</v>
      </c>
      <c r="D107" s="55">
        <f>C107*'Расчет субсидий'!E107</f>
        <v>0</v>
      </c>
      <c r="E107" s="56">
        <f t="shared" si="29"/>
        <v>0</v>
      </c>
      <c r="F107" s="27" t="s">
        <v>375</v>
      </c>
      <c r="G107" s="27" t="s">
        <v>375</v>
      </c>
      <c r="H107" s="27" t="s">
        <v>375</v>
      </c>
      <c r="I107" s="27" t="s">
        <v>375</v>
      </c>
      <c r="J107" s="27" t="s">
        <v>375</v>
      </c>
      <c r="K107" s="27" t="s">
        <v>375</v>
      </c>
      <c r="L107" s="55">
        <f>'Расчет субсидий'!P107-1</f>
        <v>-0.36062557497700098</v>
      </c>
      <c r="M107" s="55">
        <f>L107*'Расчет субсидий'!Q107</f>
        <v>-7.2125114995400192</v>
      </c>
      <c r="N107" s="56">
        <f t="shared" si="30"/>
        <v>-16.62859331059958</v>
      </c>
      <c r="O107" s="55">
        <f>'Расчет субсидий'!T107-1</f>
        <v>0.1947368421052631</v>
      </c>
      <c r="P107" s="55">
        <f>O107*'Расчет субсидий'!U107</f>
        <v>4.868421052631577</v>
      </c>
      <c r="Q107" s="56">
        <f t="shared" si="31"/>
        <v>11.224244669021953</v>
      </c>
      <c r="R107" s="55">
        <f>'Расчет субсидий'!X107-1</f>
        <v>1.1904761904761862E-2</v>
      </c>
      <c r="S107" s="55">
        <f>R107*'Расчет субсидий'!Y107</f>
        <v>0.29761904761904656</v>
      </c>
      <c r="T107" s="56">
        <f t="shared" si="32"/>
        <v>0.68616682339580581</v>
      </c>
      <c r="U107" s="55">
        <f t="shared" si="12"/>
        <v>-2.0464713992893957</v>
      </c>
    </row>
    <row r="108" spans="1:21" ht="15" customHeight="1">
      <c r="A108" s="33" t="s">
        <v>107</v>
      </c>
      <c r="B108" s="53">
        <f>'Расчет субсидий'!AD108</f>
        <v>-29.072727272727263</v>
      </c>
      <c r="C108" s="55">
        <f>'Расчет субсидий'!D108-1</f>
        <v>-1</v>
      </c>
      <c r="D108" s="55">
        <f>C108*'Расчет субсидий'!E108</f>
        <v>0</v>
      </c>
      <c r="E108" s="56">
        <f t="shared" si="29"/>
        <v>0</v>
      </c>
      <c r="F108" s="27" t="s">
        <v>375</v>
      </c>
      <c r="G108" s="27" t="s">
        <v>375</v>
      </c>
      <c r="H108" s="27" t="s">
        <v>375</v>
      </c>
      <c r="I108" s="27" t="s">
        <v>375</v>
      </c>
      <c r="J108" s="27" t="s">
        <v>375</v>
      </c>
      <c r="K108" s="27" t="s">
        <v>375</v>
      </c>
      <c r="L108" s="55">
        <f>'Расчет субсидий'!P108-1</f>
        <v>-8.6100970528002696E-2</v>
      </c>
      <c r="M108" s="55">
        <f>L108*'Расчет субсидий'!Q108</f>
        <v>-1.7220194105600539</v>
      </c>
      <c r="N108" s="56">
        <f t="shared" si="30"/>
        <v>-7.7687652844792785</v>
      </c>
      <c r="O108" s="55">
        <f>'Расчет субсидий'!T108-1</f>
        <v>-0.19999999999999996</v>
      </c>
      <c r="P108" s="55">
        <f>O108*'Расчет субсидий'!U108</f>
        <v>-4.9999999999999991</v>
      </c>
      <c r="Q108" s="56">
        <f t="shared" si="31"/>
        <v>-22.557136222850804</v>
      </c>
      <c r="R108" s="55">
        <f>'Расчет субсидий'!X108-1</f>
        <v>1.1111111111111072E-2</v>
      </c>
      <c r="S108" s="55">
        <f>R108*'Расчет субсидий'!Y108</f>
        <v>0.27777777777777679</v>
      </c>
      <c r="T108" s="56">
        <f t="shared" si="32"/>
        <v>1.2531742346028181</v>
      </c>
      <c r="U108" s="55">
        <f t="shared" si="12"/>
        <v>-6.4442416327822762</v>
      </c>
    </row>
    <row r="109" spans="1:21" ht="15" customHeight="1">
      <c r="A109" s="33" t="s">
        <v>108</v>
      </c>
      <c r="B109" s="53">
        <f>'Расчет субсидий'!AD109</f>
        <v>14.190909090909088</v>
      </c>
      <c r="C109" s="55">
        <f>'Расчет субсидий'!D109-1</f>
        <v>-0.68607101947308136</v>
      </c>
      <c r="D109" s="55">
        <f>C109*'Расчет субсидий'!E109</f>
        <v>-6.8607101947308138</v>
      </c>
      <c r="E109" s="56">
        <f t="shared" si="29"/>
        <v>-17.815751732339493</v>
      </c>
      <c r="F109" s="27" t="s">
        <v>375</v>
      </c>
      <c r="G109" s="27" t="s">
        <v>375</v>
      </c>
      <c r="H109" s="27" t="s">
        <v>375</v>
      </c>
      <c r="I109" s="27" t="s">
        <v>375</v>
      </c>
      <c r="J109" s="27" t="s">
        <v>375</v>
      </c>
      <c r="K109" s="27" t="s">
        <v>375</v>
      </c>
      <c r="L109" s="55">
        <f>'Расчет субсидий'!P109-1</f>
        <v>0.22627605589819644</v>
      </c>
      <c r="M109" s="55">
        <f>L109*'Расчет субсидий'!Q109</f>
        <v>4.5255211179639288</v>
      </c>
      <c r="N109" s="56">
        <f t="shared" si="30"/>
        <v>11.751780560418823</v>
      </c>
      <c r="O109" s="55">
        <f>'Расчет субсидий'!T109-1</f>
        <v>0</v>
      </c>
      <c r="P109" s="55">
        <f>O109*'Расчет субсидий'!U109</f>
        <v>0</v>
      </c>
      <c r="Q109" s="56">
        <f t="shared" si="31"/>
        <v>0</v>
      </c>
      <c r="R109" s="55">
        <f>'Расчет субсидий'!X109-1</f>
        <v>0.26</v>
      </c>
      <c r="S109" s="55">
        <f>R109*'Расчет субсидий'!Y109</f>
        <v>7.8000000000000007</v>
      </c>
      <c r="T109" s="56">
        <f t="shared" si="32"/>
        <v>20.254880262829758</v>
      </c>
      <c r="U109" s="55">
        <f t="shared" si="12"/>
        <v>5.4648109232331157</v>
      </c>
    </row>
    <row r="110" spans="1:21" ht="15" customHeight="1">
      <c r="A110" s="33" t="s">
        <v>109</v>
      </c>
      <c r="B110" s="53">
        <f>'Расчет субсидий'!AD110</f>
        <v>0.81818181818181301</v>
      </c>
      <c r="C110" s="55">
        <f>'Расчет субсидий'!D110-1</f>
        <v>-0.74876889848812089</v>
      </c>
      <c r="D110" s="55">
        <f>C110*'Расчет субсидий'!E110</f>
        <v>-7.4876889848812089</v>
      </c>
      <c r="E110" s="56">
        <f t="shared" si="29"/>
        <v>-12.012100418837719</v>
      </c>
      <c r="F110" s="27" t="s">
        <v>375</v>
      </c>
      <c r="G110" s="27" t="s">
        <v>375</v>
      </c>
      <c r="H110" s="27" t="s">
        <v>375</v>
      </c>
      <c r="I110" s="27" t="s">
        <v>375</v>
      </c>
      <c r="J110" s="27" t="s">
        <v>375</v>
      </c>
      <c r="K110" s="27" t="s">
        <v>375</v>
      </c>
      <c r="L110" s="55">
        <f>'Расчет субсидий'!P110-1</f>
        <v>0.18069426723568993</v>
      </c>
      <c r="M110" s="55">
        <f>L110*'Расчет субсидий'!Q110</f>
        <v>3.6138853447137986</v>
      </c>
      <c r="N110" s="56">
        <f t="shared" si="30"/>
        <v>5.7975636742552021</v>
      </c>
      <c r="O110" s="55">
        <f>'Расчет субсидий'!T110-1</f>
        <v>0.17535254445125692</v>
      </c>
      <c r="P110" s="55">
        <f>O110*'Расчет субсидий'!U110</f>
        <v>4.3838136112814228</v>
      </c>
      <c r="Q110" s="56">
        <f t="shared" si="31"/>
        <v>7.0327185627643276</v>
      </c>
      <c r="R110" s="55">
        <f>'Расчет субсидий'!X110-1</f>
        <v>0</v>
      </c>
      <c r="S110" s="55">
        <f>R110*'Расчет субсидий'!Y110</f>
        <v>0</v>
      </c>
      <c r="T110" s="56">
        <f t="shared" si="32"/>
        <v>0</v>
      </c>
      <c r="U110" s="55">
        <f t="shared" si="12"/>
        <v>0.51000997111401247</v>
      </c>
    </row>
    <row r="111" spans="1:21" ht="15" customHeight="1">
      <c r="A111" s="33" t="s">
        <v>110</v>
      </c>
      <c r="B111" s="53">
        <f>'Расчет субсидий'!AD111</f>
        <v>150.43636363636358</v>
      </c>
      <c r="C111" s="55">
        <f>'Расчет субсидий'!D111-1</f>
        <v>0.23124748201438838</v>
      </c>
      <c r="D111" s="55">
        <f>C111*'Расчет субсидий'!E111</f>
        <v>2.3124748201438838</v>
      </c>
      <c r="E111" s="56">
        <f t="shared" si="29"/>
        <v>17.209865966942189</v>
      </c>
      <c r="F111" s="27" t="s">
        <v>375</v>
      </c>
      <c r="G111" s="27" t="s">
        <v>375</v>
      </c>
      <c r="H111" s="27" t="s">
        <v>375</v>
      </c>
      <c r="I111" s="27" t="s">
        <v>375</v>
      </c>
      <c r="J111" s="27" t="s">
        <v>375</v>
      </c>
      <c r="K111" s="27" t="s">
        <v>375</v>
      </c>
      <c r="L111" s="55">
        <f>'Расчет субсидий'!P111-1</f>
        <v>0.22507646900992762</v>
      </c>
      <c r="M111" s="55">
        <f>L111*'Расчет субсидий'!Q111</f>
        <v>4.5015293801985523</v>
      </c>
      <c r="N111" s="56">
        <f t="shared" si="30"/>
        <v>33.501215496326637</v>
      </c>
      <c r="O111" s="55">
        <f>'Расчет субсидий'!T111-1</f>
        <v>0.30000000000000004</v>
      </c>
      <c r="P111" s="55">
        <f>O111*'Расчет субсидий'!U111</f>
        <v>9.0000000000000018</v>
      </c>
      <c r="Q111" s="56">
        <f t="shared" si="31"/>
        <v>66.979667131183049</v>
      </c>
      <c r="R111" s="55">
        <f>'Расчет субсидий'!X111-1</f>
        <v>0.21999999999999997</v>
      </c>
      <c r="S111" s="55">
        <f>R111*'Расчет субсидий'!Y111</f>
        <v>4.3999999999999995</v>
      </c>
      <c r="T111" s="56">
        <f t="shared" si="32"/>
        <v>32.745615041911698</v>
      </c>
      <c r="U111" s="55">
        <f t="shared" si="12"/>
        <v>20.214004200342437</v>
      </c>
    </row>
    <row r="112" spans="1:21" ht="15" customHeight="1">
      <c r="A112" s="33" t="s">
        <v>111</v>
      </c>
      <c r="B112" s="53">
        <f>'Расчет субсидий'!AD112</f>
        <v>-13.972727272727241</v>
      </c>
      <c r="C112" s="55">
        <f>'Расчет субсидий'!D112-1</f>
        <v>-1</v>
      </c>
      <c r="D112" s="55">
        <f>C112*'Расчет субсидий'!E112</f>
        <v>0</v>
      </c>
      <c r="E112" s="56">
        <f t="shared" si="29"/>
        <v>0</v>
      </c>
      <c r="F112" s="27" t="s">
        <v>375</v>
      </c>
      <c r="G112" s="27" t="s">
        <v>375</v>
      </c>
      <c r="H112" s="27" t="s">
        <v>375</v>
      </c>
      <c r="I112" s="27" t="s">
        <v>375</v>
      </c>
      <c r="J112" s="27" t="s">
        <v>375</v>
      </c>
      <c r="K112" s="27" t="s">
        <v>375</v>
      </c>
      <c r="L112" s="55">
        <f>'Расчет субсидий'!P112-1</f>
        <v>-0.45520044337705523</v>
      </c>
      <c r="M112" s="55">
        <f>L112*'Расчет субсидий'!Q112</f>
        <v>-9.1040088675411042</v>
      </c>
      <c r="N112" s="56">
        <f t="shared" si="30"/>
        <v>-62.108204612727562</v>
      </c>
      <c r="O112" s="55">
        <f>'Расчет субсидий'!T112-1</f>
        <v>5.1428571428571379E-2</v>
      </c>
      <c r="P112" s="55">
        <f>O112*'Расчет субсидий'!U112</f>
        <v>1.0285714285714276</v>
      </c>
      <c r="Q112" s="56">
        <f t="shared" si="31"/>
        <v>7.0169884140033529</v>
      </c>
      <c r="R112" s="55">
        <f>'Расчет субсидий'!X112-1</f>
        <v>0.20090909090909093</v>
      </c>
      <c r="S112" s="55">
        <f>R112*'Расчет субсидий'!Y112</f>
        <v>6.0272727272727273</v>
      </c>
      <c r="T112" s="56">
        <f t="shared" si="32"/>
        <v>41.118488925996964</v>
      </c>
      <c r="U112" s="55">
        <f t="shared" ref="U112:U175" si="33">D112+M112+P112+S112</f>
        <v>-2.0481647116969484</v>
      </c>
    </row>
    <row r="113" spans="1:21" ht="15" customHeight="1">
      <c r="A113" s="33" t="s">
        <v>112</v>
      </c>
      <c r="B113" s="53">
        <f>'Расчет субсидий'!AD113</f>
        <v>29</v>
      </c>
      <c r="C113" s="55">
        <f>'Расчет субсидий'!D113-1</f>
        <v>-1</v>
      </c>
      <c r="D113" s="55">
        <f>C113*'Расчет субсидий'!E113</f>
        <v>0</v>
      </c>
      <c r="E113" s="56">
        <f t="shared" si="29"/>
        <v>0</v>
      </c>
      <c r="F113" s="27" t="s">
        <v>375</v>
      </c>
      <c r="G113" s="27" t="s">
        <v>375</v>
      </c>
      <c r="H113" s="27" t="s">
        <v>375</v>
      </c>
      <c r="I113" s="27" t="s">
        <v>375</v>
      </c>
      <c r="J113" s="27" t="s">
        <v>375</v>
      </c>
      <c r="K113" s="27" t="s">
        <v>375</v>
      </c>
      <c r="L113" s="55">
        <f>'Расчет субсидий'!P113-1</f>
        <v>-0.16492617933021236</v>
      </c>
      <c r="M113" s="55">
        <f>L113*'Расчет субсидий'!Q113</f>
        <v>-3.2985235866042473</v>
      </c>
      <c r="N113" s="56">
        <f t="shared" si="30"/>
        <v>-9.4637686161300234</v>
      </c>
      <c r="O113" s="55">
        <f>'Расчет субсидий'!T113-1</f>
        <v>0.24</v>
      </c>
      <c r="P113" s="55">
        <f>O113*'Расчет субсидий'!U113</f>
        <v>6</v>
      </c>
      <c r="Q113" s="56">
        <f t="shared" si="31"/>
        <v>17.214553786240014</v>
      </c>
      <c r="R113" s="55">
        <f>'Расчет субсидий'!X113-1</f>
        <v>0.2962499999999999</v>
      </c>
      <c r="S113" s="55">
        <f>R113*'Расчет субсидий'!Y113</f>
        <v>7.4062499999999973</v>
      </c>
      <c r="T113" s="56">
        <f t="shared" si="32"/>
        <v>21.249214829890011</v>
      </c>
      <c r="U113" s="55">
        <f t="shared" si="33"/>
        <v>10.107726413395749</v>
      </c>
    </row>
    <row r="114" spans="1:21" ht="15" customHeight="1">
      <c r="A114" s="33" t="s">
        <v>113</v>
      </c>
      <c r="B114" s="53">
        <f>'Расчет субсидий'!AD114</f>
        <v>-20.690909090909145</v>
      </c>
      <c r="C114" s="55">
        <f>'Расчет субсидий'!D114-1</f>
        <v>-0.4906666666666667</v>
      </c>
      <c r="D114" s="55">
        <f>C114*'Расчет субсидий'!E114</f>
        <v>-4.9066666666666672</v>
      </c>
      <c r="E114" s="56">
        <f t="shared" si="29"/>
        <v>-50.615197853279575</v>
      </c>
      <c r="F114" s="27" t="s">
        <v>375</v>
      </c>
      <c r="G114" s="27" t="s">
        <v>375</v>
      </c>
      <c r="H114" s="27" t="s">
        <v>375</v>
      </c>
      <c r="I114" s="27" t="s">
        <v>375</v>
      </c>
      <c r="J114" s="27" t="s">
        <v>375</v>
      </c>
      <c r="K114" s="27" t="s">
        <v>375</v>
      </c>
      <c r="L114" s="55">
        <f>'Расчет субсидий'!P114-1</f>
        <v>-0.56495610367892968</v>
      </c>
      <c r="M114" s="55">
        <f>L114*'Расчет субсидий'!Q114</f>
        <v>-11.299122073578594</v>
      </c>
      <c r="N114" s="56">
        <f t="shared" si="30"/>
        <v>-116.55719415540878</v>
      </c>
      <c r="O114" s="55">
        <f>'Расчет субсидий'!T114-1</f>
        <v>0.26</v>
      </c>
      <c r="P114" s="55">
        <f>O114*'Расчет субсидий'!U114</f>
        <v>5.2</v>
      </c>
      <c r="Q114" s="56">
        <f t="shared" si="31"/>
        <v>53.6411064205952</v>
      </c>
      <c r="R114" s="55">
        <f>'Расчет субсидий'!X114-1</f>
        <v>0.30000000000000004</v>
      </c>
      <c r="S114" s="55">
        <f>R114*'Расчет субсидий'!Y114</f>
        <v>9.0000000000000018</v>
      </c>
      <c r="T114" s="56">
        <f t="shared" si="32"/>
        <v>92.84037649718401</v>
      </c>
      <c r="U114" s="55">
        <f t="shared" si="33"/>
        <v>-2.0057887402452597</v>
      </c>
    </row>
    <row r="115" spans="1:21" ht="15" customHeight="1">
      <c r="A115" s="33" t="s">
        <v>114</v>
      </c>
      <c r="B115" s="53">
        <f>'Расчет субсидий'!AD115</f>
        <v>0</v>
      </c>
      <c r="C115" s="55">
        <f>'Расчет субсидий'!D115-1</f>
        <v>-1</v>
      </c>
      <c r="D115" s="55">
        <f>C115*'Расчет субсидий'!E115</f>
        <v>0</v>
      </c>
      <c r="E115" s="56">
        <f t="shared" si="29"/>
        <v>0</v>
      </c>
      <c r="F115" s="27" t="s">
        <v>375</v>
      </c>
      <c r="G115" s="27" t="s">
        <v>375</v>
      </c>
      <c r="H115" s="27" t="s">
        <v>375</v>
      </c>
      <c r="I115" s="27" t="s">
        <v>375</v>
      </c>
      <c r="J115" s="27" t="s">
        <v>375</v>
      </c>
      <c r="K115" s="27" t="s">
        <v>375</v>
      </c>
      <c r="L115" s="55">
        <f>'Расчет субсидий'!P115-1</f>
        <v>-0.34567862616910128</v>
      </c>
      <c r="M115" s="55">
        <f>L115*'Расчет субсидий'!Q115</f>
        <v>-6.913572523382026</v>
      </c>
      <c r="N115" s="56">
        <f t="shared" si="30"/>
        <v>0</v>
      </c>
      <c r="O115" s="55">
        <f>'Расчет субсидий'!T115-1</f>
        <v>-1</v>
      </c>
      <c r="P115" s="55">
        <f>O115*'Расчет субсидий'!U115</f>
        <v>0</v>
      </c>
      <c r="Q115" s="56">
        <f t="shared" si="31"/>
        <v>0</v>
      </c>
      <c r="R115" s="55">
        <f>'Расчет субсидий'!X115-1</f>
        <v>-1</v>
      </c>
      <c r="S115" s="55">
        <f>R115*'Расчет субсидий'!Y115</f>
        <v>0</v>
      </c>
      <c r="T115" s="56">
        <f t="shared" si="32"/>
        <v>0</v>
      </c>
      <c r="U115" s="55">
        <f t="shared" si="33"/>
        <v>-6.913572523382026</v>
      </c>
    </row>
    <row r="116" spans="1:21" ht="15" customHeight="1">
      <c r="A116" s="33" t="s">
        <v>115</v>
      </c>
      <c r="B116" s="53">
        <f>'Расчет субсидий'!AD116</f>
        <v>-72.863636363636374</v>
      </c>
      <c r="C116" s="55">
        <f>'Расчет субсидий'!D116-1</f>
        <v>-0.14988141756826956</v>
      </c>
      <c r="D116" s="55">
        <f>C116*'Расчет субсидий'!E116</f>
        <v>-1.4988141756826956</v>
      </c>
      <c r="E116" s="56">
        <f t="shared" si="29"/>
        <v>-3.9023418888300823</v>
      </c>
      <c r="F116" s="27" t="s">
        <v>375</v>
      </c>
      <c r="G116" s="27" t="s">
        <v>375</v>
      </c>
      <c r="H116" s="27" t="s">
        <v>375</v>
      </c>
      <c r="I116" s="27" t="s">
        <v>375</v>
      </c>
      <c r="J116" s="27" t="s">
        <v>375</v>
      </c>
      <c r="K116" s="27" t="s">
        <v>375</v>
      </c>
      <c r="L116" s="55">
        <f>'Расчет субсидий'!P116-1</f>
        <v>-0.38058508745252073</v>
      </c>
      <c r="M116" s="55">
        <f>L116*'Расчет субсидий'!Q116</f>
        <v>-7.6117017490504146</v>
      </c>
      <c r="N116" s="56">
        <f t="shared" si="30"/>
        <v>-19.817975478561902</v>
      </c>
      <c r="O116" s="55">
        <f>'Расчет субсидий'!T116-1</f>
        <v>3.7500000000000089E-2</v>
      </c>
      <c r="P116" s="55">
        <f>O116*'Расчет субсидий'!U116</f>
        <v>1.1250000000000027</v>
      </c>
      <c r="Q116" s="56">
        <f t="shared" si="31"/>
        <v>2.9290719931536464</v>
      </c>
      <c r="R116" s="55">
        <f>'Расчет субсидий'!X116-1</f>
        <v>-1</v>
      </c>
      <c r="S116" s="55">
        <f>R116*'Расчет субсидий'!Y116</f>
        <v>-20</v>
      </c>
      <c r="T116" s="56">
        <f t="shared" si="32"/>
        <v>-52.072390989398038</v>
      </c>
      <c r="U116" s="55">
        <f t="shared" si="33"/>
        <v>-27.985515924733107</v>
      </c>
    </row>
    <row r="117" spans="1:21" ht="15" customHeight="1">
      <c r="A117" s="33" t="s">
        <v>116</v>
      </c>
      <c r="B117" s="53">
        <f>'Расчет субсидий'!AD117</f>
        <v>36.154545454545428</v>
      </c>
      <c r="C117" s="55">
        <f>'Расчет субсидий'!D117-1</f>
        <v>0.2629402985074627</v>
      </c>
      <c r="D117" s="55">
        <f>C117*'Расчет субсидий'!E117</f>
        <v>2.629402985074627</v>
      </c>
      <c r="E117" s="56">
        <f t="shared" si="29"/>
        <v>15.571760842544425</v>
      </c>
      <c r="F117" s="27" t="s">
        <v>375</v>
      </c>
      <c r="G117" s="27" t="s">
        <v>375</v>
      </c>
      <c r="H117" s="27" t="s">
        <v>375</v>
      </c>
      <c r="I117" s="27" t="s">
        <v>375</v>
      </c>
      <c r="J117" s="27" t="s">
        <v>375</v>
      </c>
      <c r="K117" s="27" t="s">
        <v>375</v>
      </c>
      <c r="L117" s="55">
        <f>'Расчет субсидий'!P117-1</f>
        <v>-0.20122249388753055</v>
      </c>
      <c r="M117" s="55">
        <f>L117*'Расчет субсидий'!Q117</f>
        <v>-4.0244498777506106</v>
      </c>
      <c r="N117" s="56">
        <f t="shared" si="30"/>
        <v>-23.833460057230837</v>
      </c>
      <c r="O117" s="55">
        <f>'Расчет субсидий'!T117-1</f>
        <v>0</v>
      </c>
      <c r="P117" s="55">
        <f>O117*'Расчет субсидий'!U117</f>
        <v>0</v>
      </c>
      <c r="Q117" s="56">
        <f t="shared" si="31"/>
        <v>0</v>
      </c>
      <c r="R117" s="55">
        <f>'Расчет субсидий'!X117-1</f>
        <v>0.30000000000000004</v>
      </c>
      <c r="S117" s="55">
        <f>R117*'Расчет субсидий'!Y117</f>
        <v>7.5000000000000009</v>
      </c>
      <c r="T117" s="56">
        <f t="shared" si="32"/>
        <v>44.416244669231844</v>
      </c>
      <c r="U117" s="55">
        <f t="shared" si="33"/>
        <v>6.1049531073240173</v>
      </c>
    </row>
    <row r="118" spans="1:21" ht="15" customHeight="1">
      <c r="A118" s="33" t="s">
        <v>117</v>
      </c>
      <c r="B118" s="53">
        <f>'Расчет субсидий'!AD118</f>
        <v>-89.018181818181802</v>
      </c>
      <c r="C118" s="55">
        <f>'Расчет субсидий'!D118-1</f>
        <v>-0.45197777777777781</v>
      </c>
      <c r="D118" s="55">
        <f>C118*'Расчет субсидий'!E118</f>
        <v>-4.5197777777777777</v>
      </c>
      <c r="E118" s="56">
        <f t="shared" si="29"/>
        <v>-25.745723453117577</v>
      </c>
      <c r="F118" s="27" t="s">
        <v>375</v>
      </c>
      <c r="G118" s="27" t="s">
        <v>375</v>
      </c>
      <c r="H118" s="27" t="s">
        <v>375</v>
      </c>
      <c r="I118" s="27" t="s">
        <v>375</v>
      </c>
      <c r="J118" s="27" t="s">
        <v>375</v>
      </c>
      <c r="K118" s="27" t="s">
        <v>375</v>
      </c>
      <c r="L118" s="55">
        <f>'Расчет субсидий'!P118-1</f>
        <v>-0.63038826047080398</v>
      </c>
      <c r="M118" s="55">
        <f>L118*'Расчет субсидий'!Q118</f>
        <v>-12.60776520941608</v>
      </c>
      <c r="N118" s="56">
        <f t="shared" si="30"/>
        <v>-71.81681321577193</v>
      </c>
      <c r="O118" s="55">
        <f>'Расчет субсидий'!T118-1</f>
        <v>5.0000000000000044E-2</v>
      </c>
      <c r="P118" s="55">
        <f>O118*'Расчет субсидий'!U118</f>
        <v>1.5000000000000013</v>
      </c>
      <c r="Q118" s="56">
        <f t="shared" si="31"/>
        <v>8.5443548507076947</v>
      </c>
      <c r="R118" s="55">
        <f>'Расчет субсидий'!X118-1</f>
        <v>0</v>
      </c>
      <c r="S118" s="55">
        <f>R118*'Расчет субсидий'!Y118</f>
        <v>0</v>
      </c>
      <c r="T118" s="56">
        <f t="shared" si="32"/>
        <v>0</v>
      </c>
      <c r="U118" s="55">
        <f t="shared" si="33"/>
        <v>-15.627542987193854</v>
      </c>
    </row>
    <row r="119" spans="1:21" ht="15" customHeight="1">
      <c r="A119" s="33" t="s">
        <v>118</v>
      </c>
      <c r="B119" s="53">
        <f>'Расчет субсидий'!AD119</f>
        <v>-1.7545454545454504</v>
      </c>
      <c r="C119" s="55">
        <f>'Расчет субсидий'!D119-1</f>
        <v>-1</v>
      </c>
      <c r="D119" s="55">
        <f>C119*'Расчет субсидий'!E119</f>
        <v>0</v>
      </c>
      <c r="E119" s="56">
        <f t="shared" si="29"/>
        <v>0</v>
      </c>
      <c r="F119" s="27" t="s">
        <v>375</v>
      </c>
      <c r="G119" s="27" t="s">
        <v>375</v>
      </c>
      <c r="H119" s="27" t="s">
        <v>375</v>
      </c>
      <c r="I119" s="27" t="s">
        <v>375</v>
      </c>
      <c r="J119" s="27" t="s">
        <v>375</v>
      </c>
      <c r="K119" s="27" t="s">
        <v>375</v>
      </c>
      <c r="L119" s="55">
        <f>'Расчет субсидий'!P119-1</f>
        <v>-0.39327559857361183</v>
      </c>
      <c r="M119" s="55">
        <f>L119*'Расчет субсидий'!Q119</f>
        <v>-7.8655119714722366</v>
      </c>
      <c r="N119" s="56">
        <f t="shared" si="30"/>
        <v>-31.584156017200389</v>
      </c>
      <c r="O119" s="55">
        <f>'Расчет субсидий'!T119-1</f>
        <v>0.19999999999999996</v>
      </c>
      <c r="P119" s="55">
        <f>O119*'Расчет субсидий'!U119</f>
        <v>5.9999999999999982</v>
      </c>
      <c r="Q119" s="56">
        <f t="shared" si="31"/>
        <v>24.093146992913606</v>
      </c>
      <c r="R119" s="55">
        <f>'Расчет субсидий'!X119-1</f>
        <v>7.1428571428571397E-2</v>
      </c>
      <c r="S119" s="55">
        <f>R119*'Расчет субсидий'!Y119</f>
        <v>1.4285714285714279</v>
      </c>
      <c r="T119" s="56">
        <f t="shared" si="32"/>
        <v>5.7364635697413338</v>
      </c>
      <c r="U119" s="55">
        <f t="shared" si="33"/>
        <v>-0.43694054290081041</v>
      </c>
    </row>
    <row r="120" spans="1:21" ht="15" customHeight="1">
      <c r="A120" s="33" t="s">
        <v>119</v>
      </c>
      <c r="B120" s="53">
        <f>'Расчет субсидий'!AD120</f>
        <v>-14.318181818181813</v>
      </c>
      <c r="C120" s="55">
        <f>'Расчет субсидий'!D120-1</f>
        <v>-1</v>
      </c>
      <c r="D120" s="55">
        <f>C120*'Расчет субсидий'!E120</f>
        <v>0</v>
      </c>
      <c r="E120" s="56">
        <f t="shared" si="29"/>
        <v>0</v>
      </c>
      <c r="F120" s="27" t="s">
        <v>375</v>
      </c>
      <c r="G120" s="27" t="s">
        <v>375</v>
      </c>
      <c r="H120" s="27" t="s">
        <v>375</v>
      </c>
      <c r="I120" s="27" t="s">
        <v>375</v>
      </c>
      <c r="J120" s="27" t="s">
        <v>375</v>
      </c>
      <c r="K120" s="27" t="s">
        <v>375</v>
      </c>
      <c r="L120" s="55">
        <f>'Расчет субсидий'!P120-1</f>
        <v>-5.4630068769267126E-2</v>
      </c>
      <c r="M120" s="55">
        <f>L120*'Расчет субсидий'!Q120</f>
        <v>-1.0926013753853425</v>
      </c>
      <c r="N120" s="56">
        <f t="shared" si="30"/>
        <v>-3.307342466056217</v>
      </c>
      <c r="O120" s="55">
        <f>'Расчет субсидий'!T120-1</f>
        <v>-2.750000000000008E-2</v>
      </c>
      <c r="P120" s="55">
        <f>O120*'Расчет субсидий'!U120</f>
        <v>-0.1375000000000004</v>
      </c>
      <c r="Q120" s="56">
        <f t="shared" si="31"/>
        <v>-0.41621729509753264</v>
      </c>
      <c r="R120" s="55">
        <f>'Расчет субсидий'!X120-1</f>
        <v>-7.7777777777777724E-2</v>
      </c>
      <c r="S120" s="55">
        <f>R120*'Расчет субсидий'!Y120</f>
        <v>-3.4999999999999973</v>
      </c>
      <c r="T120" s="56">
        <f t="shared" si="32"/>
        <v>-10.594622057028065</v>
      </c>
      <c r="U120" s="55">
        <f t="shared" si="33"/>
        <v>-4.73010137538534</v>
      </c>
    </row>
    <row r="121" spans="1:21" ht="15" customHeight="1">
      <c r="A121" s="32" t="s">
        <v>120</v>
      </c>
      <c r="B121" s="57"/>
      <c r="C121" s="58"/>
      <c r="D121" s="58"/>
      <c r="E121" s="59"/>
      <c r="F121" s="58"/>
      <c r="G121" s="58"/>
      <c r="H121" s="59"/>
      <c r="I121" s="59"/>
      <c r="J121" s="59"/>
      <c r="K121" s="59"/>
      <c r="L121" s="58"/>
      <c r="M121" s="58"/>
      <c r="N121" s="59"/>
      <c r="O121" s="58"/>
      <c r="P121" s="58"/>
      <c r="Q121" s="59"/>
      <c r="R121" s="58"/>
      <c r="S121" s="58"/>
      <c r="T121" s="59"/>
      <c r="U121" s="59"/>
    </row>
    <row r="122" spans="1:21" ht="15" customHeight="1">
      <c r="A122" s="33" t="s">
        <v>121</v>
      </c>
      <c r="B122" s="53">
        <f>'Расчет субсидий'!AD122</f>
        <v>19.536363636363646</v>
      </c>
      <c r="C122" s="55">
        <f>'Расчет субсидий'!D122-1</f>
        <v>6.7741935483870863E-2</v>
      </c>
      <c r="D122" s="55">
        <f>C122*'Расчет субсидий'!E122</f>
        <v>0.67741935483870863</v>
      </c>
      <c r="E122" s="56">
        <f t="shared" ref="E122:E128" si="34">$B122*D122/$U122</f>
        <v>0.69009863139383665</v>
      </c>
      <c r="F122" s="27" t="s">
        <v>375</v>
      </c>
      <c r="G122" s="27" t="s">
        <v>375</v>
      </c>
      <c r="H122" s="27" t="s">
        <v>375</v>
      </c>
      <c r="I122" s="27" t="s">
        <v>375</v>
      </c>
      <c r="J122" s="27" t="s">
        <v>375</v>
      </c>
      <c r="K122" s="27" t="s">
        <v>375</v>
      </c>
      <c r="L122" s="55">
        <f>'Расчет субсидий'!P122-1</f>
        <v>0.30000000000000004</v>
      </c>
      <c r="M122" s="55">
        <f>L122*'Расчет субсидий'!Q122</f>
        <v>6.0000000000000009</v>
      </c>
      <c r="N122" s="56">
        <f t="shared" ref="N122:N128" si="35">$B122*M122/$U122</f>
        <v>6.1123021637739923</v>
      </c>
      <c r="O122" s="55">
        <f>'Расчет субсидий'!T122-1</f>
        <v>0.30000000000000004</v>
      </c>
      <c r="P122" s="55">
        <f>O122*'Расчет субсидий'!U122</f>
        <v>7.5000000000000009</v>
      </c>
      <c r="Q122" s="56">
        <f t="shared" ref="Q122:Q128" si="36">$B122*P122/$U122</f>
        <v>7.6403777047174897</v>
      </c>
      <c r="R122" s="55">
        <f>'Расчет субсидий'!X122-1</f>
        <v>0.19999999999999996</v>
      </c>
      <c r="S122" s="55">
        <f>R122*'Расчет субсидий'!Y122</f>
        <v>4.9999999999999991</v>
      </c>
      <c r="T122" s="56">
        <f t="shared" ref="T122:T128" si="37">$B122*S122/$U122</f>
        <v>5.0935851364783256</v>
      </c>
      <c r="U122" s="55">
        <f t="shared" si="33"/>
        <v>19.177419354838712</v>
      </c>
    </row>
    <row r="123" spans="1:21" ht="15" customHeight="1">
      <c r="A123" s="33" t="s">
        <v>122</v>
      </c>
      <c r="B123" s="53">
        <f>'Расчет субсидий'!AD123</f>
        <v>-73.081818181818193</v>
      </c>
      <c r="C123" s="55">
        <f>'Расчет субсидий'!D123-1</f>
        <v>-4.0654488788849474E-2</v>
      </c>
      <c r="D123" s="55">
        <f>C123*'Расчет субсидий'!E123</f>
        <v>-0.40654488788849474</v>
      </c>
      <c r="E123" s="56">
        <f t="shared" si="34"/>
        <v>-0.91558880514544549</v>
      </c>
      <c r="F123" s="27" t="s">
        <v>375</v>
      </c>
      <c r="G123" s="27" t="s">
        <v>375</v>
      </c>
      <c r="H123" s="27" t="s">
        <v>375</v>
      </c>
      <c r="I123" s="27" t="s">
        <v>375</v>
      </c>
      <c r="J123" s="27" t="s">
        <v>375</v>
      </c>
      <c r="K123" s="27" t="s">
        <v>375</v>
      </c>
      <c r="L123" s="55">
        <f>'Расчет субсидий'!P123-1</f>
        <v>-0.21218274111675128</v>
      </c>
      <c r="M123" s="55">
        <f>L123*'Расчет субсидий'!Q123</f>
        <v>-4.2436548223350261</v>
      </c>
      <c r="N123" s="56">
        <f t="shared" si="35"/>
        <v>-9.5572296294551258</v>
      </c>
      <c r="O123" s="55">
        <f>'Расчет субсидий'!T123-1</f>
        <v>-0.86</v>
      </c>
      <c r="P123" s="55">
        <f>O123*'Расчет субсидий'!U123</f>
        <v>-25.8</v>
      </c>
      <c r="Q123" s="56">
        <f t="shared" si="36"/>
        <v>-58.104755161086857</v>
      </c>
      <c r="R123" s="55">
        <f>'Расчет субсидий'!X123-1</f>
        <v>-9.9999999999999978E-2</v>
      </c>
      <c r="S123" s="55">
        <f>R123*'Расчет субсидий'!Y123</f>
        <v>-1.9999999999999996</v>
      </c>
      <c r="T123" s="56">
        <f t="shared" si="37"/>
        <v>-4.5042445861307634</v>
      </c>
      <c r="U123" s="55">
        <f t="shared" si="33"/>
        <v>-32.450199710223522</v>
      </c>
    </row>
    <row r="124" spans="1:21" ht="15" customHeight="1">
      <c r="A124" s="33" t="s">
        <v>123</v>
      </c>
      <c r="B124" s="53">
        <f>'Расчет субсидий'!AD124</f>
        <v>-14.709090909090904</v>
      </c>
      <c r="C124" s="55">
        <f>'Расчет субсидий'!D124-1</f>
        <v>0.20357142857142851</v>
      </c>
      <c r="D124" s="55">
        <f>C124*'Расчет субсидий'!E124</f>
        <v>2.0357142857142851</v>
      </c>
      <c r="E124" s="56">
        <f t="shared" si="34"/>
        <v>2.7877222271308906</v>
      </c>
      <c r="F124" s="27" t="s">
        <v>375</v>
      </c>
      <c r="G124" s="27" t="s">
        <v>375</v>
      </c>
      <c r="H124" s="27" t="s">
        <v>375</v>
      </c>
      <c r="I124" s="27" t="s">
        <v>375</v>
      </c>
      <c r="J124" s="27" t="s">
        <v>375</v>
      </c>
      <c r="K124" s="27" t="s">
        <v>375</v>
      </c>
      <c r="L124" s="55">
        <f>'Расчет субсидий'!P124-1</f>
        <v>-0.54461538461538461</v>
      </c>
      <c r="M124" s="55">
        <f>L124*'Расчет субсидий'!Q124</f>
        <v>-10.892307692307693</v>
      </c>
      <c r="N124" s="56">
        <f t="shared" si="35"/>
        <v>-14.916006863871198</v>
      </c>
      <c r="O124" s="55">
        <f>'Расчет субсидий'!T124-1</f>
        <v>0.10769230769230775</v>
      </c>
      <c r="P124" s="55">
        <f>O124*'Расчет субсидий'!U124</f>
        <v>1.6153846153846163</v>
      </c>
      <c r="Q124" s="56">
        <f t="shared" si="36"/>
        <v>2.2121196620147976</v>
      </c>
      <c r="R124" s="55">
        <f>'Расчет субсидий'!X124-1</f>
        <v>-9.9999999999999978E-2</v>
      </c>
      <c r="S124" s="55">
        <f>R124*'Расчет субсидий'!Y124</f>
        <v>-3.4999999999999991</v>
      </c>
      <c r="T124" s="56">
        <f t="shared" si="37"/>
        <v>-4.7929259343653907</v>
      </c>
      <c r="U124" s="55">
        <f t="shared" si="33"/>
        <v>-10.741208791208791</v>
      </c>
    </row>
    <row r="125" spans="1:21" ht="15" customHeight="1">
      <c r="A125" s="33" t="s">
        <v>124</v>
      </c>
      <c r="B125" s="53">
        <f>'Расчет субсидий'!AD125</f>
        <v>-5.8000000000000114</v>
      </c>
      <c r="C125" s="55">
        <f>'Расчет субсидий'!D125-1</f>
        <v>1.2499999999999734E-3</v>
      </c>
      <c r="D125" s="55">
        <f>C125*'Расчет субсидий'!E125</f>
        <v>1.2499999999999734E-2</v>
      </c>
      <c r="E125" s="56">
        <f t="shared" si="34"/>
        <v>2.2499727176477104E-2</v>
      </c>
      <c r="F125" s="27" t="s">
        <v>375</v>
      </c>
      <c r="G125" s="27" t="s">
        <v>375</v>
      </c>
      <c r="H125" s="27" t="s">
        <v>375</v>
      </c>
      <c r="I125" s="27" t="s">
        <v>375</v>
      </c>
      <c r="J125" s="27" t="s">
        <v>375</v>
      </c>
      <c r="K125" s="27" t="s">
        <v>375</v>
      </c>
      <c r="L125" s="55">
        <f>'Расчет субсидий'!P125-1</f>
        <v>-0.61310170104958384</v>
      </c>
      <c r="M125" s="55">
        <f>L125*'Расчет субсидий'!Q125</f>
        <v>-12.262034020991678</v>
      </c>
      <c r="N125" s="56">
        <f t="shared" si="35"/>
        <v>-22.071393608079934</v>
      </c>
      <c r="O125" s="55">
        <f>'Расчет субсидий'!T125-1</f>
        <v>0.20090909090909093</v>
      </c>
      <c r="P125" s="55">
        <f>O125*'Расчет субсидий'!U125</f>
        <v>6.0272727272727273</v>
      </c>
      <c r="Q125" s="56">
        <f t="shared" si="36"/>
        <v>10.848959358548827</v>
      </c>
      <c r="R125" s="55">
        <f>'Расчет субсидий'!X125-1</f>
        <v>0.14999999999999991</v>
      </c>
      <c r="S125" s="55">
        <f>R125*'Расчет субсидий'!Y125</f>
        <v>2.9999999999999982</v>
      </c>
      <c r="T125" s="56">
        <f t="shared" si="37"/>
        <v>5.3999345223546174</v>
      </c>
      <c r="U125" s="55">
        <f t="shared" si="33"/>
        <v>-3.2222612937189528</v>
      </c>
    </row>
    <row r="126" spans="1:21" ht="15" customHeight="1">
      <c r="A126" s="33" t="s">
        <v>125</v>
      </c>
      <c r="B126" s="53">
        <f>'Расчет субсидий'!AD126</f>
        <v>-16.181818181818187</v>
      </c>
      <c r="C126" s="55">
        <f>'Расчет субсидий'!D126-1</f>
        <v>-0.70307692307692304</v>
      </c>
      <c r="D126" s="55">
        <f>C126*'Расчет субсидий'!E126</f>
        <v>-7.0307692307692307</v>
      </c>
      <c r="E126" s="56">
        <f t="shared" si="34"/>
        <v>-10.803639019855241</v>
      </c>
      <c r="F126" s="27" t="s">
        <v>375</v>
      </c>
      <c r="G126" s="27" t="s">
        <v>375</v>
      </c>
      <c r="H126" s="27" t="s">
        <v>375</v>
      </c>
      <c r="I126" s="27" t="s">
        <v>375</v>
      </c>
      <c r="J126" s="27" t="s">
        <v>375</v>
      </c>
      <c r="K126" s="27" t="s">
        <v>375</v>
      </c>
      <c r="L126" s="55">
        <f>'Расчет субсидий'!P126-1</f>
        <v>0.30000000000000004</v>
      </c>
      <c r="M126" s="55">
        <f>L126*'Расчет субсидий'!Q126</f>
        <v>6.0000000000000009</v>
      </c>
      <c r="N126" s="56">
        <f t="shared" si="35"/>
        <v>9.219735706222199</v>
      </c>
      <c r="O126" s="55">
        <f>'Расчет субсидий'!T126-1</f>
        <v>-0.41666666666666663</v>
      </c>
      <c r="P126" s="55">
        <f>O126*'Расчет субсидий'!U126</f>
        <v>-12.499999999999998</v>
      </c>
      <c r="Q126" s="56">
        <f t="shared" si="36"/>
        <v>-19.20778272129624</v>
      </c>
      <c r="R126" s="55">
        <f>'Расчет субсидий'!X126-1</f>
        <v>0.14999999999999991</v>
      </c>
      <c r="S126" s="55">
        <f>R126*'Расчет субсидий'!Y126</f>
        <v>2.9999999999999982</v>
      </c>
      <c r="T126" s="56">
        <f t="shared" si="37"/>
        <v>4.6098678531110959</v>
      </c>
      <c r="U126" s="55">
        <f t="shared" si="33"/>
        <v>-10.530769230769229</v>
      </c>
    </row>
    <row r="127" spans="1:21" ht="15" customHeight="1">
      <c r="A127" s="33" t="s">
        <v>126</v>
      </c>
      <c r="B127" s="53">
        <f>'Расчет субсидий'!AD127</f>
        <v>4.7272727272727337</v>
      </c>
      <c r="C127" s="55">
        <f>'Расчет субсидий'!D127-1</f>
        <v>9.2647058823529305E-2</v>
      </c>
      <c r="D127" s="55">
        <f>C127*'Расчет субсидий'!E127</f>
        <v>0.92647058823529305</v>
      </c>
      <c r="E127" s="56">
        <f t="shared" si="34"/>
        <v>0.73677002717132634</v>
      </c>
      <c r="F127" s="27" t="s">
        <v>375</v>
      </c>
      <c r="G127" s="27" t="s">
        <v>375</v>
      </c>
      <c r="H127" s="27" t="s">
        <v>375</v>
      </c>
      <c r="I127" s="27" t="s">
        <v>375</v>
      </c>
      <c r="J127" s="27" t="s">
        <v>375</v>
      </c>
      <c r="K127" s="27" t="s">
        <v>375</v>
      </c>
      <c r="L127" s="55">
        <f>'Расчет субсидий'!P127-1</f>
        <v>5.3398058252427161E-2</v>
      </c>
      <c r="M127" s="55">
        <f>L127*'Расчет субсидий'!Q127</f>
        <v>1.0679611650485432</v>
      </c>
      <c r="N127" s="56">
        <f t="shared" si="35"/>
        <v>0.84928953663762141</v>
      </c>
      <c r="O127" s="55">
        <f>'Расчет субсидий'!T127-1</f>
        <v>6.4999999999999947E-2</v>
      </c>
      <c r="P127" s="55">
        <f>O127*'Расчет субсидий'!U127</f>
        <v>1.9499999999999984</v>
      </c>
      <c r="Q127" s="56">
        <f t="shared" si="36"/>
        <v>1.5507254857606019</v>
      </c>
      <c r="R127" s="55">
        <f>'Расчет субсидий'!X127-1</f>
        <v>0.10000000000000009</v>
      </c>
      <c r="S127" s="55">
        <f>R127*'Расчет субсидий'!Y127</f>
        <v>2.0000000000000018</v>
      </c>
      <c r="T127" s="56">
        <f t="shared" si="37"/>
        <v>1.590487677703184</v>
      </c>
      <c r="U127" s="55">
        <f t="shared" si="33"/>
        <v>5.9444317532838369</v>
      </c>
    </row>
    <row r="128" spans="1:21" ht="15" customHeight="1">
      <c r="A128" s="33" t="s">
        <v>127</v>
      </c>
      <c r="B128" s="53">
        <f>'Расчет субсидий'!AD128</f>
        <v>25.745454545454535</v>
      </c>
      <c r="C128" s="55">
        <f>'Расчет субсидий'!D128-1</f>
        <v>-0.10608695652173916</v>
      </c>
      <c r="D128" s="55">
        <f>C128*'Расчет субсидий'!E128</f>
        <v>-1.0608695652173916</v>
      </c>
      <c r="E128" s="56">
        <f t="shared" si="34"/>
        <v>-1.6341781131416786</v>
      </c>
      <c r="F128" s="27" t="s">
        <v>375</v>
      </c>
      <c r="G128" s="27" t="s">
        <v>375</v>
      </c>
      <c r="H128" s="27" t="s">
        <v>375</v>
      </c>
      <c r="I128" s="27" t="s">
        <v>375</v>
      </c>
      <c r="J128" s="27" t="s">
        <v>375</v>
      </c>
      <c r="K128" s="27" t="s">
        <v>375</v>
      </c>
      <c r="L128" s="55">
        <f>'Расчет субсидий'!P128-1</f>
        <v>0.29246031746031731</v>
      </c>
      <c r="M128" s="55">
        <f>L128*'Расчет субсидий'!Q128</f>
        <v>5.8492063492063462</v>
      </c>
      <c r="N128" s="56">
        <f t="shared" si="35"/>
        <v>9.010198151139921</v>
      </c>
      <c r="O128" s="55">
        <f>'Расчет субсидий'!T128-1</f>
        <v>0.25499999999999989</v>
      </c>
      <c r="P128" s="55">
        <f>O128*'Расчет субсидий'!U128</f>
        <v>8.9249999999999972</v>
      </c>
      <c r="Q128" s="56">
        <f t="shared" si="36"/>
        <v>13.748193121932699</v>
      </c>
      <c r="R128" s="55">
        <f>'Расчет субсидий'!X128-1</f>
        <v>0.19999999999999996</v>
      </c>
      <c r="S128" s="55">
        <f>R128*'Расчет субсидий'!Y128</f>
        <v>2.9999999999999991</v>
      </c>
      <c r="T128" s="56">
        <f t="shared" si="37"/>
        <v>4.6212413855235956</v>
      </c>
      <c r="U128" s="55">
        <f t="shared" si="33"/>
        <v>16.71333678398895</v>
      </c>
    </row>
    <row r="129" spans="1:21" ht="15" customHeight="1">
      <c r="A129" s="32" t="s">
        <v>128</v>
      </c>
      <c r="B129" s="57"/>
      <c r="C129" s="58"/>
      <c r="D129" s="58"/>
      <c r="E129" s="59"/>
      <c r="F129" s="58"/>
      <c r="G129" s="58"/>
      <c r="H129" s="59"/>
      <c r="I129" s="59"/>
      <c r="J129" s="59"/>
      <c r="K129" s="59"/>
      <c r="L129" s="58"/>
      <c r="M129" s="58"/>
      <c r="N129" s="59"/>
      <c r="O129" s="58"/>
      <c r="P129" s="58"/>
      <c r="Q129" s="59"/>
      <c r="R129" s="58"/>
      <c r="S129" s="58"/>
      <c r="T129" s="59"/>
      <c r="U129" s="59"/>
    </row>
    <row r="130" spans="1:21" ht="15" customHeight="1">
      <c r="A130" s="33" t="s">
        <v>129</v>
      </c>
      <c r="B130" s="53">
        <f>'Расчет субсидий'!AD130</f>
        <v>11.745454545454521</v>
      </c>
      <c r="C130" s="55">
        <f>'Расчет субсидий'!D130-1</f>
        <v>0.21125755743651742</v>
      </c>
      <c r="D130" s="55">
        <f>C130*'Расчет субсидий'!E130</f>
        <v>2.1125755743651742</v>
      </c>
      <c r="E130" s="56">
        <f t="shared" ref="E130:E138" si="38">$B130*D130/$U130</f>
        <v>4.7072738402924896</v>
      </c>
      <c r="F130" s="27" t="s">
        <v>375</v>
      </c>
      <c r="G130" s="27" t="s">
        <v>375</v>
      </c>
      <c r="H130" s="27" t="s">
        <v>375</v>
      </c>
      <c r="I130" s="27" t="s">
        <v>375</v>
      </c>
      <c r="J130" s="27" t="s">
        <v>375</v>
      </c>
      <c r="K130" s="27" t="s">
        <v>375</v>
      </c>
      <c r="L130" s="55">
        <f>'Расчет субсидий'!P130-1</f>
        <v>0.2588018433179724</v>
      </c>
      <c r="M130" s="55">
        <f>L130*'Расчет субсидий'!Q130</f>
        <v>5.176036866359448</v>
      </c>
      <c r="N130" s="56">
        <f t="shared" ref="N130:N138" si="39">$B130*M130/$U130</f>
        <v>11.533326065613059</v>
      </c>
      <c r="O130" s="55">
        <f>'Расчет субсидий'!T130-1</f>
        <v>-0.18153153153153156</v>
      </c>
      <c r="P130" s="55">
        <f>O130*'Расчет субсидий'!U130</f>
        <v>-5.4459459459459474</v>
      </c>
      <c r="Q130" s="56">
        <f t="shared" ref="Q130:Q138" si="40">$B130*P130/$U130</f>
        <v>-12.13474168596394</v>
      </c>
      <c r="R130" s="55">
        <f>'Расчет субсидий'!X130-1</f>
        <v>0.17142857142857126</v>
      </c>
      <c r="S130" s="55">
        <f>R130*'Расчет субсидий'!Y130</f>
        <v>3.4285714285714253</v>
      </c>
      <c r="T130" s="56">
        <f t="shared" ref="T130:T138" si="41">$B130*S130/$U130</f>
        <v>7.6395963255129153</v>
      </c>
      <c r="U130" s="55">
        <f t="shared" si="33"/>
        <v>5.2712379233500997</v>
      </c>
    </row>
    <row r="131" spans="1:21" ht="15" customHeight="1">
      <c r="A131" s="33" t="s">
        <v>130</v>
      </c>
      <c r="B131" s="53">
        <f>'Расчет субсидий'!AD131</f>
        <v>9.1272727272727252</v>
      </c>
      <c r="C131" s="55">
        <f>'Расчет субсидий'!D131-1</f>
        <v>-1</v>
      </c>
      <c r="D131" s="55">
        <f>C131*'Расчет субсидий'!E131</f>
        <v>0</v>
      </c>
      <c r="E131" s="56">
        <f t="shared" si="38"/>
        <v>0</v>
      </c>
      <c r="F131" s="27" t="s">
        <v>375</v>
      </c>
      <c r="G131" s="27" t="s">
        <v>375</v>
      </c>
      <c r="H131" s="27" t="s">
        <v>375</v>
      </c>
      <c r="I131" s="27" t="s">
        <v>375</v>
      </c>
      <c r="J131" s="27" t="s">
        <v>375</v>
      </c>
      <c r="K131" s="27" t="s">
        <v>375</v>
      </c>
      <c r="L131" s="55">
        <f>'Расчет субсидий'!P131-1</f>
        <v>-8.1111111111111134E-2</v>
      </c>
      <c r="M131" s="55">
        <f>L131*'Расчет субсидий'!Q131</f>
        <v>-1.6222222222222227</v>
      </c>
      <c r="N131" s="56">
        <f t="shared" si="39"/>
        <v>-4.3774402965299002</v>
      </c>
      <c r="O131" s="55">
        <f>'Расчет субсидий'!T131-1</f>
        <v>5.8241758241758257E-2</v>
      </c>
      <c r="P131" s="55">
        <f>O131*'Расчет субсидий'!U131</f>
        <v>2.3296703296703303</v>
      </c>
      <c r="Q131" s="56">
        <f t="shared" si="40"/>
        <v>6.2864339046959579</v>
      </c>
      <c r="R131" s="55">
        <f>'Расчет субсидий'!X131-1</f>
        <v>0.26750000000000007</v>
      </c>
      <c r="S131" s="55">
        <f>R131*'Расчет субсидий'!Y131</f>
        <v>2.6750000000000007</v>
      </c>
      <c r="T131" s="56">
        <f t="shared" si="41"/>
        <v>7.2182791191066684</v>
      </c>
      <c r="U131" s="55">
        <f t="shared" si="33"/>
        <v>3.3824481074481083</v>
      </c>
    </row>
    <row r="132" spans="1:21" ht="15" customHeight="1">
      <c r="A132" s="33" t="s">
        <v>131</v>
      </c>
      <c r="B132" s="53">
        <f>'Расчет субсидий'!AD132</f>
        <v>58.818181818181813</v>
      </c>
      <c r="C132" s="55">
        <f>'Расчет субсидий'!D132-1</f>
        <v>0.20085920039731797</v>
      </c>
      <c r="D132" s="55">
        <f>C132*'Расчет субсидий'!E132</f>
        <v>2.0085920039731797</v>
      </c>
      <c r="E132" s="56">
        <f t="shared" si="38"/>
        <v>9.2128033147762665</v>
      </c>
      <c r="F132" s="27" t="s">
        <v>375</v>
      </c>
      <c r="G132" s="27" t="s">
        <v>375</v>
      </c>
      <c r="H132" s="27" t="s">
        <v>375</v>
      </c>
      <c r="I132" s="27" t="s">
        <v>375</v>
      </c>
      <c r="J132" s="27" t="s">
        <v>375</v>
      </c>
      <c r="K132" s="27" t="s">
        <v>375</v>
      </c>
      <c r="L132" s="55">
        <f>'Расчет субсидий'!P132-1</f>
        <v>-4.9506552337809429E-2</v>
      </c>
      <c r="M132" s="55">
        <f>L132*'Расчет субсидий'!Q132</f>
        <v>-0.99013104675618857</v>
      </c>
      <c r="N132" s="56">
        <f t="shared" si="39"/>
        <v>-4.5414312969355581</v>
      </c>
      <c r="O132" s="55">
        <f>'Расчет субсидий'!T132-1</f>
        <v>0.20925925925925926</v>
      </c>
      <c r="P132" s="55">
        <f>O132*'Расчет субсидий'!U132</f>
        <v>4.1851851851851851</v>
      </c>
      <c r="Q132" s="56">
        <f t="shared" si="40"/>
        <v>19.196177158306284</v>
      </c>
      <c r="R132" s="55">
        <f>'Расчет субсидий'!X132-1</f>
        <v>0.254</v>
      </c>
      <c r="S132" s="55">
        <f>R132*'Расчет субсидий'!Y132</f>
        <v>7.62</v>
      </c>
      <c r="T132" s="56">
        <f t="shared" si="41"/>
        <v>34.950632642034826</v>
      </c>
      <c r="U132" s="55">
        <f t="shared" si="33"/>
        <v>12.823646142402175</v>
      </c>
    </row>
    <row r="133" spans="1:21" ht="15" customHeight="1">
      <c r="A133" s="33" t="s">
        <v>132</v>
      </c>
      <c r="B133" s="53">
        <f>'Расчет субсидий'!AD133</f>
        <v>20.290909090909082</v>
      </c>
      <c r="C133" s="55">
        <f>'Расчет субсидий'!D133-1</f>
        <v>-1</v>
      </c>
      <c r="D133" s="55">
        <f>C133*'Расчет субсидий'!E133</f>
        <v>0</v>
      </c>
      <c r="E133" s="56">
        <f t="shared" si="38"/>
        <v>0</v>
      </c>
      <c r="F133" s="27" t="s">
        <v>375</v>
      </c>
      <c r="G133" s="27" t="s">
        <v>375</v>
      </c>
      <c r="H133" s="27" t="s">
        <v>375</v>
      </c>
      <c r="I133" s="27" t="s">
        <v>375</v>
      </c>
      <c r="J133" s="27" t="s">
        <v>375</v>
      </c>
      <c r="K133" s="27" t="s">
        <v>375</v>
      </c>
      <c r="L133" s="55">
        <f>'Расчет субсидий'!P133-1</f>
        <v>0.30000000000000004</v>
      </c>
      <c r="M133" s="55">
        <f>L133*'Расчет субсидий'!Q133</f>
        <v>6.0000000000000009</v>
      </c>
      <c r="N133" s="56">
        <f t="shared" si="39"/>
        <v>22.445816136454933</v>
      </c>
      <c r="O133" s="55">
        <f>'Расчет субсидий'!T133-1</f>
        <v>-0.14237288135593218</v>
      </c>
      <c r="P133" s="55">
        <f>O133*'Расчет субсидий'!U133</f>
        <v>-2.8474576271186436</v>
      </c>
      <c r="Q133" s="56">
        <f t="shared" si="40"/>
        <v>-10.652251725775221</v>
      </c>
      <c r="R133" s="55">
        <f>'Расчет субсидий'!X133-1</f>
        <v>0.22714285714285709</v>
      </c>
      <c r="S133" s="55">
        <f>R133*'Расчет субсидий'!Y133</f>
        <v>2.2714285714285709</v>
      </c>
      <c r="T133" s="56">
        <f t="shared" si="41"/>
        <v>8.4973446802293662</v>
      </c>
      <c r="U133" s="55">
        <f t="shared" si="33"/>
        <v>5.4239709443099287</v>
      </c>
    </row>
    <row r="134" spans="1:21" ht="15" customHeight="1">
      <c r="A134" s="33" t="s">
        <v>133</v>
      </c>
      <c r="B134" s="53">
        <f>'Расчет субсидий'!AD134</f>
        <v>16.818181818181813</v>
      </c>
      <c r="C134" s="55">
        <f>'Расчет субсидий'!D134-1</f>
        <v>-1</v>
      </c>
      <c r="D134" s="55">
        <f>C134*'Расчет субсидий'!E134</f>
        <v>0</v>
      </c>
      <c r="E134" s="56">
        <f t="shared" si="38"/>
        <v>0</v>
      </c>
      <c r="F134" s="27" t="s">
        <v>375</v>
      </c>
      <c r="G134" s="27" t="s">
        <v>375</v>
      </c>
      <c r="H134" s="27" t="s">
        <v>375</v>
      </c>
      <c r="I134" s="27" t="s">
        <v>375</v>
      </c>
      <c r="J134" s="27" t="s">
        <v>375</v>
      </c>
      <c r="K134" s="27" t="s">
        <v>375</v>
      </c>
      <c r="L134" s="55">
        <f>'Расчет субсидий'!P134-1</f>
        <v>0.30000000000000004</v>
      </c>
      <c r="M134" s="55">
        <f>L134*'Расчет субсидий'!Q134</f>
        <v>6.0000000000000009</v>
      </c>
      <c r="N134" s="56">
        <f t="shared" si="39"/>
        <v>11.212121212121206</v>
      </c>
      <c r="O134" s="55">
        <f>'Расчет субсидий'!T134-1</f>
        <v>0</v>
      </c>
      <c r="P134" s="55">
        <f>O134*'Расчет субсидий'!U134</f>
        <v>0</v>
      </c>
      <c r="Q134" s="56">
        <f t="shared" si="40"/>
        <v>0</v>
      </c>
      <c r="R134" s="55">
        <f>'Расчет субсидий'!X134-1</f>
        <v>0.10000000000000009</v>
      </c>
      <c r="S134" s="55">
        <f>R134*'Расчет субсидий'!Y134</f>
        <v>3.0000000000000027</v>
      </c>
      <c r="T134" s="56">
        <f t="shared" si="41"/>
        <v>5.6060606060606073</v>
      </c>
      <c r="U134" s="55">
        <f t="shared" si="33"/>
        <v>9.0000000000000036</v>
      </c>
    </row>
    <row r="135" spans="1:21" ht="15" customHeight="1">
      <c r="A135" s="33" t="s">
        <v>134</v>
      </c>
      <c r="B135" s="53">
        <f>'Расчет субсидий'!AD135</f>
        <v>-35.554545454545448</v>
      </c>
      <c r="C135" s="55">
        <f>'Расчет субсидий'!D135-1</f>
        <v>-1</v>
      </c>
      <c r="D135" s="55">
        <f>C135*'Расчет субсидий'!E135</f>
        <v>0</v>
      </c>
      <c r="E135" s="56">
        <f t="shared" si="38"/>
        <v>0</v>
      </c>
      <c r="F135" s="27" t="s">
        <v>375</v>
      </c>
      <c r="G135" s="27" t="s">
        <v>375</v>
      </c>
      <c r="H135" s="27" t="s">
        <v>375</v>
      </c>
      <c r="I135" s="27" t="s">
        <v>375</v>
      </c>
      <c r="J135" s="27" t="s">
        <v>375</v>
      </c>
      <c r="K135" s="27" t="s">
        <v>375</v>
      </c>
      <c r="L135" s="55">
        <f>'Расчет субсидий'!P135-1</f>
        <v>-0.76549865229110514</v>
      </c>
      <c r="M135" s="55">
        <f>L135*'Расчет субсидий'!Q135</f>
        <v>-15.309973045822103</v>
      </c>
      <c r="N135" s="56">
        <f t="shared" si="39"/>
        <v>-23.475712662809432</v>
      </c>
      <c r="O135" s="55">
        <f>'Расчет субсидий'!T135-1</f>
        <v>-6.7924528301886777E-2</v>
      </c>
      <c r="P135" s="55">
        <f>O135*'Расчет субсидий'!U135</f>
        <v>-2.3773584905660372</v>
      </c>
      <c r="Q135" s="56">
        <f t="shared" si="40"/>
        <v>-3.645348339541886</v>
      </c>
      <c r="R135" s="55">
        <f>'Расчет субсидий'!X135-1</f>
        <v>-0.3666666666666667</v>
      </c>
      <c r="S135" s="55">
        <f>R135*'Расчет субсидий'!Y135</f>
        <v>-5.5</v>
      </c>
      <c r="T135" s="56">
        <f t="shared" si="41"/>
        <v>-8.4334844521941275</v>
      </c>
      <c r="U135" s="55">
        <f t="shared" si="33"/>
        <v>-23.18733153638814</v>
      </c>
    </row>
    <row r="136" spans="1:21" ht="15" customHeight="1">
      <c r="A136" s="33" t="s">
        <v>135</v>
      </c>
      <c r="B136" s="53">
        <f>'Расчет субсидий'!AD136</f>
        <v>15.218181818181819</v>
      </c>
      <c r="C136" s="55">
        <f>'Расчет субсидий'!D136-1</f>
        <v>0.30000000000000004</v>
      </c>
      <c r="D136" s="55">
        <f>C136*'Расчет субсидий'!E136</f>
        <v>3.0000000000000004</v>
      </c>
      <c r="E136" s="56">
        <f t="shared" si="38"/>
        <v>2.5196945767437167</v>
      </c>
      <c r="F136" s="27" t="s">
        <v>375</v>
      </c>
      <c r="G136" s="27" t="s">
        <v>375</v>
      </c>
      <c r="H136" s="27" t="s">
        <v>375</v>
      </c>
      <c r="I136" s="27" t="s">
        <v>375</v>
      </c>
      <c r="J136" s="27" t="s">
        <v>375</v>
      </c>
      <c r="K136" s="27" t="s">
        <v>375</v>
      </c>
      <c r="L136" s="55">
        <f>'Расчет субсидий'!P136-1</f>
        <v>0.21367408298256163</v>
      </c>
      <c r="M136" s="55">
        <f>L136*'Расчет субсидий'!Q136</f>
        <v>4.2734816596512326</v>
      </c>
      <c r="N136" s="56">
        <f t="shared" si="39"/>
        <v>3.5892895205456492</v>
      </c>
      <c r="O136" s="55">
        <f>'Расчет субсидий'!T136-1</f>
        <v>0.22320754716981117</v>
      </c>
      <c r="P136" s="55">
        <f>O136*'Расчет субсидий'!U136</f>
        <v>7.812264150943391</v>
      </c>
      <c r="Q136" s="56">
        <f t="shared" si="40"/>
        <v>6.5615065377404722</v>
      </c>
      <c r="R136" s="55">
        <f>'Расчет субсидий'!X136-1</f>
        <v>0.2022222222222223</v>
      </c>
      <c r="S136" s="55">
        <f>R136*'Расчет субсидий'!Y136</f>
        <v>3.0333333333333345</v>
      </c>
      <c r="T136" s="56">
        <f t="shared" si="41"/>
        <v>2.5476911831519811</v>
      </c>
      <c r="U136" s="55">
        <f t="shared" si="33"/>
        <v>18.119079143927959</v>
      </c>
    </row>
    <row r="137" spans="1:21" ht="15" customHeight="1">
      <c r="A137" s="33" t="s">
        <v>136</v>
      </c>
      <c r="B137" s="53">
        <f>'Расчет субсидий'!AD137</f>
        <v>41.800000000000011</v>
      </c>
      <c r="C137" s="55">
        <f>'Расчет субсидий'!D137-1</f>
        <v>-1</v>
      </c>
      <c r="D137" s="55">
        <f>C137*'Расчет субсидий'!E137</f>
        <v>0</v>
      </c>
      <c r="E137" s="56">
        <f t="shared" si="38"/>
        <v>0</v>
      </c>
      <c r="F137" s="27" t="s">
        <v>375</v>
      </c>
      <c r="G137" s="27" t="s">
        <v>375</v>
      </c>
      <c r="H137" s="27" t="s">
        <v>375</v>
      </c>
      <c r="I137" s="27" t="s">
        <v>375</v>
      </c>
      <c r="J137" s="27" t="s">
        <v>375</v>
      </c>
      <c r="K137" s="27" t="s">
        <v>375</v>
      </c>
      <c r="L137" s="55">
        <f>'Расчет субсидий'!P137-1</f>
        <v>0.30000000000000004</v>
      </c>
      <c r="M137" s="55">
        <f>L137*'Расчет субсидий'!Q137</f>
        <v>6.0000000000000009</v>
      </c>
      <c r="N137" s="56">
        <f t="shared" si="39"/>
        <v>14.55512898887395</v>
      </c>
      <c r="O137" s="55">
        <f>'Расчет субсидий'!T137-1</f>
        <v>0.2191011235955056</v>
      </c>
      <c r="P137" s="55">
        <f>O137*'Расчет субсидий'!U137</f>
        <v>7.6685393258426959</v>
      </c>
      <c r="Q137" s="56">
        <f t="shared" si="40"/>
        <v>18.602763173982151</v>
      </c>
      <c r="R137" s="55">
        <f>'Расчет субсидий'!X137-1</f>
        <v>0.23750000000000004</v>
      </c>
      <c r="S137" s="55">
        <f>R137*'Расчет субсидий'!Y137</f>
        <v>3.5625000000000009</v>
      </c>
      <c r="T137" s="56">
        <f t="shared" si="41"/>
        <v>8.6421078371439091</v>
      </c>
      <c r="U137" s="55">
        <f t="shared" si="33"/>
        <v>17.231039325842698</v>
      </c>
    </row>
    <row r="138" spans="1:21" ht="15" customHeight="1">
      <c r="A138" s="33" t="s">
        <v>137</v>
      </c>
      <c r="B138" s="53">
        <f>'Расчет субсидий'!AD138</f>
        <v>-4.2181818181818187</v>
      </c>
      <c r="C138" s="55">
        <f>'Расчет субсидий'!D138-1</f>
        <v>-1</v>
      </c>
      <c r="D138" s="55">
        <f>C138*'Расчет субсидий'!E138</f>
        <v>0</v>
      </c>
      <c r="E138" s="56">
        <f t="shared" si="38"/>
        <v>0</v>
      </c>
      <c r="F138" s="27" t="s">
        <v>375</v>
      </c>
      <c r="G138" s="27" t="s">
        <v>375</v>
      </c>
      <c r="H138" s="27" t="s">
        <v>375</v>
      </c>
      <c r="I138" s="27" t="s">
        <v>375</v>
      </c>
      <c r="J138" s="27" t="s">
        <v>375</v>
      </c>
      <c r="K138" s="27" t="s">
        <v>375</v>
      </c>
      <c r="L138" s="55">
        <f>'Расчет субсидий'!P138-1</f>
        <v>-0.42620526471458153</v>
      </c>
      <c r="M138" s="55">
        <f>L138*'Расчет субсидий'!Q138</f>
        <v>-8.5241052942916298</v>
      </c>
      <c r="N138" s="56">
        <f t="shared" si="39"/>
        <v>-0.82612211613604714</v>
      </c>
      <c r="O138" s="55">
        <f>'Расчет субсидий'!T138-1</f>
        <v>-0.4</v>
      </c>
      <c r="P138" s="55">
        <f>O138*'Расчет субсидий'!U138</f>
        <v>-10</v>
      </c>
      <c r="Q138" s="56">
        <f t="shared" si="40"/>
        <v>-0.96915991487022046</v>
      </c>
      <c r="R138" s="55">
        <f>'Расчет субсидий'!X138-1</f>
        <v>-1</v>
      </c>
      <c r="S138" s="55">
        <f>R138*'Расчет субсидий'!Y138</f>
        <v>-25</v>
      </c>
      <c r="T138" s="56">
        <f t="shared" si="41"/>
        <v>-2.4228997871755511</v>
      </c>
      <c r="U138" s="55">
        <f t="shared" si="33"/>
        <v>-43.52410529429163</v>
      </c>
    </row>
    <row r="139" spans="1:21" ht="15" customHeight="1">
      <c r="A139" s="32" t="s">
        <v>138</v>
      </c>
      <c r="B139" s="57"/>
      <c r="C139" s="58"/>
      <c r="D139" s="58"/>
      <c r="E139" s="59"/>
      <c r="F139" s="58"/>
      <c r="G139" s="58"/>
      <c r="H139" s="59"/>
      <c r="I139" s="59"/>
      <c r="J139" s="59"/>
      <c r="K139" s="59"/>
      <c r="L139" s="58"/>
      <c r="M139" s="58"/>
      <c r="N139" s="59"/>
      <c r="O139" s="58"/>
      <c r="P139" s="58"/>
      <c r="Q139" s="59"/>
      <c r="R139" s="58"/>
      <c r="S139" s="58"/>
      <c r="T139" s="59"/>
      <c r="U139" s="59"/>
    </row>
    <row r="140" spans="1:21" ht="15" customHeight="1">
      <c r="A140" s="33" t="s">
        <v>139</v>
      </c>
      <c r="B140" s="53">
        <f>'Расчет субсидий'!AD140</f>
        <v>26.245454545454521</v>
      </c>
      <c r="C140" s="55">
        <f>'Расчет субсидий'!D140-1</f>
        <v>-1</v>
      </c>
      <c r="D140" s="55">
        <f>C140*'Расчет субсидий'!E140</f>
        <v>0</v>
      </c>
      <c r="E140" s="56">
        <f t="shared" ref="E140:E145" si="42">$B140*D140/$U140</f>
        <v>0</v>
      </c>
      <c r="F140" s="27" t="s">
        <v>375</v>
      </c>
      <c r="G140" s="27" t="s">
        <v>375</v>
      </c>
      <c r="H140" s="27" t="s">
        <v>375</v>
      </c>
      <c r="I140" s="27" t="s">
        <v>375</v>
      </c>
      <c r="J140" s="27" t="s">
        <v>375</v>
      </c>
      <c r="K140" s="27" t="s">
        <v>375</v>
      </c>
      <c r="L140" s="55">
        <f>'Расчет субсидий'!P140-1</f>
        <v>0.30000000000000004</v>
      </c>
      <c r="M140" s="55">
        <f>L140*'Расчет субсидий'!Q140</f>
        <v>6.0000000000000009</v>
      </c>
      <c r="N140" s="56">
        <f t="shared" ref="N140:N145" si="43">$B140*M140/$U140</f>
        <v>19.152088452088432</v>
      </c>
      <c r="O140" s="55">
        <f>'Расчет субсидий'!T140-1</f>
        <v>0</v>
      </c>
      <c r="P140" s="55">
        <f>O140*'Расчет субсидий'!U140</f>
        <v>0</v>
      </c>
      <c r="Q140" s="56">
        <f t="shared" ref="Q140:Q145" si="44">$B140*P140/$U140</f>
        <v>0</v>
      </c>
      <c r="R140" s="55">
        <f>'Расчет субсидий'!X140-1</f>
        <v>0.11111111111111116</v>
      </c>
      <c r="S140" s="55">
        <f>R140*'Расчет субсидий'!Y140</f>
        <v>2.2222222222222232</v>
      </c>
      <c r="T140" s="56">
        <f t="shared" ref="T140:T145" si="45">$B140*S140/$U140</f>
        <v>7.0933660933660878</v>
      </c>
      <c r="U140" s="55">
        <f>D140+M140+P140+S140</f>
        <v>8.222222222222225</v>
      </c>
    </row>
    <row r="141" spans="1:21" ht="15" customHeight="1">
      <c r="A141" s="33" t="s">
        <v>140</v>
      </c>
      <c r="B141" s="53">
        <f>'Расчет субсидий'!AD141</f>
        <v>-49.981818181818198</v>
      </c>
      <c r="C141" s="55">
        <f>'Расчет субсидий'!D141-1</f>
        <v>-1</v>
      </c>
      <c r="D141" s="55">
        <f>C141*'Расчет субсидий'!E141</f>
        <v>0</v>
      </c>
      <c r="E141" s="56">
        <f t="shared" si="42"/>
        <v>0</v>
      </c>
      <c r="F141" s="27" t="s">
        <v>375</v>
      </c>
      <c r="G141" s="27" t="s">
        <v>375</v>
      </c>
      <c r="H141" s="27" t="s">
        <v>375</v>
      </c>
      <c r="I141" s="27" t="s">
        <v>375</v>
      </c>
      <c r="J141" s="27" t="s">
        <v>375</v>
      </c>
      <c r="K141" s="27" t="s">
        <v>375</v>
      </c>
      <c r="L141" s="55">
        <f>'Расчет субсидий'!P141-1</f>
        <v>-0.76746323529411764</v>
      </c>
      <c r="M141" s="55">
        <f>L141*'Расчет субсидий'!Q141</f>
        <v>-15.349264705882353</v>
      </c>
      <c r="N141" s="56">
        <f t="shared" si="43"/>
        <v>-62.123873447183968</v>
      </c>
      <c r="O141" s="55">
        <f>'Расчет субсидий'!T141-1</f>
        <v>0</v>
      </c>
      <c r="P141" s="55">
        <f>O141*'Расчет субсидий'!U141</f>
        <v>0</v>
      </c>
      <c r="Q141" s="56">
        <f t="shared" si="44"/>
        <v>0</v>
      </c>
      <c r="R141" s="55">
        <f>'Расчет субсидий'!X141-1</f>
        <v>0.19999999999999996</v>
      </c>
      <c r="S141" s="55">
        <f>R141*'Расчет субсидий'!Y141</f>
        <v>2.9999999999999991</v>
      </c>
      <c r="T141" s="56">
        <f t="shared" si="45"/>
        <v>12.142055265365771</v>
      </c>
      <c r="U141" s="55">
        <f t="shared" si="33"/>
        <v>-12.349264705882355</v>
      </c>
    </row>
    <row r="142" spans="1:21" ht="15" customHeight="1">
      <c r="A142" s="33" t="s">
        <v>141</v>
      </c>
      <c r="B142" s="53">
        <f>'Расчет субсидий'!AD142</f>
        <v>-79.636363636363626</v>
      </c>
      <c r="C142" s="55">
        <f>'Расчет субсидий'!D142-1</f>
        <v>-1</v>
      </c>
      <c r="D142" s="55">
        <f>C142*'Расчет субсидий'!E142</f>
        <v>0</v>
      </c>
      <c r="E142" s="56">
        <f t="shared" si="42"/>
        <v>0</v>
      </c>
      <c r="F142" s="27" t="s">
        <v>375</v>
      </c>
      <c r="G142" s="27" t="s">
        <v>375</v>
      </c>
      <c r="H142" s="27" t="s">
        <v>375</v>
      </c>
      <c r="I142" s="27" t="s">
        <v>375</v>
      </c>
      <c r="J142" s="27" t="s">
        <v>375</v>
      </c>
      <c r="K142" s="27" t="s">
        <v>375</v>
      </c>
      <c r="L142" s="55">
        <f>'Расчет субсидий'!P142-1</f>
        <v>-0.64051094890510951</v>
      </c>
      <c r="M142" s="55">
        <f>L142*'Расчет субсидий'!Q142</f>
        <v>-12.81021897810219</v>
      </c>
      <c r="N142" s="56">
        <f t="shared" si="43"/>
        <v>-81.763934193731373</v>
      </c>
      <c r="O142" s="55">
        <f>'Расчет субсидий'!T142-1</f>
        <v>0</v>
      </c>
      <c r="P142" s="55">
        <f>O142*'Расчет субсидий'!U142</f>
        <v>0</v>
      </c>
      <c r="Q142" s="56">
        <f t="shared" si="44"/>
        <v>0</v>
      </c>
      <c r="R142" s="55">
        <f>'Расчет субсидий'!X142-1</f>
        <v>1.6666666666666607E-2</v>
      </c>
      <c r="S142" s="55">
        <f>R142*'Расчет субсидий'!Y142</f>
        <v>0.33333333333333215</v>
      </c>
      <c r="T142" s="56">
        <f t="shared" si="45"/>
        <v>2.1275705573677413</v>
      </c>
      <c r="U142" s="55">
        <f t="shared" si="33"/>
        <v>-12.476885644768858</v>
      </c>
    </row>
    <row r="143" spans="1:21" ht="15" customHeight="1">
      <c r="A143" s="33" t="s">
        <v>142</v>
      </c>
      <c r="B143" s="53">
        <f>'Расчет субсидий'!AD143</f>
        <v>-8.3090909090909122</v>
      </c>
      <c r="C143" s="55">
        <f>'Расчет субсидий'!D143-1</f>
        <v>0.20154579142403373</v>
      </c>
      <c r="D143" s="55">
        <f>C143*'Расчет субсидий'!E143</f>
        <v>2.0154579142403373</v>
      </c>
      <c r="E143" s="56">
        <f t="shared" si="42"/>
        <v>12.286503003504489</v>
      </c>
      <c r="F143" s="27" t="s">
        <v>375</v>
      </c>
      <c r="G143" s="27" t="s">
        <v>375</v>
      </c>
      <c r="H143" s="27" t="s">
        <v>375</v>
      </c>
      <c r="I143" s="27" t="s">
        <v>375</v>
      </c>
      <c r="J143" s="27" t="s">
        <v>375</v>
      </c>
      <c r="K143" s="27" t="s">
        <v>375</v>
      </c>
      <c r="L143" s="55">
        <f>'Расчет субсидий'!P143-1</f>
        <v>-0.41892338177014532</v>
      </c>
      <c r="M143" s="55">
        <f>L143*'Расчет субсидий'!Q143</f>
        <v>-8.378467635402906</v>
      </c>
      <c r="N143" s="56">
        <f t="shared" si="43"/>
        <v>-51.07626760142184</v>
      </c>
      <c r="O143" s="55">
        <f>'Расчет субсидий'!T143-1</f>
        <v>0.25</v>
      </c>
      <c r="P143" s="55">
        <f>O143*'Расчет субсидий'!U143</f>
        <v>5</v>
      </c>
      <c r="Q143" s="56">
        <f t="shared" si="44"/>
        <v>30.480673688826432</v>
      </c>
      <c r="R143" s="55">
        <f>'Расчет субсидий'!X143-1</f>
        <v>0</v>
      </c>
      <c r="S143" s="55">
        <f>R143*'Расчет субсидий'!Y143</f>
        <v>0</v>
      </c>
      <c r="T143" s="56">
        <f t="shared" si="45"/>
        <v>0</v>
      </c>
      <c r="U143" s="55">
        <f t="shared" si="33"/>
        <v>-1.3630097211625687</v>
      </c>
    </row>
    <row r="144" spans="1:21" ht="15" customHeight="1">
      <c r="A144" s="33" t="s">
        <v>143</v>
      </c>
      <c r="B144" s="53">
        <f>'Расчет субсидий'!AD144</f>
        <v>7.3000000000000114</v>
      </c>
      <c r="C144" s="55">
        <f>'Расчет субсидий'!D144-1</f>
        <v>-6.0240963855421326E-3</v>
      </c>
      <c r="D144" s="55">
        <f>C144*'Расчет субсидий'!E144</f>
        <v>-6.0240963855421326E-2</v>
      </c>
      <c r="E144" s="56">
        <f t="shared" si="42"/>
        <v>-9.2074806880635907E-2</v>
      </c>
      <c r="F144" s="27" t="s">
        <v>375</v>
      </c>
      <c r="G144" s="27" t="s">
        <v>375</v>
      </c>
      <c r="H144" s="27" t="s">
        <v>375</v>
      </c>
      <c r="I144" s="27" t="s">
        <v>375</v>
      </c>
      <c r="J144" s="27" t="s">
        <v>375</v>
      </c>
      <c r="K144" s="27" t="s">
        <v>375</v>
      </c>
      <c r="L144" s="55">
        <f>'Расчет субсидий'!P144-1</f>
        <v>0.24181734740706751</v>
      </c>
      <c r="M144" s="55">
        <f>L144*'Расчет субсидий'!Q144</f>
        <v>4.8363469481413501</v>
      </c>
      <c r="N144" s="56">
        <f t="shared" si="43"/>
        <v>7.3920748068806477</v>
      </c>
      <c r="O144" s="55">
        <f>'Расчет субсидий'!T144-1</f>
        <v>0</v>
      </c>
      <c r="P144" s="55">
        <f>O144*'Расчет субсидий'!U144</f>
        <v>0</v>
      </c>
      <c r="Q144" s="56">
        <f t="shared" si="44"/>
        <v>0</v>
      </c>
      <c r="R144" s="55">
        <f>'Расчет субсидий'!X144-1</f>
        <v>0</v>
      </c>
      <c r="S144" s="55">
        <f>R144*'Расчет субсидий'!Y144</f>
        <v>0</v>
      </c>
      <c r="T144" s="56">
        <f t="shared" si="45"/>
        <v>0</v>
      </c>
      <c r="U144" s="55">
        <f t="shared" si="33"/>
        <v>4.7761059842859286</v>
      </c>
    </row>
    <row r="145" spans="1:21" ht="15" customHeight="1">
      <c r="A145" s="33" t="s">
        <v>144</v>
      </c>
      <c r="B145" s="53">
        <f>'Расчет субсидий'!AD145</f>
        <v>-61.963636363636368</v>
      </c>
      <c r="C145" s="55">
        <f>'Расчет субсидий'!D145-1</f>
        <v>-1</v>
      </c>
      <c r="D145" s="55">
        <f>C145*'Расчет субсидий'!E145</f>
        <v>0</v>
      </c>
      <c r="E145" s="56">
        <f t="shared" si="42"/>
        <v>0</v>
      </c>
      <c r="F145" s="27" t="s">
        <v>375</v>
      </c>
      <c r="G145" s="27" t="s">
        <v>375</v>
      </c>
      <c r="H145" s="27" t="s">
        <v>375</v>
      </c>
      <c r="I145" s="27" t="s">
        <v>375</v>
      </c>
      <c r="J145" s="27" t="s">
        <v>375</v>
      </c>
      <c r="K145" s="27" t="s">
        <v>375</v>
      </c>
      <c r="L145" s="55">
        <f>'Расчет субсидий'!P145-1</f>
        <v>-0.84436363636363643</v>
      </c>
      <c r="M145" s="55">
        <f>L145*'Расчет субсидий'!Q145</f>
        <v>-16.88727272727273</v>
      </c>
      <c r="N145" s="56">
        <f t="shared" si="43"/>
        <v>-75.349339427265591</v>
      </c>
      <c r="O145" s="55">
        <f>'Расчет субсидий'!T145-1</f>
        <v>0</v>
      </c>
      <c r="P145" s="55">
        <f>O145*'Расчет субсидий'!U145</f>
        <v>0</v>
      </c>
      <c r="Q145" s="56">
        <f t="shared" si="44"/>
        <v>0</v>
      </c>
      <c r="R145" s="55">
        <f>'Расчет субсидий'!X145-1</f>
        <v>0.19999999999999996</v>
      </c>
      <c r="S145" s="55">
        <f>R145*'Расчет субсидий'!Y145</f>
        <v>2.9999999999999991</v>
      </c>
      <c r="T145" s="56">
        <f t="shared" si="45"/>
        <v>13.385703063629217</v>
      </c>
      <c r="U145" s="55">
        <f t="shared" si="33"/>
        <v>-13.88727272727273</v>
      </c>
    </row>
    <row r="146" spans="1:21" ht="15" customHeight="1">
      <c r="A146" s="32" t="s">
        <v>145</v>
      </c>
      <c r="B146" s="57"/>
      <c r="C146" s="58"/>
      <c r="D146" s="58"/>
      <c r="E146" s="59"/>
      <c r="F146" s="58"/>
      <c r="G146" s="58"/>
      <c r="H146" s="59"/>
      <c r="I146" s="59"/>
      <c r="J146" s="59"/>
      <c r="K146" s="59"/>
      <c r="L146" s="58"/>
      <c r="M146" s="58"/>
      <c r="N146" s="59"/>
      <c r="O146" s="58"/>
      <c r="P146" s="58"/>
      <c r="Q146" s="59"/>
      <c r="R146" s="58"/>
      <c r="S146" s="58"/>
      <c r="T146" s="59"/>
      <c r="U146" s="59"/>
    </row>
    <row r="147" spans="1:21" ht="15" customHeight="1">
      <c r="A147" s="33" t="s">
        <v>146</v>
      </c>
      <c r="B147" s="53">
        <f>'Расчет субсидий'!AD147</f>
        <v>13.863636363636374</v>
      </c>
      <c r="C147" s="55">
        <f>'Расчет субсидий'!D147-1</f>
        <v>4.8602150537634392E-2</v>
      </c>
      <c r="D147" s="55">
        <f>C147*'Расчет субсидий'!E147</f>
        <v>0.48602150537634392</v>
      </c>
      <c r="E147" s="56">
        <f t="shared" ref="E147:E158" si="46">$B147*D147/$U147</f>
        <v>1.2875002759035463</v>
      </c>
      <c r="F147" s="27" t="s">
        <v>375</v>
      </c>
      <c r="G147" s="27" t="s">
        <v>375</v>
      </c>
      <c r="H147" s="27" t="s">
        <v>375</v>
      </c>
      <c r="I147" s="27" t="s">
        <v>375</v>
      </c>
      <c r="J147" s="27" t="s">
        <v>375</v>
      </c>
      <c r="K147" s="27" t="s">
        <v>375</v>
      </c>
      <c r="L147" s="55">
        <f>'Расчет субсидий'!P147-1</f>
        <v>-0.39263024142312586</v>
      </c>
      <c r="M147" s="55">
        <f>L147*'Расчет субсидий'!Q147</f>
        <v>-7.8526048284625176</v>
      </c>
      <c r="N147" s="56">
        <f t="shared" ref="N147:N158" si="47">$B147*M147/$U147</f>
        <v>-20.802023719872839</v>
      </c>
      <c r="O147" s="55">
        <f>'Расчет субсидий'!T147-1</f>
        <v>0.30000000000000004</v>
      </c>
      <c r="P147" s="55">
        <f>O147*'Расчет субсидий'!U147</f>
        <v>6.0000000000000009</v>
      </c>
      <c r="Q147" s="56">
        <f t="shared" ref="Q147:Q158" si="48">$B147*P147/$U147</f>
        <v>15.894361813145558</v>
      </c>
      <c r="R147" s="55">
        <f>'Расчет субсидий'!X147-1</f>
        <v>0.21999999999999997</v>
      </c>
      <c r="S147" s="55">
        <f>R147*'Расчет субсидий'!Y147</f>
        <v>6.6</v>
      </c>
      <c r="T147" s="56">
        <f t="shared" ref="T147:T158" si="49">$B147*S147/$U147</f>
        <v>17.483797994460108</v>
      </c>
      <c r="U147" s="55">
        <f t="shared" si="33"/>
        <v>5.2334166769138273</v>
      </c>
    </row>
    <row r="148" spans="1:21" ht="15" customHeight="1">
      <c r="A148" s="33" t="s">
        <v>147</v>
      </c>
      <c r="B148" s="53">
        <f>'Расчет субсидий'!AD148</f>
        <v>-20.581818181818193</v>
      </c>
      <c r="C148" s="55">
        <f>'Расчет субсидий'!D148-1</f>
        <v>1.3068181818181923E-2</v>
      </c>
      <c r="D148" s="55">
        <f>C148*'Расчет субсидий'!E148</f>
        <v>0.13068181818181923</v>
      </c>
      <c r="E148" s="56">
        <f t="shared" si="46"/>
        <v>0.40848687066256306</v>
      </c>
      <c r="F148" s="27" t="s">
        <v>375</v>
      </c>
      <c r="G148" s="27" t="s">
        <v>375</v>
      </c>
      <c r="H148" s="27" t="s">
        <v>375</v>
      </c>
      <c r="I148" s="27" t="s">
        <v>375</v>
      </c>
      <c r="J148" s="27" t="s">
        <v>375</v>
      </c>
      <c r="K148" s="27" t="s">
        <v>375</v>
      </c>
      <c r="L148" s="55">
        <f>'Расчет субсидий'!P148-1</f>
        <v>-0.33575757575757581</v>
      </c>
      <c r="M148" s="55">
        <f>L148*'Расчет субсидий'!Q148</f>
        <v>-6.7151515151515166</v>
      </c>
      <c r="N148" s="56">
        <f t="shared" si="47"/>
        <v>-20.990305052480757</v>
      </c>
      <c r="O148" s="55">
        <f>'Расчет субсидий'!T148-1</f>
        <v>0</v>
      </c>
      <c r="P148" s="55">
        <f>O148*'Расчет субсидий'!U148</f>
        <v>0</v>
      </c>
      <c r="Q148" s="56">
        <f t="shared" si="48"/>
        <v>0</v>
      </c>
      <c r="R148" s="55">
        <f>'Расчет субсидий'!X148-1</f>
        <v>0</v>
      </c>
      <c r="S148" s="55">
        <f>R148*'Расчет субсидий'!Y148</f>
        <v>0</v>
      </c>
      <c r="T148" s="56">
        <f t="shared" si="49"/>
        <v>0</v>
      </c>
      <c r="U148" s="55">
        <f t="shared" si="33"/>
        <v>-6.5844696969696974</v>
      </c>
    </row>
    <row r="149" spans="1:21" ht="15" customHeight="1">
      <c r="A149" s="33" t="s">
        <v>148</v>
      </c>
      <c r="B149" s="53">
        <f>'Расчет субсидий'!AD149</f>
        <v>19.436363636363637</v>
      </c>
      <c r="C149" s="55">
        <f>'Расчет субсидий'!D149-1</f>
        <v>6.2771958098307934E-2</v>
      </c>
      <c r="D149" s="55">
        <f>C149*'Расчет субсидий'!E149</f>
        <v>0.62771958098307934</v>
      </c>
      <c r="E149" s="56">
        <f t="shared" si="46"/>
        <v>2.8190391533709707</v>
      </c>
      <c r="F149" s="27" t="s">
        <v>375</v>
      </c>
      <c r="G149" s="27" t="s">
        <v>375</v>
      </c>
      <c r="H149" s="27" t="s">
        <v>375</v>
      </c>
      <c r="I149" s="27" t="s">
        <v>375</v>
      </c>
      <c r="J149" s="27" t="s">
        <v>375</v>
      </c>
      <c r="K149" s="27" t="s">
        <v>375</v>
      </c>
      <c r="L149" s="55">
        <f>'Расчет субсидий'!P149-1</f>
        <v>-0.36302010285179998</v>
      </c>
      <c r="M149" s="55">
        <f>L149*'Расчет субсидий'!Q149</f>
        <v>-7.2604020570359999</v>
      </c>
      <c r="N149" s="56">
        <f t="shared" si="47"/>
        <v>-32.60589328111358</v>
      </c>
      <c r="O149" s="55">
        <f>'Расчет субсидий'!T149-1</f>
        <v>-0.103939393939394</v>
      </c>
      <c r="P149" s="55">
        <f>O149*'Расчет субсидий'!U149</f>
        <v>-1.03939393939394</v>
      </c>
      <c r="Q149" s="56">
        <f t="shared" si="48"/>
        <v>-4.6678362435964749</v>
      </c>
      <c r="R149" s="55">
        <f>'Расчет субсидий'!X149-1</f>
        <v>0.30000000000000004</v>
      </c>
      <c r="S149" s="55">
        <f>R149*'Расчет субсидий'!Y149</f>
        <v>12.000000000000002</v>
      </c>
      <c r="T149" s="56">
        <f t="shared" si="49"/>
        <v>53.891054007702721</v>
      </c>
      <c r="U149" s="55">
        <f t="shared" si="33"/>
        <v>4.3279235845531412</v>
      </c>
    </row>
    <row r="150" spans="1:21" ht="15" customHeight="1">
      <c r="A150" s="33" t="s">
        <v>149</v>
      </c>
      <c r="B150" s="53">
        <f>'Расчет субсидий'!AD150</f>
        <v>8.8181818181818699</v>
      </c>
      <c r="C150" s="55">
        <f>'Расчет субсидий'!D150-1</f>
        <v>8.966064065968915E-2</v>
      </c>
      <c r="D150" s="55">
        <f>C150*'Расчет субсидий'!E150</f>
        <v>0.8966064065968915</v>
      </c>
      <c r="E150" s="56">
        <f t="shared" si="46"/>
        <v>7.9011728352487687</v>
      </c>
      <c r="F150" s="27" t="s">
        <v>375</v>
      </c>
      <c r="G150" s="27" t="s">
        <v>375</v>
      </c>
      <c r="H150" s="27" t="s">
        <v>375</v>
      </c>
      <c r="I150" s="27" t="s">
        <v>375</v>
      </c>
      <c r="J150" s="27" t="s">
        <v>375</v>
      </c>
      <c r="K150" s="27" t="s">
        <v>375</v>
      </c>
      <c r="L150" s="55">
        <f>'Расчет субсидий'!P150-1</f>
        <v>-0.24227174694464404</v>
      </c>
      <c r="M150" s="55">
        <f>L150*'Расчет субсидий'!Q150</f>
        <v>-4.8454349388928808</v>
      </c>
      <c r="N150" s="56">
        <f t="shared" si="47"/>
        <v>-42.699470617722483</v>
      </c>
      <c r="O150" s="55">
        <f>'Расчет субсидий'!T150-1</f>
        <v>0.13636363636363624</v>
      </c>
      <c r="P150" s="55">
        <f>O150*'Расчет субсидий'!U150</f>
        <v>2.7272727272727249</v>
      </c>
      <c r="Q150" s="56">
        <f t="shared" si="48"/>
        <v>24.033570392197984</v>
      </c>
      <c r="R150" s="55">
        <f>'Расчет субсидий'!X150-1</f>
        <v>7.4074074074073959E-2</v>
      </c>
      <c r="S150" s="55">
        <f>R150*'Расчет субсидий'!Y150</f>
        <v>2.2222222222222188</v>
      </c>
      <c r="T150" s="56">
        <f t="shared" si="49"/>
        <v>19.582909208457604</v>
      </c>
      <c r="U150" s="55">
        <f t="shared" si="33"/>
        <v>1.0006664171989543</v>
      </c>
    </row>
    <row r="151" spans="1:21" ht="15" customHeight="1">
      <c r="A151" s="33" t="s">
        <v>150</v>
      </c>
      <c r="B151" s="53">
        <f>'Расчет субсидий'!AD151</f>
        <v>17.972727272727269</v>
      </c>
      <c r="C151" s="55">
        <f>'Расчет субсидий'!D151-1</f>
        <v>5.6338028169014009E-2</v>
      </c>
      <c r="D151" s="55">
        <f>C151*'Расчет субсидий'!E151</f>
        <v>0.56338028169014009</v>
      </c>
      <c r="E151" s="56">
        <f t="shared" si="46"/>
        <v>1.0218673847240805</v>
      </c>
      <c r="F151" s="27" t="s">
        <v>375</v>
      </c>
      <c r="G151" s="27" t="s">
        <v>375</v>
      </c>
      <c r="H151" s="27" t="s">
        <v>375</v>
      </c>
      <c r="I151" s="27" t="s">
        <v>375</v>
      </c>
      <c r="J151" s="27" t="s">
        <v>375</v>
      </c>
      <c r="K151" s="27" t="s">
        <v>375</v>
      </c>
      <c r="L151" s="55">
        <f>'Расчет субсидий'!P151-1</f>
        <v>0.23296546029998622</v>
      </c>
      <c r="M151" s="55">
        <f>L151*'Расчет субсидий'!Q151</f>
        <v>4.6593092059997243</v>
      </c>
      <c r="N151" s="56">
        <f t="shared" si="47"/>
        <v>8.4511231004965044</v>
      </c>
      <c r="O151" s="55">
        <f>'Расчет субсидий'!T151-1</f>
        <v>5.8888888888888768E-2</v>
      </c>
      <c r="P151" s="55">
        <f>O151*'Расчет субсидий'!U151</f>
        <v>2.0611111111111069</v>
      </c>
      <c r="Q151" s="56">
        <f t="shared" si="48"/>
        <v>3.7384734418079146</v>
      </c>
      <c r="R151" s="55">
        <f>'Расчет субсидий'!X151-1</f>
        <v>0.17500000000000004</v>
      </c>
      <c r="S151" s="55">
        <f>R151*'Расчет субсидий'!Y151</f>
        <v>2.6250000000000009</v>
      </c>
      <c r="T151" s="56">
        <f t="shared" si="49"/>
        <v>4.7612633456987705</v>
      </c>
      <c r="U151" s="55">
        <f t="shared" si="33"/>
        <v>9.9088005988009726</v>
      </c>
    </row>
    <row r="152" spans="1:21" ht="15" customHeight="1">
      <c r="A152" s="33" t="s">
        <v>151</v>
      </c>
      <c r="B152" s="53">
        <f>'Расчет субсидий'!AD152</f>
        <v>1.0363636363636459</v>
      </c>
      <c r="C152" s="55">
        <f>'Расчет субсидий'!D152-1</f>
        <v>-1</v>
      </c>
      <c r="D152" s="55">
        <f>C152*'Расчет субсидий'!E152</f>
        <v>0</v>
      </c>
      <c r="E152" s="56">
        <f t="shared" si="46"/>
        <v>0</v>
      </c>
      <c r="F152" s="27" t="s">
        <v>375</v>
      </c>
      <c r="G152" s="27" t="s">
        <v>375</v>
      </c>
      <c r="H152" s="27" t="s">
        <v>375</v>
      </c>
      <c r="I152" s="27" t="s">
        <v>375</v>
      </c>
      <c r="J152" s="27" t="s">
        <v>375</v>
      </c>
      <c r="K152" s="27" t="s">
        <v>375</v>
      </c>
      <c r="L152" s="55">
        <f>'Расчет субсидий'!P152-1</f>
        <v>-0.49783923941227315</v>
      </c>
      <c r="M152" s="55">
        <f>L152*'Расчет субсидий'!Q152</f>
        <v>-9.9567847882454625</v>
      </c>
      <c r="N152" s="56">
        <f t="shared" si="47"/>
        <v>-12.989848230669066</v>
      </c>
      <c r="O152" s="55">
        <f>'Расчет субсидий'!T152-1</f>
        <v>0.30000000000000004</v>
      </c>
      <c r="P152" s="55">
        <f>O152*'Расчет субсидий'!U152</f>
        <v>1.5000000000000002</v>
      </c>
      <c r="Q152" s="56">
        <f t="shared" si="48"/>
        <v>1.956934167042202</v>
      </c>
      <c r="R152" s="55">
        <f>'Расчет субсидий'!X152-1</f>
        <v>0.20558139534883724</v>
      </c>
      <c r="S152" s="55">
        <f>R152*'Расчет субсидий'!Y152</f>
        <v>9.2511627906976752</v>
      </c>
      <c r="T152" s="56">
        <f t="shared" si="49"/>
        <v>12.06927769999051</v>
      </c>
      <c r="U152" s="55">
        <f t="shared" si="33"/>
        <v>0.79437800245221268</v>
      </c>
    </row>
    <row r="153" spans="1:21" ht="15" customHeight="1">
      <c r="A153" s="33" t="s">
        <v>152</v>
      </c>
      <c r="B153" s="53">
        <f>'Расчет субсидий'!AD153</f>
        <v>85.090909090909065</v>
      </c>
      <c r="C153" s="55">
        <f>'Расчет субсидий'!D153-1</f>
        <v>0.20999006019106514</v>
      </c>
      <c r="D153" s="55">
        <f>C153*'Расчет субсидий'!E153</f>
        <v>2.0999006019106514</v>
      </c>
      <c r="E153" s="56">
        <f t="shared" si="46"/>
        <v>11.309087045491713</v>
      </c>
      <c r="F153" s="27" t="s">
        <v>375</v>
      </c>
      <c r="G153" s="27" t="s">
        <v>375</v>
      </c>
      <c r="H153" s="27" t="s">
        <v>375</v>
      </c>
      <c r="I153" s="27" t="s">
        <v>375</v>
      </c>
      <c r="J153" s="27" t="s">
        <v>375</v>
      </c>
      <c r="K153" s="27" t="s">
        <v>375</v>
      </c>
      <c r="L153" s="55">
        <f>'Расчет субсидий'!P153-1</f>
        <v>0.30000000000000004</v>
      </c>
      <c r="M153" s="55">
        <f>L153*'Расчет субсидий'!Q153</f>
        <v>6.0000000000000009</v>
      </c>
      <c r="N153" s="56">
        <f t="shared" si="47"/>
        <v>32.313206735219282</v>
      </c>
      <c r="O153" s="55">
        <f>'Расчет субсидий'!T153-1</f>
        <v>0</v>
      </c>
      <c r="P153" s="55">
        <f>O153*'Расчет субсидий'!U153</f>
        <v>0</v>
      </c>
      <c r="Q153" s="56">
        <f t="shared" si="48"/>
        <v>0</v>
      </c>
      <c r="R153" s="55">
        <f>'Расчет субсидий'!X153-1</f>
        <v>0.21999999999999997</v>
      </c>
      <c r="S153" s="55">
        <f>R153*'Расчет субсидий'!Y153</f>
        <v>7.6999999999999993</v>
      </c>
      <c r="T153" s="56">
        <f t="shared" si="49"/>
        <v>41.468615310198068</v>
      </c>
      <c r="U153" s="55">
        <f t="shared" si="33"/>
        <v>15.799900601910652</v>
      </c>
    </row>
    <row r="154" spans="1:21" ht="15" customHeight="1">
      <c r="A154" s="33" t="s">
        <v>153</v>
      </c>
      <c r="B154" s="53">
        <f>'Расчет субсидий'!AD154</f>
        <v>13.145454545454541</v>
      </c>
      <c r="C154" s="55">
        <f>'Расчет субсидий'!D154-1</f>
        <v>-5.4794520547945202E-2</v>
      </c>
      <c r="D154" s="55">
        <f>C154*'Расчет субсидий'!E154</f>
        <v>-0.54794520547945202</v>
      </c>
      <c r="E154" s="56">
        <f t="shared" si="46"/>
        <v>-0.85005889950204749</v>
      </c>
      <c r="F154" s="27" t="s">
        <v>375</v>
      </c>
      <c r="G154" s="27" t="s">
        <v>375</v>
      </c>
      <c r="H154" s="27" t="s">
        <v>375</v>
      </c>
      <c r="I154" s="27" t="s">
        <v>375</v>
      </c>
      <c r="J154" s="27" t="s">
        <v>375</v>
      </c>
      <c r="K154" s="27" t="s">
        <v>375</v>
      </c>
      <c r="L154" s="55">
        <f>'Расчет субсидий'!P154-1</f>
        <v>4.8049476688867943E-2</v>
      </c>
      <c r="M154" s="55">
        <f>L154*'Расчет субсидий'!Q154</f>
        <v>0.96098953377735885</v>
      </c>
      <c r="N154" s="56">
        <f t="shared" si="47"/>
        <v>1.4908383125662756</v>
      </c>
      <c r="O154" s="55">
        <f>'Расчет субсидий'!T154-1</f>
        <v>0.20351351351351354</v>
      </c>
      <c r="P154" s="55">
        <f>O154*'Расчет субсидий'!U154</f>
        <v>7.122972972972974</v>
      </c>
      <c r="Q154" s="56">
        <f t="shared" si="48"/>
        <v>11.050277484023526</v>
      </c>
      <c r="R154" s="55">
        <f>'Расчет субсидий'!X154-1</f>
        <v>6.25E-2</v>
      </c>
      <c r="S154" s="55">
        <f>R154*'Расчет субсидий'!Y154</f>
        <v>0.9375</v>
      </c>
      <c r="T154" s="56">
        <f t="shared" si="49"/>
        <v>1.4543976483667846</v>
      </c>
      <c r="U154" s="55">
        <f t="shared" si="33"/>
        <v>8.4735173012708813</v>
      </c>
    </row>
    <row r="155" spans="1:21" ht="15" customHeight="1">
      <c r="A155" s="33" t="s">
        <v>154</v>
      </c>
      <c r="B155" s="53">
        <f>'Расчет субсидий'!AD155</f>
        <v>42.454545454545439</v>
      </c>
      <c r="C155" s="55">
        <f>'Расчет субсидий'!D155-1</f>
        <v>0.2185411140583553</v>
      </c>
      <c r="D155" s="55">
        <f>C155*'Расчет субсидий'!E155</f>
        <v>2.185411140583553</v>
      </c>
      <c r="E155" s="56">
        <f t="shared" si="46"/>
        <v>8.6829262238109308</v>
      </c>
      <c r="F155" s="27" t="s">
        <v>375</v>
      </c>
      <c r="G155" s="27" t="s">
        <v>375</v>
      </c>
      <c r="H155" s="27" t="s">
        <v>375</v>
      </c>
      <c r="I155" s="27" t="s">
        <v>375</v>
      </c>
      <c r="J155" s="27" t="s">
        <v>375</v>
      </c>
      <c r="K155" s="27" t="s">
        <v>375</v>
      </c>
      <c r="L155" s="55">
        <f>'Расчет субсидий'!P155-1</f>
        <v>0.30000000000000004</v>
      </c>
      <c r="M155" s="55">
        <f>L155*'Расчет субсидий'!Q155</f>
        <v>6.0000000000000009</v>
      </c>
      <c r="N155" s="56">
        <f t="shared" si="47"/>
        <v>23.83879004522435</v>
      </c>
      <c r="O155" s="55">
        <f>'Расчет субсидий'!T155-1</f>
        <v>0</v>
      </c>
      <c r="P155" s="55">
        <f>O155*'Расчет субсидий'!U155</f>
        <v>0</v>
      </c>
      <c r="Q155" s="56">
        <f t="shared" si="48"/>
        <v>0</v>
      </c>
      <c r="R155" s="55">
        <f>'Расчет субсидий'!X155-1</f>
        <v>8.3333333333333481E-2</v>
      </c>
      <c r="S155" s="55">
        <f>R155*'Расчет субсидий'!Y155</f>
        <v>2.5000000000000044</v>
      </c>
      <c r="T155" s="56">
        <f t="shared" si="49"/>
        <v>9.9328291855101618</v>
      </c>
      <c r="U155" s="55">
        <f t="shared" si="33"/>
        <v>10.685411140583557</v>
      </c>
    </row>
    <row r="156" spans="1:21" ht="15" customHeight="1">
      <c r="A156" s="33" t="s">
        <v>155</v>
      </c>
      <c r="B156" s="53">
        <f>'Расчет субсидий'!AD156</f>
        <v>52.25454545454545</v>
      </c>
      <c r="C156" s="55">
        <f>'Расчет субсидий'!D156-1</f>
        <v>0.18181818181818188</v>
      </c>
      <c r="D156" s="55">
        <f>C156*'Расчет субсидий'!E156</f>
        <v>1.8181818181818188</v>
      </c>
      <c r="E156" s="56">
        <f t="shared" si="46"/>
        <v>6.493478671248627</v>
      </c>
      <c r="F156" s="27" t="s">
        <v>375</v>
      </c>
      <c r="G156" s="27" t="s">
        <v>375</v>
      </c>
      <c r="H156" s="27" t="s">
        <v>375</v>
      </c>
      <c r="I156" s="27" t="s">
        <v>375</v>
      </c>
      <c r="J156" s="27" t="s">
        <v>375</v>
      </c>
      <c r="K156" s="27" t="s">
        <v>375</v>
      </c>
      <c r="L156" s="55">
        <f>'Расчет субсидий'!P156-1</f>
        <v>0.23554259043173853</v>
      </c>
      <c r="M156" s="55">
        <f>L156*'Расчет субсидий'!Q156</f>
        <v>4.7108518086347706</v>
      </c>
      <c r="N156" s="56">
        <f t="shared" si="47"/>
        <v>16.82439865853059</v>
      </c>
      <c r="O156" s="55">
        <f>'Расчет субсидий'!T156-1</f>
        <v>0.11478260869565204</v>
      </c>
      <c r="P156" s="55">
        <f>O156*'Расчет субсидий'!U156</f>
        <v>3.4434782608695613</v>
      </c>
      <c r="Q156" s="56">
        <f t="shared" si="48"/>
        <v>12.298083953025643</v>
      </c>
      <c r="R156" s="55">
        <f>'Расчет субсидий'!X156-1</f>
        <v>0.23294117647058821</v>
      </c>
      <c r="S156" s="55">
        <f>R156*'Расчет субсидий'!Y156</f>
        <v>4.6588235294117641</v>
      </c>
      <c r="T156" s="56">
        <f t="shared" si="49"/>
        <v>16.638584171740593</v>
      </c>
      <c r="U156" s="55">
        <f t="shared" si="33"/>
        <v>14.631335417097915</v>
      </c>
    </row>
    <row r="157" spans="1:21" ht="15" customHeight="1">
      <c r="A157" s="33" t="s">
        <v>156</v>
      </c>
      <c r="B157" s="53">
        <f>'Расчет субсидий'!AD157</f>
        <v>25.25454545454545</v>
      </c>
      <c r="C157" s="55">
        <f>'Расчет субсидий'!D157-1</f>
        <v>0.16121495327102808</v>
      </c>
      <c r="D157" s="55">
        <f>C157*'Расчет субсидий'!E157</f>
        <v>1.6121495327102808</v>
      </c>
      <c r="E157" s="56">
        <f t="shared" si="46"/>
        <v>6.4727425104452898</v>
      </c>
      <c r="F157" s="27" t="s">
        <v>375</v>
      </c>
      <c r="G157" s="27" t="s">
        <v>375</v>
      </c>
      <c r="H157" s="27" t="s">
        <v>375</v>
      </c>
      <c r="I157" s="27" t="s">
        <v>375</v>
      </c>
      <c r="J157" s="27" t="s">
        <v>375</v>
      </c>
      <c r="K157" s="27" t="s">
        <v>375</v>
      </c>
      <c r="L157" s="55">
        <f>'Расчет субсидий'!P157-1</f>
        <v>-0.24110320284697517</v>
      </c>
      <c r="M157" s="55">
        <f>L157*'Расчет субсидий'!Q157</f>
        <v>-4.822064056939503</v>
      </c>
      <c r="N157" s="56">
        <f t="shared" si="47"/>
        <v>-19.360473936291925</v>
      </c>
      <c r="O157" s="55">
        <f>'Расчет субсидий'!T157-1</f>
        <v>0.16666666666666674</v>
      </c>
      <c r="P157" s="55">
        <f>O157*'Расчет субсидий'!U157</f>
        <v>2.5000000000000009</v>
      </c>
      <c r="Q157" s="56">
        <f t="shared" si="48"/>
        <v>10.037441284313712</v>
      </c>
      <c r="R157" s="55">
        <f>'Расчет субсидий'!X157-1</f>
        <v>0.19999999999999996</v>
      </c>
      <c r="S157" s="55">
        <f>R157*'Расчет субсидий'!Y157</f>
        <v>6.9999999999999982</v>
      </c>
      <c r="T157" s="56">
        <f t="shared" si="49"/>
        <v>28.104835596078374</v>
      </c>
      <c r="U157" s="55">
        <f t="shared" si="33"/>
        <v>6.2900854757707769</v>
      </c>
    </row>
    <row r="158" spans="1:21" ht="15" customHeight="1">
      <c r="A158" s="33" t="s">
        <v>157</v>
      </c>
      <c r="B158" s="53">
        <f>'Расчет субсидий'!AD158</f>
        <v>16.818181818181813</v>
      </c>
      <c r="C158" s="55">
        <f>'Расчет субсидий'!D158-1</f>
        <v>0.18635772020845076</v>
      </c>
      <c r="D158" s="55">
        <f>C158*'Расчет субсидий'!E158</f>
        <v>1.8635772020845076</v>
      </c>
      <c r="E158" s="56">
        <f t="shared" si="46"/>
        <v>2.9211604517575749</v>
      </c>
      <c r="F158" s="27" t="s">
        <v>375</v>
      </c>
      <c r="G158" s="27" t="s">
        <v>375</v>
      </c>
      <c r="H158" s="27" t="s">
        <v>375</v>
      </c>
      <c r="I158" s="27" t="s">
        <v>375</v>
      </c>
      <c r="J158" s="27" t="s">
        <v>375</v>
      </c>
      <c r="K158" s="27" t="s">
        <v>375</v>
      </c>
      <c r="L158" s="55">
        <f>'Расчет субсидий'!P158-1</f>
        <v>0.23007139857202841</v>
      </c>
      <c r="M158" s="55">
        <f>L158*'Расчет субсидий'!Q158</f>
        <v>4.6014279714405681</v>
      </c>
      <c r="N158" s="56">
        <f t="shared" si="47"/>
        <v>7.2127462155837954</v>
      </c>
      <c r="O158" s="55">
        <f>'Расчет субсидий'!T158-1</f>
        <v>0</v>
      </c>
      <c r="P158" s="55">
        <f>O158*'Расчет субсидий'!U158</f>
        <v>0</v>
      </c>
      <c r="Q158" s="56">
        <f t="shared" si="48"/>
        <v>0</v>
      </c>
      <c r="R158" s="55">
        <f>'Расчет субсидий'!X158-1</f>
        <v>0.14214285714285713</v>
      </c>
      <c r="S158" s="55">
        <f>R158*'Расчет субсидий'!Y158</f>
        <v>4.2642857142857142</v>
      </c>
      <c r="T158" s="56">
        <f t="shared" si="49"/>
        <v>6.6842751508404419</v>
      </c>
      <c r="U158" s="55">
        <f t="shared" si="33"/>
        <v>10.729290887810791</v>
      </c>
    </row>
    <row r="159" spans="1:21" ht="15" customHeight="1">
      <c r="A159" s="32" t="s">
        <v>158</v>
      </c>
      <c r="B159" s="57"/>
      <c r="C159" s="58"/>
      <c r="D159" s="58"/>
      <c r="E159" s="59"/>
      <c r="F159" s="58"/>
      <c r="G159" s="58"/>
      <c r="H159" s="59"/>
      <c r="I159" s="59"/>
      <c r="J159" s="59"/>
      <c r="K159" s="59"/>
      <c r="L159" s="58"/>
      <c r="M159" s="58"/>
      <c r="N159" s="59"/>
      <c r="O159" s="58"/>
      <c r="P159" s="58"/>
      <c r="Q159" s="59"/>
      <c r="R159" s="58"/>
      <c r="S159" s="58"/>
      <c r="T159" s="59"/>
      <c r="U159" s="59"/>
    </row>
    <row r="160" spans="1:21" ht="15" customHeight="1">
      <c r="A160" s="33" t="s">
        <v>72</v>
      </c>
      <c r="B160" s="53">
        <f>'Расчет субсидий'!AD160</f>
        <v>14.436363636363637</v>
      </c>
      <c r="C160" s="55">
        <f>'Расчет субсидий'!D160-1</f>
        <v>-1</v>
      </c>
      <c r="D160" s="55">
        <f>C160*'Расчет субсидий'!E160</f>
        <v>0</v>
      </c>
      <c r="E160" s="56">
        <f t="shared" ref="E160:E172" si="50">$B160*D160/$U160</f>
        <v>0</v>
      </c>
      <c r="F160" s="27" t="s">
        <v>375</v>
      </c>
      <c r="G160" s="27" t="s">
        <v>375</v>
      </c>
      <c r="H160" s="27" t="s">
        <v>375</v>
      </c>
      <c r="I160" s="27" t="s">
        <v>375</v>
      </c>
      <c r="J160" s="27" t="s">
        <v>375</v>
      </c>
      <c r="K160" s="27" t="s">
        <v>375</v>
      </c>
      <c r="L160" s="55">
        <f>'Расчет субсидий'!P160-1</f>
        <v>0.25305122494432064</v>
      </c>
      <c r="M160" s="55">
        <f>L160*'Расчет субсидий'!Q160</f>
        <v>5.0610244988864128</v>
      </c>
      <c r="N160" s="56">
        <f t="shared" ref="N160:N172" si="51">$B160*M160/$U160</f>
        <v>14.436363636363639</v>
      </c>
      <c r="O160" s="55">
        <f>'Расчет субсидий'!T160-1</f>
        <v>0</v>
      </c>
      <c r="P160" s="55">
        <f>O160*'Расчет субсидий'!U160</f>
        <v>0</v>
      </c>
      <c r="Q160" s="56">
        <f t="shared" ref="Q160:Q172" si="52">$B160*P160/$U160</f>
        <v>0</v>
      </c>
      <c r="R160" s="55">
        <f>'Расчет субсидий'!X160-1</f>
        <v>0</v>
      </c>
      <c r="S160" s="55">
        <f>R160*'Расчет субсидий'!Y160</f>
        <v>0</v>
      </c>
      <c r="T160" s="56">
        <f t="shared" ref="T160:T172" si="53">$B160*S160/$U160</f>
        <v>0</v>
      </c>
      <c r="U160" s="55">
        <f t="shared" si="33"/>
        <v>5.0610244988864128</v>
      </c>
    </row>
    <row r="161" spans="1:21" ht="15" customHeight="1">
      <c r="A161" s="33" t="s">
        <v>159</v>
      </c>
      <c r="B161" s="53">
        <f>'Расчет субсидий'!AD161</f>
        <v>-13.163636363636364</v>
      </c>
      <c r="C161" s="55">
        <f>'Расчет субсидий'!D161-1</f>
        <v>-1</v>
      </c>
      <c r="D161" s="55">
        <f>C161*'Расчет субсидий'!E161</f>
        <v>0</v>
      </c>
      <c r="E161" s="56">
        <f t="shared" si="50"/>
        <v>0</v>
      </c>
      <c r="F161" s="27" t="s">
        <v>375</v>
      </c>
      <c r="G161" s="27" t="s">
        <v>375</v>
      </c>
      <c r="H161" s="27" t="s">
        <v>375</v>
      </c>
      <c r="I161" s="27" t="s">
        <v>375</v>
      </c>
      <c r="J161" s="27" t="s">
        <v>375</v>
      </c>
      <c r="K161" s="27" t="s">
        <v>375</v>
      </c>
      <c r="L161" s="55">
        <f>'Расчет субсидий'!P161-1</f>
        <v>-0.72499999999999998</v>
      </c>
      <c r="M161" s="55">
        <f>L161*'Расчет субсидий'!Q161</f>
        <v>-14.5</v>
      </c>
      <c r="N161" s="56">
        <f t="shared" si="51"/>
        <v>-13.163636363636364</v>
      </c>
      <c r="O161" s="55">
        <f>'Расчет субсидий'!T161-1</f>
        <v>0</v>
      </c>
      <c r="P161" s="55">
        <f>O161*'Расчет субсидий'!U161</f>
        <v>0</v>
      </c>
      <c r="Q161" s="56">
        <f t="shared" si="52"/>
        <v>0</v>
      </c>
      <c r="R161" s="55">
        <f>'Расчет субсидий'!X161-1</f>
        <v>0</v>
      </c>
      <c r="S161" s="55">
        <f>R161*'Расчет субсидий'!Y161</f>
        <v>0</v>
      </c>
      <c r="T161" s="56">
        <f t="shared" si="53"/>
        <v>0</v>
      </c>
      <c r="U161" s="55">
        <f t="shared" si="33"/>
        <v>-14.5</v>
      </c>
    </row>
    <row r="162" spans="1:21" ht="15" customHeight="1">
      <c r="A162" s="33" t="s">
        <v>160</v>
      </c>
      <c r="B162" s="53">
        <f>'Расчет субсидий'!AD162</f>
        <v>2.7818181818182097</v>
      </c>
      <c r="C162" s="55">
        <f>'Расчет субсидий'!D162-1</f>
        <v>-1</v>
      </c>
      <c r="D162" s="55">
        <f>C162*'Расчет субсидий'!E162</f>
        <v>0</v>
      </c>
      <c r="E162" s="56">
        <f t="shared" si="50"/>
        <v>0</v>
      </c>
      <c r="F162" s="27" t="s">
        <v>375</v>
      </c>
      <c r="G162" s="27" t="s">
        <v>375</v>
      </c>
      <c r="H162" s="27" t="s">
        <v>375</v>
      </c>
      <c r="I162" s="27" t="s">
        <v>375</v>
      </c>
      <c r="J162" s="27" t="s">
        <v>375</v>
      </c>
      <c r="K162" s="27" t="s">
        <v>375</v>
      </c>
      <c r="L162" s="55">
        <f>'Расчет субсидий'!P162-1</f>
        <v>3.5429583702391465E-2</v>
      </c>
      <c r="M162" s="55">
        <f>L162*'Расчет субсидий'!Q162</f>
        <v>0.7085916740478293</v>
      </c>
      <c r="N162" s="56">
        <f t="shared" si="51"/>
        <v>2.7818181818182097</v>
      </c>
      <c r="O162" s="55">
        <f>'Расчет субсидий'!T162-1</f>
        <v>0</v>
      </c>
      <c r="P162" s="55">
        <f>O162*'Расчет субсидий'!U162</f>
        <v>0</v>
      </c>
      <c r="Q162" s="56">
        <f t="shared" si="52"/>
        <v>0</v>
      </c>
      <c r="R162" s="55">
        <f>'Расчет субсидий'!X162-1</f>
        <v>0</v>
      </c>
      <c r="S162" s="55">
        <f>R162*'Расчет субсидий'!Y162</f>
        <v>0</v>
      </c>
      <c r="T162" s="56">
        <f t="shared" si="53"/>
        <v>0</v>
      </c>
      <c r="U162" s="55">
        <f t="shared" si="33"/>
        <v>0.7085916740478293</v>
      </c>
    </row>
    <row r="163" spans="1:21" ht="15" customHeight="1">
      <c r="A163" s="33" t="s">
        <v>161</v>
      </c>
      <c r="B163" s="53">
        <f>'Расчет субсидий'!AD163</f>
        <v>-5.181818181818187</v>
      </c>
      <c r="C163" s="55">
        <f>'Расчет субсидий'!D163-1</f>
        <v>-1</v>
      </c>
      <c r="D163" s="55">
        <f>C163*'Расчет субсидий'!E163</f>
        <v>0</v>
      </c>
      <c r="E163" s="56">
        <f t="shared" si="50"/>
        <v>0</v>
      </c>
      <c r="F163" s="27" t="s">
        <v>375</v>
      </c>
      <c r="G163" s="27" t="s">
        <v>375</v>
      </c>
      <c r="H163" s="27" t="s">
        <v>375</v>
      </c>
      <c r="I163" s="27" t="s">
        <v>375</v>
      </c>
      <c r="J163" s="27" t="s">
        <v>375</v>
      </c>
      <c r="K163" s="27" t="s">
        <v>375</v>
      </c>
      <c r="L163" s="55">
        <f>'Расчет субсидий'!P163-1</f>
        <v>-0.12264808362369339</v>
      </c>
      <c r="M163" s="55">
        <f>L163*'Расчет субсидий'!Q163</f>
        <v>-2.4529616724738679</v>
      </c>
      <c r="N163" s="56">
        <f t="shared" si="51"/>
        <v>-5.181818181818187</v>
      </c>
      <c r="O163" s="55">
        <f>'Расчет субсидий'!T163-1</f>
        <v>0</v>
      </c>
      <c r="P163" s="55">
        <f>O163*'Расчет субсидий'!U163</f>
        <v>0</v>
      </c>
      <c r="Q163" s="56">
        <f t="shared" si="52"/>
        <v>0</v>
      </c>
      <c r="R163" s="55">
        <f>'Расчет субсидий'!X163-1</f>
        <v>0</v>
      </c>
      <c r="S163" s="55">
        <f>R163*'Расчет субсидий'!Y163</f>
        <v>0</v>
      </c>
      <c r="T163" s="56">
        <f t="shared" si="53"/>
        <v>0</v>
      </c>
      <c r="U163" s="55">
        <f t="shared" si="33"/>
        <v>-2.4529616724738679</v>
      </c>
    </row>
    <row r="164" spans="1:21" ht="15" customHeight="1">
      <c r="A164" s="33" t="s">
        <v>162</v>
      </c>
      <c r="B164" s="53">
        <f>'Расчет субсидий'!AD164</f>
        <v>41.927272727272737</v>
      </c>
      <c r="C164" s="55">
        <f>'Расчет субсидий'!D164-1</f>
        <v>0.2849961904761904</v>
      </c>
      <c r="D164" s="55">
        <f>C164*'Расчет субсидий'!E164</f>
        <v>2.849961904761904</v>
      </c>
      <c r="E164" s="56">
        <f t="shared" si="50"/>
        <v>14.109500499199024</v>
      </c>
      <c r="F164" s="27" t="s">
        <v>375</v>
      </c>
      <c r="G164" s="27" t="s">
        <v>375</v>
      </c>
      <c r="H164" s="27" t="s">
        <v>375</v>
      </c>
      <c r="I164" s="27" t="s">
        <v>375</v>
      </c>
      <c r="J164" s="27" t="s">
        <v>375</v>
      </c>
      <c r="K164" s="27" t="s">
        <v>375</v>
      </c>
      <c r="L164" s="55">
        <f>'Расчет субсидий'!P164-1</f>
        <v>-0.25485145114202301</v>
      </c>
      <c r="M164" s="55">
        <f>L164*'Расчет субсидий'!Q164</f>
        <v>-5.0970290228404602</v>
      </c>
      <c r="N164" s="56">
        <f t="shared" si="51"/>
        <v>-25.234208717680229</v>
      </c>
      <c r="O164" s="55">
        <f>'Расчет субсидий'!T164-1</f>
        <v>0.17363636363636359</v>
      </c>
      <c r="P164" s="55">
        <f>O164*'Расчет субсидий'!U164</f>
        <v>4.3409090909090899</v>
      </c>
      <c r="Q164" s="56">
        <f t="shared" si="52"/>
        <v>21.490834274950167</v>
      </c>
      <c r="R164" s="55">
        <f>'Расчет субсидий'!X164-1</f>
        <v>0.25499999999999989</v>
      </c>
      <c r="S164" s="55">
        <f>R164*'Расчет субсидий'!Y164</f>
        <v>6.3749999999999973</v>
      </c>
      <c r="T164" s="56">
        <f t="shared" si="53"/>
        <v>31.561146670803772</v>
      </c>
      <c r="U164" s="55">
        <f t="shared" si="33"/>
        <v>8.468841972830532</v>
      </c>
    </row>
    <row r="165" spans="1:21" ht="15" customHeight="1">
      <c r="A165" s="33" t="s">
        <v>163</v>
      </c>
      <c r="B165" s="53">
        <f>'Расчет субсидий'!AD165</f>
        <v>3.8000000000000114</v>
      </c>
      <c r="C165" s="55">
        <f>'Расчет субсидий'!D165-1</f>
        <v>-1</v>
      </c>
      <c r="D165" s="55">
        <f>C165*'Расчет субсидий'!E165</f>
        <v>0</v>
      </c>
      <c r="E165" s="56">
        <f t="shared" si="50"/>
        <v>0</v>
      </c>
      <c r="F165" s="27" t="s">
        <v>375</v>
      </c>
      <c r="G165" s="27" t="s">
        <v>375</v>
      </c>
      <c r="H165" s="27" t="s">
        <v>375</v>
      </c>
      <c r="I165" s="27" t="s">
        <v>375</v>
      </c>
      <c r="J165" s="27" t="s">
        <v>375</v>
      </c>
      <c r="K165" s="27" t="s">
        <v>375</v>
      </c>
      <c r="L165" s="55">
        <f>'Расчет субсидий'!P165-1</f>
        <v>6.0015003750937712E-2</v>
      </c>
      <c r="M165" s="55">
        <f>L165*'Расчет субсидий'!Q165</f>
        <v>1.2003000750187542</v>
      </c>
      <c r="N165" s="56">
        <f t="shared" si="51"/>
        <v>3.8000000000000109</v>
      </c>
      <c r="O165" s="55">
        <f>'Расчет субсидий'!T165-1</f>
        <v>0</v>
      </c>
      <c r="P165" s="55">
        <f>O165*'Расчет субсидий'!U165</f>
        <v>0</v>
      </c>
      <c r="Q165" s="56">
        <f t="shared" si="52"/>
        <v>0</v>
      </c>
      <c r="R165" s="55">
        <f>'Расчет субсидий'!X165-1</f>
        <v>0</v>
      </c>
      <c r="S165" s="55">
        <f>R165*'Расчет субсидий'!Y165</f>
        <v>0</v>
      </c>
      <c r="T165" s="56">
        <f t="shared" si="53"/>
        <v>0</v>
      </c>
      <c r="U165" s="55">
        <f t="shared" si="33"/>
        <v>1.2003000750187542</v>
      </c>
    </row>
    <row r="166" spans="1:21" ht="15" customHeight="1">
      <c r="A166" s="33" t="s">
        <v>164</v>
      </c>
      <c r="B166" s="53">
        <f>'Расчет субсидий'!AD166</f>
        <v>16.445454545454538</v>
      </c>
      <c r="C166" s="55">
        <f>'Расчет субсидий'!D166-1</f>
        <v>-0.32908396946564888</v>
      </c>
      <c r="D166" s="55">
        <f>C166*'Расчет субсидий'!E166</f>
        <v>-3.2908396946564888</v>
      </c>
      <c r="E166" s="56">
        <f t="shared" si="50"/>
        <v>-19.976431261046635</v>
      </c>
      <c r="F166" s="27" t="s">
        <v>375</v>
      </c>
      <c r="G166" s="27" t="s">
        <v>375</v>
      </c>
      <c r="H166" s="27" t="s">
        <v>375</v>
      </c>
      <c r="I166" s="27" t="s">
        <v>375</v>
      </c>
      <c r="J166" s="27" t="s">
        <v>375</v>
      </c>
      <c r="K166" s="27" t="s">
        <v>375</v>
      </c>
      <c r="L166" s="55">
        <f>'Расчет субсидий'!P166-1</f>
        <v>0.30000000000000004</v>
      </c>
      <c r="M166" s="55">
        <f>L166*'Расчет субсидий'!Q166</f>
        <v>6.0000000000000009</v>
      </c>
      <c r="N166" s="56">
        <f t="shared" si="51"/>
        <v>36.421885806501173</v>
      </c>
      <c r="O166" s="55">
        <f>'Расчет субсидий'!T166-1</f>
        <v>0</v>
      </c>
      <c r="P166" s="55">
        <f>O166*'Расчет субсидий'!U166</f>
        <v>0</v>
      </c>
      <c r="Q166" s="56">
        <f t="shared" si="52"/>
        <v>0</v>
      </c>
      <c r="R166" s="55">
        <f>'Расчет субсидий'!X166-1</f>
        <v>0</v>
      </c>
      <c r="S166" s="55">
        <f>R166*'Расчет субсидий'!Y166</f>
        <v>0</v>
      </c>
      <c r="T166" s="56">
        <f t="shared" si="53"/>
        <v>0</v>
      </c>
      <c r="U166" s="55">
        <f t="shared" si="33"/>
        <v>2.709160305343512</v>
      </c>
    </row>
    <row r="167" spans="1:21" ht="15" customHeight="1">
      <c r="A167" s="33" t="s">
        <v>165</v>
      </c>
      <c r="B167" s="53">
        <f>'Расчет субсидий'!AD167</f>
        <v>-15.700000000000003</v>
      </c>
      <c r="C167" s="55">
        <f>'Расчет субсидий'!D167-1</f>
        <v>-1</v>
      </c>
      <c r="D167" s="55">
        <f>C167*'Расчет субсидий'!E167</f>
        <v>0</v>
      </c>
      <c r="E167" s="56">
        <f t="shared" si="50"/>
        <v>0</v>
      </c>
      <c r="F167" s="27" t="s">
        <v>375</v>
      </c>
      <c r="G167" s="27" t="s">
        <v>375</v>
      </c>
      <c r="H167" s="27" t="s">
        <v>375</v>
      </c>
      <c r="I167" s="27" t="s">
        <v>375</v>
      </c>
      <c r="J167" s="27" t="s">
        <v>375</v>
      </c>
      <c r="K167" s="27" t="s">
        <v>375</v>
      </c>
      <c r="L167" s="55">
        <f>'Расчет субсидий'!P167-1</f>
        <v>-0.39033189033189031</v>
      </c>
      <c r="M167" s="55">
        <f>L167*'Расчет субсидий'!Q167</f>
        <v>-7.8066378066378057</v>
      </c>
      <c r="N167" s="56">
        <f t="shared" si="51"/>
        <v>-15.700000000000003</v>
      </c>
      <c r="O167" s="55">
        <f>'Расчет субсидий'!T167-1</f>
        <v>0</v>
      </c>
      <c r="P167" s="55">
        <f>O167*'Расчет субсидий'!U167</f>
        <v>0</v>
      </c>
      <c r="Q167" s="56">
        <f t="shared" si="52"/>
        <v>0</v>
      </c>
      <c r="R167" s="55">
        <f>'Расчет субсидий'!X167-1</f>
        <v>0</v>
      </c>
      <c r="S167" s="55">
        <f>R167*'Расчет субсидий'!Y167</f>
        <v>0</v>
      </c>
      <c r="T167" s="56">
        <f t="shared" si="53"/>
        <v>0</v>
      </c>
      <c r="U167" s="55">
        <f t="shared" si="33"/>
        <v>-7.8066378066378057</v>
      </c>
    </row>
    <row r="168" spans="1:21" ht="15" customHeight="1">
      <c r="A168" s="33" t="s">
        <v>166</v>
      </c>
      <c r="B168" s="53">
        <f>'Расчет субсидий'!AD168</f>
        <v>5.9272727272727366</v>
      </c>
      <c r="C168" s="55">
        <f>'Расчет субсидий'!D168-1</f>
        <v>-1</v>
      </c>
      <c r="D168" s="55">
        <f>C168*'Расчет субсидий'!E168</f>
        <v>0</v>
      </c>
      <c r="E168" s="56">
        <f t="shared" si="50"/>
        <v>0</v>
      </c>
      <c r="F168" s="27" t="s">
        <v>375</v>
      </c>
      <c r="G168" s="27" t="s">
        <v>375</v>
      </c>
      <c r="H168" s="27" t="s">
        <v>375</v>
      </c>
      <c r="I168" s="27" t="s">
        <v>375</v>
      </c>
      <c r="J168" s="27" t="s">
        <v>375</v>
      </c>
      <c r="K168" s="27" t="s">
        <v>375</v>
      </c>
      <c r="L168" s="55">
        <f>'Расчет субсидий'!P168-1</f>
        <v>0.21249999999999991</v>
      </c>
      <c r="M168" s="55">
        <f>L168*'Расчет субсидий'!Q168</f>
        <v>4.2499999999999982</v>
      </c>
      <c r="N168" s="56">
        <f t="shared" si="51"/>
        <v>5.9272727272727366</v>
      </c>
      <c r="O168" s="55">
        <f>'Расчет субсидий'!T168-1</f>
        <v>0</v>
      </c>
      <c r="P168" s="55">
        <f>O168*'Расчет субсидий'!U168</f>
        <v>0</v>
      </c>
      <c r="Q168" s="56">
        <f t="shared" si="52"/>
        <v>0</v>
      </c>
      <c r="R168" s="55">
        <f>'Расчет субсидий'!X168-1</f>
        <v>0</v>
      </c>
      <c r="S168" s="55">
        <f>R168*'Расчет субсидий'!Y168</f>
        <v>0</v>
      </c>
      <c r="T168" s="56">
        <f t="shared" si="53"/>
        <v>0</v>
      </c>
      <c r="U168" s="55">
        <f t="shared" si="33"/>
        <v>4.2499999999999982</v>
      </c>
    </row>
    <row r="169" spans="1:21" ht="15" customHeight="1">
      <c r="A169" s="33" t="s">
        <v>100</v>
      </c>
      <c r="B169" s="53">
        <f>'Расчет субсидий'!AD169</f>
        <v>-68.409090909090935</v>
      </c>
      <c r="C169" s="55">
        <f>'Расчет субсидий'!D169-1</f>
        <v>-0.25889763779527564</v>
      </c>
      <c r="D169" s="55">
        <f>C169*'Расчет субсидий'!E169</f>
        <v>-2.5889763779527564</v>
      </c>
      <c r="E169" s="56">
        <f t="shared" si="50"/>
        <v>-8.5090954459727559</v>
      </c>
      <c r="F169" s="27" t="s">
        <v>375</v>
      </c>
      <c r="G169" s="27" t="s">
        <v>375</v>
      </c>
      <c r="H169" s="27" t="s">
        <v>375</v>
      </c>
      <c r="I169" s="27" t="s">
        <v>375</v>
      </c>
      <c r="J169" s="27" t="s">
        <v>375</v>
      </c>
      <c r="K169" s="27" t="s">
        <v>375</v>
      </c>
      <c r="L169" s="55">
        <f>'Расчет субсидий'!P169-1</f>
        <v>-0.91125827814569538</v>
      </c>
      <c r="M169" s="55">
        <f>L169*'Расчет субсидий'!Q169</f>
        <v>-18.225165562913908</v>
      </c>
      <c r="N169" s="56">
        <f t="shared" si="51"/>
        <v>-59.899995463118174</v>
      </c>
      <c r="O169" s="55">
        <f>'Расчет субсидий'!T169-1</f>
        <v>0</v>
      </c>
      <c r="P169" s="55">
        <f>O169*'Расчет субсидий'!U169</f>
        <v>0</v>
      </c>
      <c r="Q169" s="56">
        <f t="shared" si="52"/>
        <v>0</v>
      </c>
      <c r="R169" s="55">
        <f>'Расчет субсидий'!X169-1</f>
        <v>0</v>
      </c>
      <c r="S169" s="55">
        <f>R169*'Расчет субсидий'!Y169</f>
        <v>0</v>
      </c>
      <c r="T169" s="56">
        <f t="shared" si="53"/>
        <v>0</v>
      </c>
      <c r="U169" s="55">
        <f t="shared" si="33"/>
        <v>-20.814141940866666</v>
      </c>
    </row>
    <row r="170" spans="1:21" ht="15" customHeight="1">
      <c r="A170" s="33" t="s">
        <v>167</v>
      </c>
      <c r="B170" s="53">
        <f>'Расчет субсидий'!AD170</f>
        <v>15.572727272727263</v>
      </c>
      <c r="C170" s="55">
        <f>'Расчет субсидий'!D170-1</f>
        <v>0.21703212890236201</v>
      </c>
      <c r="D170" s="55">
        <f>C170*'Расчет субсидий'!E170</f>
        <v>2.1703212890236201</v>
      </c>
      <c r="E170" s="56">
        <f t="shared" si="50"/>
        <v>7.1944284909004237</v>
      </c>
      <c r="F170" s="27" t="s">
        <v>375</v>
      </c>
      <c r="G170" s="27" t="s">
        <v>375</v>
      </c>
      <c r="H170" s="27" t="s">
        <v>375</v>
      </c>
      <c r="I170" s="27" t="s">
        <v>375</v>
      </c>
      <c r="J170" s="27" t="s">
        <v>375</v>
      </c>
      <c r="K170" s="27" t="s">
        <v>375</v>
      </c>
      <c r="L170" s="55">
        <f>'Расчет субсидий'!P170-1</f>
        <v>-0.27260536398467439</v>
      </c>
      <c r="M170" s="55">
        <f>L170*'Расчет субсидий'!Q170</f>
        <v>-5.4521072796934877</v>
      </c>
      <c r="N170" s="56">
        <f t="shared" si="51"/>
        <v>-18.073266915295662</v>
      </c>
      <c r="O170" s="55">
        <f>'Расчет субсидий'!T170-1</f>
        <v>2.9126213592232109E-3</v>
      </c>
      <c r="P170" s="55">
        <f>O170*'Расчет субсидий'!U170</f>
        <v>1.4563106796116054E-2</v>
      </c>
      <c r="Q170" s="56">
        <f t="shared" si="52"/>
        <v>4.8275447040902447E-2</v>
      </c>
      <c r="R170" s="55">
        <f>'Расчет субсидий'!X170-1</f>
        <v>0.17700000000000005</v>
      </c>
      <c r="S170" s="55">
        <f>R170*'Расчет субсидий'!Y170</f>
        <v>7.9650000000000016</v>
      </c>
      <c r="T170" s="56">
        <f t="shared" si="53"/>
        <v>26.4032902500816</v>
      </c>
      <c r="U170" s="55">
        <f t="shared" si="33"/>
        <v>4.6977771161262503</v>
      </c>
    </row>
    <row r="171" spans="1:21" ht="15" customHeight="1">
      <c r="A171" s="33" t="s">
        <v>168</v>
      </c>
      <c r="B171" s="53">
        <f>'Расчет субсидий'!AD171</f>
        <v>-67.618181818181824</v>
      </c>
      <c r="C171" s="55">
        <f>'Расчет субсидий'!D171-1</f>
        <v>0.16960810810810822</v>
      </c>
      <c r="D171" s="55">
        <f>C171*'Расчет субсидий'!E171</f>
        <v>1.6960810810810822</v>
      </c>
      <c r="E171" s="56">
        <f t="shared" si="50"/>
        <v>13.380574602346305</v>
      </c>
      <c r="F171" s="27" t="s">
        <v>375</v>
      </c>
      <c r="G171" s="27" t="s">
        <v>375</v>
      </c>
      <c r="H171" s="27" t="s">
        <v>375</v>
      </c>
      <c r="I171" s="27" t="s">
        <v>375</v>
      </c>
      <c r="J171" s="27" t="s">
        <v>375</v>
      </c>
      <c r="K171" s="27" t="s">
        <v>375</v>
      </c>
      <c r="L171" s="55">
        <f>'Расчет субсидий'!P171-1</f>
        <v>-0.51666666666666661</v>
      </c>
      <c r="M171" s="55">
        <f>L171*'Расчет субсидий'!Q171</f>
        <v>-10.333333333333332</v>
      </c>
      <c r="N171" s="56">
        <f t="shared" si="51"/>
        <v>-81.520830047492638</v>
      </c>
      <c r="O171" s="55">
        <f>'Расчет субсидий'!T171-1</f>
        <v>1.4705882352941124E-3</v>
      </c>
      <c r="P171" s="55">
        <f>O171*'Расчет субсидий'!U171</f>
        <v>6.6176470588235059E-2</v>
      </c>
      <c r="Q171" s="56">
        <f t="shared" si="52"/>
        <v>0.52207362696449089</v>
      </c>
      <c r="R171" s="55">
        <f>'Расчет субсидий'!X171-1</f>
        <v>0</v>
      </c>
      <c r="S171" s="55">
        <f>R171*'Расчет субсидий'!Y171</f>
        <v>0</v>
      </c>
      <c r="T171" s="56">
        <f t="shared" si="53"/>
        <v>0</v>
      </c>
      <c r="U171" s="55">
        <f t="shared" si="33"/>
        <v>-8.571075781664014</v>
      </c>
    </row>
    <row r="172" spans="1:21" ht="15" customHeight="1">
      <c r="A172" s="33" t="s">
        <v>169</v>
      </c>
      <c r="B172" s="53">
        <f>'Расчет субсидий'!AD172</f>
        <v>-18.563636363636363</v>
      </c>
      <c r="C172" s="55">
        <f>'Расчет субсидий'!D172-1</f>
        <v>0.21412858660998935</v>
      </c>
      <c r="D172" s="55">
        <f>C172*'Расчет субсидий'!E172</f>
        <v>2.1412858660998935</v>
      </c>
      <c r="E172" s="56">
        <f t="shared" si="50"/>
        <v>5.6960147048331056</v>
      </c>
      <c r="F172" s="27" t="s">
        <v>375</v>
      </c>
      <c r="G172" s="27" t="s">
        <v>375</v>
      </c>
      <c r="H172" s="27" t="s">
        <v>375</v>
      </c>
      <c r="I172" s="27" t="s">
        <v>375</v>
      </c>
      <c r="J172" s="27" t="s">
        <v>375</v>
      </c>
      <c r="K172" s="27" t="s">
        <v>375</v>
      </c>
      <c r="L172" s="55">
        <f>'Расчет субсидий'!P172-1</f>
        <v>-0.4559929234851835</v>
      </c>
      <c r="M172" s="55">
        <f>L172*'Расчет субсидий'!Q172</f>
        <v>-9.1198584697036704</v>
      </c>
      <c r="N172" s="56">
        <f t="shared" si="51"/>
        <v>-24.25965106846947</v>
      </c>
      <c r="O172" s="55">
        <f>'Расчет субсидий'!T172-1</f>
        <v>0</v>
      </c>
      <c r="P172" s="55">
        <f>O172*'Расчет субсидий'!U172</f>
        <v>0</v>
      </c>
      <c r="Q172" s="56">
        <f t="shared" si="52"/>
        <v>0</v>
      </c>
      <c r="R172" s="55">
        <f>'Расчет субсидий'!X172-1</f>
        <v>0</v>
      </c>
      <c r="S172" s="55">
        <f>R172*'Расчет субсидий'!Y172</f>
        <v>0</v>
      </c>
      <c r="T172" s="56">
        <f t="shared" si="53"/>
        <v>0</v>
      </c>
      <c r="U172" s="55">
        <f t="shared" si="33"/>
        <v>-6.9785726036037765</v>
      </c>
    </row>
    <row r="173" spans="1:21" ht="15" customHeight="1">
      <c r="A173" s="32" t="s">
        <v>170</v>
      </c>
      <c r="B173" s="57"/>
      <c r="C173" s="58"/>
      <c r="D173" s="58"/>
      <c r="E173" s="59"/>
      <c r="F173" s="58"/>
      <c r="G173" s="58"/>
      <c r="H173" s="59"/>
      <c r="I173" s="59"/>
      <c r="J173" s="59"/>
      <c r="K173" s="59"/>
      <c r="L173" s="58"/>
      <c r="M173" s="58"/>
      <c r="N173" s="59"/>
      <c r="O173" s="58"/>
      <c r="P173" s="58"/>
      <c r="Q173" s="59"/>
      <c r="R173" s="58"/>
      <c r="S173" s="58"/>
      <c r="T173" s="59"/>
      <c r="U173" s="59"/>
    </row>
    <row r="174" spans="1:21" ht="15" customHeight="1">
      <c r="A174" s="33" t="s">
        <v>171</v>
      </c>
      <c r="B174" s="53">
        <f>'Расчет субсидий'!AD174</f>
        <v>-44.972727272727269</v>
      </c>
      <c r="C174" s="55">
        <f>'Расчет субсидий'!D174-1</f>
        <v>-1</v>
      </c>
      <c r="D174" s="55">
        <f>C174*'Расчет субсидий'!E174</f>
        <v>0</v>
      </c>
      <c r="E174" s="56">
        <f t="shared" ref="E174:E184" si="54">$B174*D174/$U174</f>
        <v>0</v>
      </c>
      <c r="F174" s="27" t="s">
        <v>375</v>
      </c>
      <c r="G174" s="27" t="s">
        <v>375</v>
      </c>
      <c r="H174" s="27" t="s">
        <v>375</v>
      </c>
      <c r="I174" s="27" t="s">
        <v>375</v>
      </c>
      <c r="J174" s="27" t="s">
        <v>375</v>
      </c>
      <c r="K174" s="27" t="s">
        <v>375</v>
      </c>
      <c r="L174" s="55">
        <f>'Расчет субсидий'!P174-1</f>
        <v>-0.48859209794101277</v>
      </c>
      <c r="M174" s="55">
        <f>L174*'Расчет субсидий'!Q174</f>
        <v>-9.7718419588202554</v>
      </c>
      <c r="N174" s="56">
        <f t="shared" ref="N174:N184" si="55">$B174*M174/$U174</f>
        <v>-25.852310045636962</v>
      </c>
      <c r="O174" s="55">
        <f>'Расчет субсидий'!T174-1</f>
        <v>-0.33506493506493507</v>
      </c>
      <c r="P174" s="55">
        <f>O174*'Расчет субсидий'!U174</f>
        <v>-11.727272727272727</v>
      </c>
      <c r="Q174" s="56">
        <f t="shared" ref="Q174:Q184" si="56">$B174*P174/$U174</f>
        <v>-31.025582670372962</v>
      </c>
      <c r="R174" s="55">
        <f>'Расчет субсидий'!X174-1</f>
        <v>0.30000000000000004</v>
      </c>
      <c r="S174" s="55">
        <f>R174*'Расчет субсидий'!Y174</f>
        <v>4.5000000000000009</v>
      </c>
      <c r="T174" s="56">
        <f t="shared" ref="T174:T184" si="57">$B174*S174/$U174</f>
        <v>11.90516544328265</v>
      </c>
      <c r="U174" s="55">
        <f t="shared" si="33"/>
        <v>-16.99911468609298</v>
      </c>
    </row>
    <row r="175" spans="1:21" ht="15" customHeight="1">
      <c r="A175" s="33" t="s">
        <v>172</v>
      </c>
      <c r="B175" s="53">
        <f>'Расчет субсидий'!AD175</f>
        <v>-34.327272727272742</v>
      </c>
      <c r="C175" s="55">
        <f>'Расчет субсидий'!D175-1</f>
        <v>-1.2031466913464683E-4</v>
      </c>
      <c r="D175" s="55">
        <f>C175*'Расчет субсидий'!E175</f>
        <v>-1.2031466913464683E-3</v>
      </c>
      <c r="E175" s="56">
        <f t="shared" si="54"/>
        <v>-3.9906196330901315E-3</v>
      </c>
      <c r="F175" s="27" t="s">
        <v>375</v>
      </c>
      <c r="G175" s="27" t="s">
        <v>375</v>
      </c>
      <c r="H175" s="27" t="s">
        <v>375</v>
      </c>
      <c r="I175" s="27" t="s">
        <v>375</v>
      </c>
      <c r="J175" s="27" t="s">
        <v>375</v>
      </c>
      <c r="K175" s="27" t="s">
        <v>375</v>
      </c>
      <c r="L175" s="55">
        <f>'Расчет субсидий'!P175-1</f>
        <v>-5.9079338141705517E-2</v>
      </c>
      <c r="M175" s="55">
        <f>L175*'Расчет субсидий'!Q175</f>
        <v>-1.1815867628341103</v>
      </c>
      <c r="N175" s="56">
        <f t="shared" si="55"/>
        <v>-3.9191092556538196</v>
      </c>
      <c r="O175" s="55">
        <f>'Расчет субсидий'!T175-1</f>
        <v>0.30000000000000004</v>
      </c>
      <c r="P175" s="55">
        <f>O175*'Расчет субсидий'!U175</f>
        <v>7.5000000000000009</v>
      </c>
      <c r="Q175" s="56">
        <f t="shared" si="56"/>
        <v>24.876141424352049</v>
      </c>
      <c r="R175" s="55">
        <f>'Расчет субсидий'!X175-1</f>
        <v>-0.66666666666666674</v>
      </c>
      <c r="S175" s="55">
        <f>R175*'Расчет субсидий'!Y175</f>
        <v>-16.666666666666668</v>
      </c>
      <c r="T175" s="56">
        <f t="shared" si="57"/>
        <v>-55.28031427633789</v>
      </c>
      <c r="U175" s="55">
        <f t="shared" si="33"/>
        <v>-10.349456576192123</v>
      </c>
    </row>
    <row r="176" spans="1:21" ht="15" customHeight="1">
      <c r="A176" s="33" t="s">
        <v>173</v>
      </c>
      <c r="B176" s="53">
        <f>'Расчет субсидий'!AD176</f>
        <v>-46.927272727272737</v>
      </c>
      <c r="C176" s="55">
        <f>'Расчет субсидий'!D176-1</f>
        <v>-1</v>
      </c>
      <c r="D176" s="55">
        <f>C176*'Расчет субсидий'!E176</f>
        <v>0</v>
      </c>
      <c r="E176" s="56">
        <f t="shared" si="54"/>
        <v>0</v>
      </c>
      <c r="F176" s="27" t="s">
        <v>375</v>
      </c>
      <c r="G176" s="27" t="s">
        <v>375</v>
      </c>
      <c r="H176" s="27" t="s">
        <v>375</v>
      </c>
      <c r="I176" s="27" t="s">
        <v>375</v>
      </c>
      <c r="J176" s="27" t="s">
        <v>375</v>
      </c>
      <c r="K176" s="27" t="s">
        <v>375</v>
      </c>
      <c r="L176" s="55">
        <f>'Расчет субсидий'!P176-1</f>
        <v>-0.61120543293718166</v>
      </c>
      <c r="M176" s="55">
        <f>L176*'Расчет субсидий'!Q176</f>
        <v>-12.224108658743633</v>
      </c>
      <c r="N176" s="56">
        <f t="shared" si="55"/>
        <v>-13.585700186423953</v>
      </c>
      <c r="O176" s="55">
        <f>'Расчет субсидий'!T176-1</f>
        <v>0</v>
      </c>
      <c r="P176" s="55">
        <f>O176*'Расчет субсидий'!U176</f>
        <v>0</v>
      </c>
      <c r="Q176" s="56">
        <f t="shared" si="56"/>
        <v>0</v>
      </c>
      <c r="R176" s="55">
        <f>'Расчет субсидий'!X176-1</f>
        <v>-1</v>
      </c>
      <c r="S176" s="55">
        <f>R176*'Расчет субсидий'!Y176</f>
        <v>-30</v>
      </c>
      <c r="T176" s="56">
        <f t="shared" si="57"/>
        <v>-33.34157254084878</v>
      </c>
      <c r="U176" s="55">
        <f t="shared" ref="U176:U239" si="58">D176+M176+P176+S176</f>
        <v>-42.224108658743631</v>
      </c>
    </row>
    <row r="177" spans="1:21" ht="15" customHeight="1">
      <c r="A177" s="33" t="s">
        <v>174</v>
      </c>
      <c r="B177" s="53">
        <f>'Расчет субсидий'!AD177</f>
        <v>-13.645454545454548</v>
      </c>
      <c r="C177" s="55">
        <f>'Расчет субсидий'!D177-1</f>
        <v>-1</v>
      </c>
      <c r="D177" s="55">
        <f>C177*'Расчет субсидий'!E177</f>
        <v>0</v>
      </c>
      <c r="E177" s="56">
        <f t="shared" si="54"/>
        <v>0</v>
      </c>
      <c r="F177" s="27" t="s">
        <v>375</v>
      </c>
      <c r="G177" s="27" t="s">
        <v>375</v>
      </c>
      <c r="H177" s="27" t="s">
        <v>375</v>
      </c>
      <c r="I177" s="27" t="s">
        <v>375</v>
      </c>
      <c r="J177" s="27" t="s">
        <v>375</v>
      </c>
      <c r="K177" s="27" t="s">
        <v>375</v>
      </c>
      <c r="L177" s="55">
        <f>'Расчет субсидий'!P177-1</f>
        <v>-0.49709864603481624</v>
      </c>
      <c r="M177" s="55">
        <f>L177*'Расчет субсидий'!Q177</f>
        <v>-9.9419729206963243</v>
      </c>
      <c r="N177" s="56">
        <f t="shared" si="55"/>
        <v>-10.039125949196498</v>
      </c>
      <c r="O177" s="55">
        <f>'Расчет субсидий'!T177-1</f>
        <v>0</v>
      </c>
      <c r="P177" s="55">
        <f>O177*'Расчет субсидий'!U177</f>
        <v>0</v>
      </c>
      <c r="Q177" s="56">
        <f t="shared" si="56"/>
        <v>0</v>
      </c>
      <c r="R177" s="55">
        <f>'Расчет субсидий'!X177-1</f>
        <v>-0.14285714285714279</v>
      </c>
      <c r="S177" s="55">
        <f>R177*'Расчет субсидий'!Y177</f>
        <v>-3.5714285714285698</v>
      </c>
      <c r="T177" s="56">
        <f t="shared" si="57"/>
        <v>-3.6063285962580514</v>
      </c>
      <c r="U177" s="55">
        <f t="shared" si="58"/>
        <v>-13.513401492124894</v>
      </c>
    </row>
    <row r="178" spans="1:21" ht="15" customHeight="1">
      <c r="A178" s="33" t="s">
        <v>175</v>
      </c>
      <c r="B178" s="53">
        <f>'Расчет субсидий'!AD178</f>
        <v>-41.945454545454545</v>
      </c>
      <c r="C178" s="55">
        <f>'Расчет субсидий'!D178-1</f>
        <v>-1</v>
      </c>
      <c r="D178" s="55">
        <f>C178*'Расчет субсидий'!E178</f>
        <v>0</v>
      </c>
      <c r="E178" s="56">
        <f t="shared" si="54"/>
        <v>0</v>
      </c>
      <c r="F178" s="27" t="s">
        <v>375</v>
      </c>
      <c r="G178" s="27" t="s">
        <v>375</v>
      </c>
      <c r="H178" s="27" t="s">
        <v>375</v>
      </c>
      <c r="I178" s="27" t="s">
        <v>375</v>
      </c>
      <c r="J178" s="27" t="s">
        <v>375</v>
      </c>
      <c r="K178" s="27" t="s">
        <v>375</v>
      </c>
      <c r="L178" s="55">
        <f>'Расчет субсидий'!P178-1</f>
        <v>-0.32075471698113212</v>
      </c>
      <c r="M178" s="55">
        <f>L178*'Расчет субсидий'!Q178</f>
        <v>-6.4150943396226427</v>
      </c>
      <c r="N178" s="56">
        <f t="shared" si="55"/>
        <v>-7.3893546867640145</v>
      </c>
      <c r="O178" s="55">
        <f>'Расчет субсидий'!T178-1</f>
        <v>0</v>
      </c>
      <c r="P178" s="55">
        <f>O178*'Расчет субсидий'!U178</f>
        <v>0</v>
      </c>
      <c r="Q178" s="56">
        <f t="shared" si="56"/>
        <v>0</v>
      </c>
      <c r="R178" s="55">
        <f>'Расчет субсидий'!X178-1</f>
        <v>-1</v>
      </c>
      <c r="S178" s="55">
        <f>R178*'Расчет субсидий'!Y178</f>
        <v>-30</v>
      </c>
      <c r="T178" s="56">
        <f t="shared" si="57"/>
        <v>-34.55609985869053</v>
      </c>
      <c r="U178" s="55">
        <f t="shared" si="58"/>
        <v>-36.415094339622641</v>
      </c>
    </row>
    <row r="179" spans="1:21" ht="15" customHeight="1">
      <c r="A179" s="33" t="s">
        <v>176</v>
      </c>
      <c r="B179" s="53">
        <f>'Расчет субсидий'!AD179</f>
        <v>-33.13636363636364</v>
      </c>
      <c r="C179" s="55">
        <f>'Расчет субсидий'!D179-1</f>
        <v>-1</v>
      </c>
      <c r="D179" s="55">
        <f>C179*'Расчет субсидий'!E179</f>
        <v>0</v>
      </c>
      <c r="E179" s="56">
        <f t="shared" si="54"/>
        <v>0</v>
      </c>
      <c r="F179" s="27" t="s">
        <v>375</v>
      </c>
      <c r="G179" s="27" t="s">
        <v>375</v>
      </c>
      <c r="H179" s="27" t="s">
        <v>375</v>
      </c>
      <c r="I179" s="27" t="s">
        <v>375</v>
      </c>
      <c r="J179" s="27" t="s">
        <v>375</v>
      </c>
      <c r="K179" s="27" t="s">
        <v>375</v>
      </c>
      <c r="L179" s="55">
        <f>'Расчет субсидий'!P179-1</f>
        <v>-0.19515477792732172</v>
      </c>
      <c r="M179" s="55">
        <f>L179*'Расчет субсидий'!Q179</f>
        <v>-3.9030955585464344</v>
      </c>
      <c r="N179" s="56">
        <f t="shared" si="55"/>
        <v>-4.5538801645174605</v>
      </c>
      <c r="O179" s="55">
        <f>'Расчет субсидий'!T179-1</f>
        <v>-0.29000000000000004</v>
      </c>
      <c r="P179" s="55">
        <f>O179*'Расчет субсидий'!U179</f>
        <v>-10.150000000000002</v>
      </c>
      <c r="Q179" s="56">
        <f t="shared" si="56"/>
        <v>-11.842365367827654</v>
      </c>
      <c r="R179" s="55">
        <f>'Расчет субсидий'!X179-1</f>
        <v>-0.95652173913043481</v>
      </c>
      <c r="S179" s="55">
        <f>R179*'Расчет субсидий'!Y179</f>
        <v>-14.347826086956522</v>
      </c>
      <c r="T179" s="56">
        <f t="shared" si="57"/>
        <v>-16.740118104018524</v>
      </c>
      <c r="U179" s="55">
        <f t="shared" si="58"/>
        <v>-28.400921645502958</v>
      </c>
    </row>
    <row r="180" spans="1:21" ht="15" customHeight="1">
      <c r="A180" s="33" t="s">
        <v>177</v>
      </c>
      <c r="B180" s="53">
        <f>'Расчет субсидий'!AD180</f>
        <v>1.3181818181818201</v>
      </c>
      <c r="C180" s="55">
        <f>'Расчет субсидий'!D180-1</f>
        <v>-1</v>
      </c>
      <c r="D180" s="55">
        <f>C180*'Расчет субсидий'!E180</f>
        <v>0</v>
      </c>
      <c r="E180" s="56">
        <f>$B180*D180/$U180</f>
        <v>0</v>
      </c>
      <c r="F180" s="27" t="s">
        <v>375</v>
      </c>
      <c r="G180" s="27" t="s">
        <v>375</v>
      </c>
      <c r="H180" s="27" t="s">
        <v>375</v>
      </c>
      <c r="I180" s="27" t="s">
        <v>375</v>
      </c>
      <c r="J180" s="27" t="s">
        <v>375</v>
      </c>
      <c r="K180" s="27" t="s">
        <v>375</v>
      </c>
      <c r="L180" s="55">
        <f>'Расчет субсидий'!P180-1</f>
        <v>0.11538461538461542</v>
      </c>
      <c r="M180" s="55">
        <f>L180*'Расчет субсидий'!Q180</f>
        <v>2.3076923076923084</v>
      </c>
      <c r="N180" s="56">
        <f>$B180*M180/$U180</f>
        <v>1.3181818181818201</v>
      </c>
      <c r="O180" s="55">
        <f>'Расчет субсидий'!T180-1</f>
        <v>0</v>
      </c>
      <c r="P180" s="55">
        <f>O180*'Расчет субсидий'!U180</f>
        <v>0</v>
      </c>
      <c r="Q180" s="56">
        <f>$B180*P180/$U180</f>
        <v>0</v>
      </c>
      <c r="R180" s="55">
        <f>'Расчет субсидий'!X180-1</f>
        <v>0</v>
      </c>
      <c r="S180" s="55">
        <f>R180*'Расчет субсидий'!Y180</f>
        <v>0</v>
      </c>
      <c r="T180" s="56">
        <f t="shared" si="57"/>
        <v>0</v>
      </c>
      <c r="U180" s="55">
        <f t="shared" si="58"/>
        <v>2.3076923076923084</v>
      </c>
    </row>
    <row r="181" spans="1:21" ht="15" customHeight="1">
      <c r="A181" s="33" t="s">
        <v>178</v>
      </c>
      <c r="B181" s="53">
        <f>'Расчет субсидий'!AD181</f>
        <v>-0.28181818181818186</v>
      </c>
      <c r="C181" s="55">
        <f>'Расчет субсидий'!D181-1</f>
        <v>-1</v>
      </c>
      <c r="D181" s="55">
        <f>C181*'Расчет субсидий'!E181</f>
        <v>0</v>
      </c>
      <c r="E181" s="56">
        <f>$B181*D181/$U181</f>
        <v>0</v>
      </c>
      <c r="F181" s="27" t="s">
        <v>375</v>
      </c>
      <c r="G181" s="27" t="s">
        <v>375</v>
      </c>
      <c r="H181" s="27" t="s">
        <v>375</v>
      </c>
      <c r="I181" s="27" t="s">
        <v>375</v>
      </c>
      <c r="J181" s="27" t="s">
        <v>375</v>
      </c>
      <c r="K181" s="27" t="s">
        <v>375</v>
      </c>
      <c r="L181" s="55">
        <f>'Расчет субсидий'!P181-1</f>
        <v>-0.8</v>
      </c>
      <c r="M181" s="55">
        <f>L181*'Расчет субсидий'!Q181</f>
        <v>-16</v>
      </c>
      <c r="N181" s="56">
        <f>$B181*M181/$U181</f>
        <v>-0.28181818181818186</v>
      </c>
      <c r="O181" s="55">
        <f>'Расчет субсидий'!T181-1</f>
        <v>0</v>
      </c>
      <c r="P181" s="55">
        <f>O181*'Расчет субсидий'!U181</f>
        <v>0</v>
      </c>
      <c r="Q181" s="56">
        <f>$B181*P181/$U181</f>
        <v>0</v>
      </c>
      <c r="R181" s="55">
        <f>'Расчет субсидий'!X181-1</f>
        <v>0</v>
      </c>
      <c r="S181" s="55">
        <f>R181*'Расчет субсидий'!Y181</f>
        <v>0</v>
      </c>
      <c r="T181" s="56">
        <f>$B181*S181/$U181</f>
        <v>0</v>
      </c>
      <c r="U181" s="55">
        <f t="shared" si="58"/>
        <v>-16</v>
      </c>
    </row>
    <row r="182" spans="1:21" ht="15" customHeight="1">
      <c r="A182" s="33" t="s">
        <v>179</v>
      </c>
      <c r="B182" s="53">
        <f>'Расчет субсидий'!AD182</f>
        <v>-23.472727272727269</v>
      </c>
      <c r="C182" s="55">
        <f>'Расчет субсидий'!D182-1</f>
        <v>-1</v>
      </c>
      <c r="D182" s="55">
        <f>C182*'Расчет субсидий'!E182</f>
        <v>0</v>
      </c>
      <c r="E182" s="56">
        <f t="shared" si="54"/>
        <v>0</v>
      </c>
      <c r="F182" s="27" t="s">
        <v>375</v>
      </c>
      <c r="G182" s="27" t="s">
        <v>375</v>
      </c>
      <c r="H182" s="27" t="s">
        <v>375</v>
      </c>
      <c r="I182" s="27" t="s">
        <v>375</v>
      </c>
      <c r="J182" s="27" t="s">
        <v>375</v>
      </c>
      <c r="K182" s="27" t="s">
        <v>375</v>
      </c>
      <c r="L182" s="55">
        <f>'Расчет субсидий'!P182-1</f>
        <v>-0.39793486894360608</v>
      </c>
      <c r="M182" s="55">
        <f>L182*'Расчет субсидий'!Q182</f>
        <v>-7.958697378872122</v>
      </c>
      <c r="N182" s="56">
        <f t="shared" si="55"/>
        <v>-7.8913727216080654</v>
      </c>
      <c r="O182" s="55">
        <f>'Расчет субсидий'!T182-1</f>
        <v>0</v>
      </c>
      <c r="P182" s="55">
        <f>O182*'Расчет субсидий'!U182</f>
        <v>0</v>
      </c>
      <c r="Q182" s="56">
        <f t="shared" si="56"/>
        <v>0</v>
      </c>
      <c r="R182" s="55">
        <f>'Расчет субсидий'!X182-1</f>
        <v>-0.52380952380952384</v>
      </c>
      <c r="S182" s="55">
        <f>R182*'Расчет субсидий'!Y182</f>
        <v>-15.714285714285715</v>
      </c>
      <c r="T182" s="56">
        <f t="shared" si="57"/>
        <v>-15.581354551119203</v>
      </c>
      <c r="U182" s="55">
        <f t="shared" si="58"/>
        <v>-23.672983093157839</v>
      </c>
    </row>
    <row r="183" spans="1:21" ht="15" customHeight="1">
      <c r="A183" s="33" t="s">
        <v>180</v>
      </c>
      <c r="B183" s="53">
        <f>'Расчет субсидий'!AD183</f>
        <v>-83.163636363636371</v>
      </c>
      <c r="C183" s="55">
        <f>'Расчет субсидий'!D183-1</f>
        <v>-1</v>
      </c>
      <c r="D183" s="55">
        <f>C183*'Расчет субсидий'!E183</f>
        <v>0</v>
      </c>
      <c r="E183" s="56">
        <f t="shared" si="54"/>
        <v>0</v>
      </c>
      <c r="F183" s="27" t="s">
        <v>375</v>
      </c>
      <c r="G183" s="27" t="s">
        <v>375</v>
      </c>
      <c r="H183" s="27" t="s">
        <v>375</v>
      </c>
      <c r="I183" s="27" t="s">
        <v>375</v>
      </c>
      <c r="J183" s="27" t="s">
        <v>375</v>
      </c>
      <c r="K183" s="27" t="s">
        <v>375</v>
      </c>
      <c r="L183" s="55">
        <f>'Расчет субсидий'!P183-1</f>
        <v>0.18295454545454537</v>
      </c>
      <c r="M183" s="55">
        <f>L183*'Расчет субсидий'!Q183</f>
        <v>3.6590909090909074</v>
      </c>
      <c r="N183" s="56">
        <f t="shared" si="55"/>
        <v>7.9627388965479913</v>
      </c>
      <c r="O183" s="55">
        <f>'Расчет субсидий'!T183-1</f>
        <v>-0.67500000000000004</v>
      </c>
      <c r="P183" s="55">
        <f>O183*'Расчет субсидий'!U183</f>
        <v>-16.875</v>
      </c>
      <c r="Q183" s="56">
        <f t="shared" si="56"/>
        <v>-36.72256913470116</v>
      </c>
      <c r="R183" s="55">
        <f>'Расчет субсидий'!X183-1</f>
        <v>-1</v>
      </c>
      <c r="S183" s="55">
        <f>R183*'Расчет субсидий'!Y183</f>
        <v>-25</v>
      </c>
      <c r="T183" s="56">
        <f t="shared" si="57"/>
        <v>-54.403806125483207</v>
      </c>
      <c r="U183" s="55">
        <f t="shared" si="58"/>
        <v>-38.215909090909093</v>
      </c>
    </row>
    <row r="184" spans="1:21" ht="15" customHeight="1">
      <c r="A184" s="33" t="s">
        <v>181</v>
      </c>
      <c r="B184" s="53">
        <f>'Расчет субсидий'!AD184</f>
        <v>-19.872727272727261</v>
      </c>
      <c r="C184" s="55">
        <f>'Расчет субсидий'!D184-1</f>
        <v>-1</v>
      </c>
      <c r="D184" s="55">
        <f>C184*'Расчет субсидий'!E184</f>
        <v>0</v>
      </c>
      <c r="E184" s="56">
        <f t="shared" si="54"/>
        <v>0</v>
      </c>
      <c r="F184" s="27" t="s">
        <v>375</v>
      </c>
      <c r="G184" s="27" t="s">
        <v>375</v>
      </c>
      <c r="H184" s="27" t="s">
        <v>375</v>
      </c>
      <c r="I184" s="27" t="s">
        <v>375</v>
      </c>
      <c r="J184" s="27" t="s">
        <v>375</v>
      </c>
      <c r="K184" s="27" t="s">
        <v>375</v>
      </c>
      <c r="L184" s="55">
        <f>'Расчет субсидий'!P184-1</f>
        <v>0.30000000000000004</v>
      </c>
      <c r="M184" s="55">
        <f>L184*'Расчет субсидий'!Q184</f>
        <v>6.0000000000000009</v>
      </c>
      <c r="N184" s="56">
        <f t="shared" si="55"/>
        <v>8.5168831168831112</v>
      </c>
      <c r="O184" s="55">
        <f>'Расчет субсидий'!T184-1</f>
        <v>0</v>
      </c>
      <c r="P184" s="55">
        <f>O184*'Расчет субсидий'!U184</f>
        <v>0</v>
      </c>
      <c r="Q184" s="56">
        <f t="shared" si="56"/>
        <v>0</v>
      </c>
      <c r="R184" s="55">
        <f>'Расчет субсидий'!X184-1</f>
        <v>-0.66666666666666674</v>
      </c>
      <c r="S184" s="55">
        <f>R184*'Расчет субсидий'!Y184</f>
        <v>-20.000000000000004</v>
      </c>
      <c r="T184" s="56">
        <f t="shared" si="57"/>
        <v>-28.389610389610368</v>
      </c>
      <c r="U184" s="55">
        <f t="shared" si="58"/>
        <v>-14.000000000000004</v>
      </c>
    </row>
    <row r="185" spans="1:21" ht="15" customHeight="1">
      <c r="A185" s="32" t="s">
        <v>182</v>
      </c>
      <c r="B185" s="57"/>
      <c r="C185" s="58"/>
      <c r="D185" s="58"/>
      <c r="E185" s="59"/>
      <c r="F185" s="58"/>
      <c r="G185" s="58"/>
      <c r="H185" s="59"/>
      <c r="I185" s="59"/>
      <c r="J185" s="59"/>
      <c r="K185" s="59"/>
      <c r="L185" s="58"/>
      <c r="M185" s="58"/>
      <c r="N185" s="59"/>
      <c r="O185" s="58"/>
      <c r="P185" s="58"/>
      <c r="Q185" s="59"/>
      <c r="R185" s="58"/>
      <c r="S185" s="58"/>
      <c r="T185" s="59"/>
      <c r="U185" s="59"/>
    </row>
    <row r="186" spans="1:21" ht="15" customHeight="1">
      <c r="A186" s="33" t="s">
        <v>183</v>
      </c>
      <c r="B186" s="53">
        <f>'Расчет субсидий'!AD186</f>
        <v>-2.9454545454545382</v>
      </c>
      <c r="C186" s="55">
        <f>'Расчет субсидий'!D186-1</f>
        <v>-1</v>
      </c>
      <c r="D186" s="55">
        <f>C186*'Расчет субсидий'!E186</f>
        <v>0</v>
      </c>
      <c r="E186" s="56">
        <f t="shared" ref="E186:E198" si="59">$B186*D186/$U186</f>
        <v>0</v>
      </c>
      <c r="F186" s="27" t="s">
        <v>375</v>
      </c>
      <c r="G186" s="27" t="s">
        <v>375</v>
      </c>
      <c r="H186" s="27" t="s">
        <v>375</v>
      </c>
      <c r="I186" s="27" t="s">
        <v>375</v>
      </c>
      <c r="J186" s="27" t="s">
        <v>375</v>
      </c>
      <c r="K186" s="27" t="s">
        <v>375</v>
      </c>
      <c r="L186" s="55">
        <f>'Расчет субсидий'!P186-1</f>
        <v>-0.58115777525539158</v>
      </c>
      <c r="M186" s="55">
        <f>L186*'Расчет субсидий'!Q186</f>
        <v>-11.623155505107832</v>
      </c>
      <c r="N186" s="56">
        <f t="shared" ref="N186:N198" si="60">$B186*M186/$U186</f>
        <v>-25.51258347531245</v>
      </c>
      <c r="O186" s="55">
        <f>'Расчет субсидий'!T186-1</f>
        <v>0.20625000000000004</v>
      </c>
      <c r="P186" s="55">
        <f>O186*'Расчет субсидий'!U186</f>
        <v>5.1562500000000009</v>
      </c>
      <c r="Q186" s="56">
        <f t="shared" ref="Q186:Q198" si="61">$B186*P186/$U186</f>
        <v>11.317861013454573</v>
      </c>
      <c r="R186" s="55">
        <f>'Расчет субсидий'!X186-1</f>
        <v>0.20500000000000007</v>
      </c>
      <c r="S186" s="55">
        <f>R186*'Расчет субсидий'!Y186</f>
        <v>5.1250000000000018</v>
      </c>
      <c r="T186" s="56">
        <f t="shared" ref="T186:T198" si="62">$B186*S186/$U186</f>
        <v>11.249267916403335</v>
      </c>
      <c r="U186" s="55">
        <f t="shared" si="58"/>
        <v>-1.341905505107829</v>
      </c>
    </row>
    <row r="187" spans="1:21" ht="15" customHeight="1">
      <c r="A187" s="33" t="s">
        <v>184</v>
      </c>
      <c r="B187" s="53">
        <f>'Расчет субсидий'!AD187</f>
        <v>6.6090909090908951</v>
      </c>
      <c r="C187" s="55">
        <f>'Расчет субсидий'!D187-1</f>
        <v>-1</v>
      </c>
      <c r="D187" s="55">
        <f>C187*'Расчет субсидий'!E187</f>
        <v>0</v>
      </c>
      <c r="E187" s="56">
        <f t="shared" si="59"/>
        <v>0</v>
      </c>
      <c r="F187" s="27" t="s">
        <v>375</v>
      </c>
      <c r="G187" s="27" t="s">
        <v>375</v>
      </c>
      <c r="H187" s="27" t="s">
        <v>375</v>
      </c>
      <c r="I187" s="27" t="s">
        <v>375</v>
      </c>
      <c r="J187" s="27" t="s">
        <v>375</v>
      </c>
      <c r="K187" s="27" t="s">
        <v>375</v>
      </c>
      <c r="L187" s="55">
        <f>'Расчет субсидий'!P187-1</f>
        <v>0.13153724247226628</v>
      </c>
      <c r="M187" s="55">
        <f>L187*'Расчет субсидий'!Q187</f>
        <v>2.6307448494453256</v>
      </c>
      <c r="N187" s="56">
        <f t="shared" si="60"/>
        <v>5.27287291369315</v>
      </c>
      <c r="O187" s="55">
        <f>'Расчет субсидий'!T187-1</f>
        <v>3.3333333333333437E-2</v>
      </c>
      <c r="P187" s="55">
        <f>O187*'Расчет субсидий'!U187</f>
        <v>0.66666666666666874</v>
      </c>
      <c r="Q187" s="56">
        <f t="shared" si="61"/>
        <v>1.3362179953977458</v>
      </c>
      <c r="R187" s="55">
        <f>'Расчет субсидий'!X187-1</f>
        <v>0</v>
      </c>
      <c r="S187" s="55">
        <f>R187*'Расчет субсидий'!Y187</f>
        <v>0</v>
      </c>
      <c r="T187" s="56">
        <f t="shared" si="62"/>
        <v>0</v>
      </c>
      <c r="U187" s="55">
        <f t="shared" si="58"/>
        <v>3.2974115161119943</v>
      </c>
    </row>
    <row r="188" spans="1:21" ht="15" customHeight="1">
      <c r="A188" s="33" t="s">
        <v>185</v>
      </c>
      <c r="B188" s="53">
        <f>'Расчет субсидий'!AD188</f>
        <v>-57.454545454545439</v>
      </c>
      <c r="C188" s="55">
        <f>'Расчет субсидий'!D188-1</f>
        <v>-1</v>
      </c>
      <c r="D188" s="55">
        <f>C188*'Расчет субсидий'!E188</f>
        <v>0</v>
      </c>
      <c r="E188" s="56">
        <f t="shared" si="59"/>
        <v>0</v>
      </c>
      <c r="F188" s="27" t="s">
        <v>375</v>
      </c>
      <c r="G188" s="27" t="s">
        <v>375</v>
      </c>
      <c r="H188" s="27" t="s">
        <v>375</v>
      </c>
      <c r="I188" s="27" t="s">
        <v>375</v>
      </c>
      <c r="J188" s="27" t="s">
        <v>375</v>
      </c>
      <c r="K188" s="27" t="s">
        <v>375</v>
      </c>
      <c r="L188" s="55">
        <f>'Расчет субсидий'!P188-1</f>
        <v>-0.49431230610134436</v>
      </c>
      <c r="M188" s="55">
        <f>L188*'Расчет субсидий'!Q188</f>
        <v>-9.8862461220268862</v>
      </c>
      <c r="N188" s="56">
        <f t="shared" si="60"/>
        <v>-37.320990297978881</v>
      </c>
      <c r="O188" s="55">
        <f>'Расчет субсидий'!T188-1</f>
        <v>-0.19999999999999996</v>
      </c>
      <c r="P188" s="55">
        <f>O188*'Расчет субсидий'!U188</f>
        <v>-5.9999999999999982</v>
      </c>
      <c r="Q188" s="56">
        <f t="shared" si="61"/>
        <v>-22.650249551137389</v>
      </c>
      <c r="R188" s="55">
        <f>'Расчет субсидий'!X188-1</f>
        <v>3.3333333333333437E-2</v>
      </c>
      <c r="S188" s="55">
        <f>R188*'Расчет субсидий'!Y188</f>
        <v>0.66666666666666874</v>
      </c>
      <c r="T188" s="56">
        <f t="shared" si="62"/>
        <v>2.5166943945708296</v>
      </c>
      <c r="U188" s="55">
        <f t="shared" si="58"/>
        <v>-15.219579455360215</v>
      </c>
    </row>
    <row r="189" spans="1:21" ht="15" customHeight="1">
      <c r="A189" s="33" t="s">
        <v>186</v>
      </c>
      <c r="B189" s="53">
        <f>'Расчет субсидий'!AD189</f>
        <v>55.327272727272771</v>
      </c>
      <c r="C189" s="55">
        <f>'Расчет субсидий'!D189-1</f>
        <v>0.21717183114095429</v>
      </c>
      <c r="D189" s="55">
        <f>C189*'Расчет субсидий'!E189</f>
        <v>2.1717183114095429</v>
      </c>
      <c r="E189" s="56">
        <f t="shared" si="59"/>
        <v>11.290479653517419</v>
      </c>
      <c r="F189" s="27" t="s">
        <v>375</v>
      </c>
      <c r="G189" s="27" t="s">
        <v>375</v>
      </c>
      <c r="H189" s="27" t="s">
        <v>375</v>
      </c>
      <c r="I189" s="27" t="s">
        <v>375</v>
      </c>
      <c r="J189" s="27" t="s">
        <v>375</v>
      </c>
      <c r="K189" s="27" t="s">
        <v>375</v>
      </c>
      <c r="L189" s="55">
        <f>'Расчет субсидий'!P189-1</f>
        <v>-0.13314387211367684</v>
      </c>
      <c r="M189" s="55">
        <f>L189*'Расчет субсидий'!Q189</f>
        <v>-2.6628774422735368</v>
      </c>
      <c r="N189" s="56">
        <f t="shared" si="60"/>
        <v>-13.843951779494935</v>
      </c>
      <c r="O189" s="55">
        <f>'Расчет субсидий'!T189-1</f>
        <v>3.3333333333333437E-2</v>
      </c>
      <c r="P189" s="55">
        <f>O189*'Расчет субсидий'!U189</f>
        <v>0.33333333333333437</v>
      </c>
      <c r="Q189" s="56">
        <f t="shared" si="61"/>
        <v>1.7329564327320495</v>
      </c>
      <c r="R189" s="55">
        <f>'Расчет субсидий'!X189-1</f>
        <v>0.27</v>
      </c>
      <c r="S189" s="55">
        <f>R189*'Расчет субсидий'!Y189</f>
        <v>10.8</v>
      </c>
      <c r="T189" s="56">
        <f t="shared" si="62"/>
        <v>56.147788420518239</v>
      </c>
      <c r="U189" s="55">
        <f t="shared" si="58"/>
        <v>10.642174202469342</v>
      </c>
    </row>
    <row r="190" spans="1:21" ht="15" customHeight="1">
      <c r="A190" s="33" t="s">
        <v>187</v>
      </c>
      <c r="B190" s="53">
        <f>'Расчет субсидий'!AD190</f>
        <v>-1.663636363636364</v>
      </c>
      <c r="C190" s="55">
        <f>'Расчет субсидий'!D190-1</f>
        <v>-1</v>
      </c>
      <c r="D190" s="55">
        <f>C190*'Расчет субсидий'!E190</f>
        <v>0</v>
      </c>
      <c r="E190" s="56">
        <f t="shared" si="59"/>
        <v>0</v>
      </c>
      <c r="F190" s="27" t="s">
        <v>375</v>
      </c>
      <c r="G190" s="27" t="s">
        <v>375</v>
      </c>
      <c r="H190" s="27" t="s">
        <v>375</v>
      </c>
      <c r="I190" s="27" t="s">
        <v>375</v>
      </c>
      <c r="J190" s="27" t="s">
        <v>375</v>
      </c>
      <c r="K190" s="27" t="s">
        <v>375</v>
      </c>
      <c r="L190" s="55">
        <f>'Расчет субсидий'!P190-1</f>
        <v>-0.6058429118773947</v>
      </c>
      <c r="M190" s="55">
        <f>L190*'Расчет субсидий'!Q190</f>
        <v>-12.116858237547895</v>
      </c>
      <c r="N190" s="56">
        <f t="shared" si="60"/>
        <v>-2.3125357127159258</v>
      </c>
      <c r="O190" s="55">
        <f>'Расчет субсидий'!T190-1</f>
        <v>3.3333333333334103E-3</v>
      </c>
      <c r="P190" s="55">
        <f>O190*'Расчет субсидий'!U190</f>
        <v>0.11666666666666936</v>
      </c>
      <c r="Q190" s="56">
        <f t="shared" si="61"/>
        <v>2.2266154135083493E-2</v>
      </c>
      <c r="R190" s="55">
        <f>'Расчет субсидий'!X190-1</f>
        <v>0.21888888888888891</v>
      </c>
      <c r="S190" s="55">
        <f>R190*'Расчет субсидий'!Y190</f>
        <v>3.2833333333333337</v>
      </c>
      <c r="T190" s="56">
        <f t="shared" si="62"/>
        <v>0.62663319494447811</v>
      </c>
      <c r="U190" s="55">
        <f t="shared" si="58"/>
        <v>-8.7168582375478927</v>
      </c>
    </row>
    <row r="191" spans="1:21" ht="15" customHeight="1">
      <c r="A191" s="33" t="s">
        <v>188</v>
      </c>
      <c r="B191" s="53">
        <f>'Расчет субсидий'!AD191</f>
        <v>-3.4545454545454533</v>
      </c>
      <c r="C191" s="55">
        <f>'Расчет субсидий'!D191-1</f>
        <v>-1</v>
      </c>
      <c r="D191" s="55">
        <f>C191*'Расчет субсидий'!E191</f>
        <v>0</v>
      </c>
      <c r="E191" s="56">
        <f t="shared" si="59"/>
        <v>0</v>
      </c>
      <c r="F191" s="27" t="s">
        <v>375</v>
      </c>
      <c r="G191" s="27" t="s">
        <v>375</v>
      </c>
      <c r="H191" s="27" t="s">
        <v>375</v>
      </c>
      <c r="I191" s="27" t="s">
        <v>375</v>
      </c>
      <c r="J191" s="27" t="s">
        <v>375</v>
      </c>
      <c r="K191" s="27" t="s">
        <v>375</v>
      </c>
      <c r="L191" s="55">
        <f>'Расчет субсидий'!P191-1</f>
        <v>-0.11221719457013579</v>
      </c>
      <c r="M191" s="55">
        <f>L191*'Расчет субсидий'!Q191</f>
        <v>-2.2443438914027158</v>
      </c>
      <c r="N191" s="56">
        <f t="shared" si="60"/>
        <v>-0.9310144688908556</v>
      </c>
      <c r="O191" s="55">
        <f>'Расчет субсидий'!T191-1</f>
        <v>-0.29333333333333333</v>
      </c>
      <c r="P191" s="55">
        <f>O191*'Расчет субсидий'!U191</f>
        <v>-7.333333333333333</v>
      </c>
      <c r="Q191" s="56">
        <f t="shared" si="61"/>
        <v>-3.0420647498302</v>
      </c>
      <c r="R191" s="55">
        <f>'Расчет субсидий'!X191-1</f>
        <v>5.0000000000000044E-2</v>
      </c>
      <c r="S191" s="55">
        <f>R191*'Расчет субсидий'!Y191</f>
        <v>1.2500000000000011</v>
      </c>
      <c r="T191" s="56">
        <f t="shared" si="62"/>
        <v>0.51853376417560282</v>
      </c>
      <c r="U191" s="55">
        <f t="shared" si="58"/>
        <v>-8.327677224736048</v>
      </c>
    </row>
    <row r="192" spans="1:21" ht="15" customHeight="1">
      <c r="A192" s="33" t="s">
        <v>189</v>
      </c>
      <c r="B192" s="53">
        <f>'Расчет субсидий'!AD192</f>
        <v>-18.209090909090918</v>
      </c>
      <c r="C192" s="55">
        <f>'Расчет субсидий'!D192-1</f>
        <v>-1</v>
      </c>
      <c r="D192" s="55">
        <f>C192*'Расчет субсидий'!E192</f>
        <v>0</v>
      </c>
      <c r="E192" s="56">
        <f t="shared" si="59"/>
        <v>0</v>
      </c>
      <c r="F192" s="27" t="s">
        <v>375</v>
      </c>
      <c r="G192" s="27" t="s">
        <v>375</v>
      </c>
      <c r="H192" s="27" t="s">
        <v>375</v>
      </c>
      <c r="I192" s="27" t="s">
        <v>375</v>
      </c>
      <c r="J192" s="27" t="s">
        <v>375</v>
      </c>
      <c r="K192" s="27" t="s">
        <v>375</v>
      </c>
      <c r="L192" s="55">
        <f>'Расчет субсидий'!P192-1</f>
        <v>-0.40790312300828546</v>
      </c>
      <c r="M192" s="55">
        <f>L192*'Расчет субсидий'!Q192</f>
        <v>-8.1580624601657092</v>
      </c>
      <c r="N192" s="56">
        <f t="shared" si="60"/>
        <v>-26.547983698997093</v>
      </c>
      <c r="O192" s="55">
        <f>'Расчет субсидий'!T192-1</f>
        <v>6.25E-2</v>
      </c>
      <c r="P192" s="55">
        <f>O192*'Расчет субсидий'!U192</f>
        <v>1.5625</v>
      </c>
      <c r="Q192" s="56">
        <f t="shared" si="61"/>
        <v>5.0846907255525453</v>
      </c>
      <c r="R192" s="55">
        <f>'Расчет субсидий'!X192-1</f>
        <v>4.0000000000000036E-2</v>
      </c>
      <c r="S192" s="55">
        <f>R192*'Расчет субсидий'!Y192</f>
        <v>1.0000000000000009</v>
      </c>
      <c r="T192" s="56">
        <f t="shared" si="62"/>
        <v>3.254202064353632</v>
      </c>
      <c r="U192" s="55">
        <f t="shared" si="58"/>
        <v>-5.5955624601657084</v>
      </c>
    </row>
    <row r="193" spans="1:21" ht="15" customHeight="1">
      <c r="A193" s="33" t="s">
        <v>190</v>
      </c>
      <c r="B193" s="53">
        <f>'Расчет субсидий'!AD193</f>
        <v>-41.672727272727286</v>
      </c>
      <c r="C193" s="55">
        <f>'Расчет субсидий'!D193-1</f>
        <v>0.13007633587786249</v>
      </c>
      <c r="D193" s="55">
        <f>C193*'Расчет субсидий'!E193</f>
        <v>1.3007633587786249</v>
      </c>
      <c r="E193" s="56">
        <f t="shared" si="59"/>
        <v>3.7243496213787584</v>
      </c>
      <c r="F193" s="27" t="s">
        <v>375</v>
      </c>
      <c r="G193" s="27" t="s">
        <v>375</v>
      </c>
      <c r="H193" s="27" t="s">
        <v>375</v>
      </c>
      <c r="I193" s="27" t="s">
        <v>375</v>
      </c>
      <c r="J193" s="27" t="s">
        <v>375</v>
      </c>
      <c r="K193" s="27" t="s">
        <v>375</v>
      </c>
      <c r="L193" s="55">
        <f>'Расчет субсидий'!P193-1</f>
        <v>-0.83708051832982611</v>
      </c>
      <c r="M193" s="55">
        <f>L193*'Расчет субсидий'!Q193</f>
        <v>-16.741610366596522</v>
      </c>
      <c r="N193" s="56">
        <f t="shared" si="60"/>
        <v>-47.934629930420712</v>
      </c>
      <c r="O193" s="55">
        <f>'Расчет субсидий'!T193-1</f>
        <v>1.3076923076922986E-2</v>
      </c>
      <c r="P193" s="55">
        <f>O193*'Расчет субсидий'!U193</f>
        <v>0.45769230769230451</v>
      </c>
      <c r="Q193" s="56">
        <f t="shared" si="61"/>
        <v>1.3104660131742758</v>
      </c>
      <c r="R193" s="55">
        <f>'Расчет субсидий'!X193-1</f>
        <v>2.8571428571428692E-2</v>
      </c>
      <c r="S193" s="55">
        <f>R193*'Расчет субсидий'!Y193</f>
        <v>0.42857142857143038</v>
      </c>
      <c r="T193" s="56">
        <f t="shared" si="62"/>
        <v>1.2270870231403919</v>
      </c>
      <c r="U193" s="55">
        <f t="shared" si="58"/>
        <v>-14.554583271554161</v>
      </c>
    </row>
    <row r="194" spans="1:21" ht="15" customHeight="1">
      <c r="A194" s="33" t="s">
        <v>191</v>
      </c>
      <c r="B194" s="53">
        <f>'Расчет субсидий'!AD194</f>
        <v>-43.281818181818181</v>
      </c>
      <c r="C194" s="55">
        <f>'Расчет субсидий'!D194-1</f>
        <v>-1</v>
      </c>
      <c r="D194" s="55">
        <f>C194*'Расчет субсидий'!E194</f>
        <v>0</v>
      </c>
      <c r="E194" s="56">
        <f t="shared" si="59"/>
        <v>0</v>
      </c>
      <c r="F194" s="27" t="s">
        <v>375</v>
      </c>
      <c r="G194" s="27" t="s">
        <v>375</v>
      </c>
      <c r="H194" s="27" t="s">
        <v>375</v>
      </c>
      <c r="I194" s="27" t="s">
        <v>375</v>
      </c>
      <c r="J194" s="27" t="s">
        <v>375</v>
      </c>
      <c r="K194" s="27" t="s">
        <v>375</v>
      </c>
      <c r="L194" s="55">
        <f>'Расчет субсидий'!P194-1</f>
        <v>-0.73541963015647216</v>
      </c>
      <c r="M194" s="55">
        <f>L194*'Расчет субсидий'!Q194</f>
        <v>-14.708392603129443</v>
      </c>
      <c r="N194" s="56">
        <f t="shared" si="60"/>
        <v>-43.366057857623403</v>
      </c>
      <c r="O194" s="55">
        <f>'Расчет субсидий'!T194-1</f>
        <v>-4.6666666666666634E-2</v>
      </c>
      <c r="P194" s="55">
        <f>O194*'Расчет субсидий'!U194</f>
        <v>-1.399999999999999</v>
      </c>
      <c r="Q194" s="56">
        <f t="shared" si="61"/>
        <v>-4.1277441144557958</v>
      </c>
      <c r="R194" s="55">
        <f>'Расчет субсидий'!X194-1</f>
        <v>7.1428571428571397E-2</v>
      </c>
      <c r="S194" s="55">
        <f>R194*'Расчет субсидий'!Y194</f>
        <v>1.4285714285714279</v>
      </c>
      <c r="T194" s="56">
        <f t="shared" si="62"/>
        <v>4.2119837902610175</v>
      </c>
      <c r="U194" s="55">
        <f t="shared" si="58"/>
        <v>-14.679821174558015</v>
      </c>
    </row>
    <row r="195" spans="1:21" ht="15" customHeight="1">
      <c r="A195" s="33" t="s">
        <v>192</v>
      </c>
      <c r="B195" s="53">
        <f>'Расчет субсидий'!AD195</f>
        <v>7.1636363636363853</v>
      </c>
      <c r="C195" s="55">
        <f>'Расчет субсидий'!D195-1</f>
        <v>-1</v>
      </c>
      <c r="D195" s="55">
        <f>C195*'Расчет субсидий'!E195</f>
        <v>0</v>
      </c>
      <c r="E195" s="56">
        <f t="shared" si="59"/>
        <v>0</v>
      </c>
      <c r="F195" s="27" t="s">
        <v>375</v>
      </c>
      <c r="G195" s="27" t="s">
        <v>375</v>
      </c>
      <c r="H195" s="27" t="s">
        <v>375</v>
      </c>
      <c r="I195" s="27" t="s">
        <v>375</v>
      </c>
      <c r="J195" s="27" t="s">
        <v>375</v>
      </c>
      <c r="K195" s="27" t="s">
        <v>375</v>
      </c>
      <c r="L195" s="55">
        <f>'Расчет субсидий'!P195-1</f>
        <v>-0.20128479657387588</v>
      </c>
      <c r="M195" s="55">
        <f>L195*'Расчет субсидий'!Q195</f>
        <v>-4.025695931477518</v>
      </c>
      <c r="N195" s="56">
        <f t="shared" si="60"/>
        <v>-11.08527016093316</v>
      </c>
      <c r="O195" s="55">
        <f>'Расчет субсидий'!T195-1</f>
        <v>0.21350000000000002</v>
      </c>
      <c r="P195" s="55">
        <f>O195*'Расчет субсидий'!U195</f>
        <v>6.4050000000000011</v>
      </c>
      <c r="Q195" s="56">
        <f t="shared" si="61"/>
        <v>17.636989129161066</v>
      </c>
      <c r="R195" s="55">
        <f>'Расчет субсидий'!X195-1</f>
        <v>1.1111111111111072E-2</v>
      </c>
      <c r="S195" s="55">
        <f>R195*'Расчет субсидий'!Y195</f>
        <v>0.22222222222222143</v>
      </c>
      <c r="T195" s="56">
        <f t="shared" si="62"/>
        <v>0.61191739540848289</v>
      </c>
      <c r="U195" s="55">
        <f t="shared" si="58"/>
        <v>2.6015262907447045</v>
      </c>
    </row>
    <row r="196" spans="1:21" ht="15" customHeight="1">
      <c r="A196" s="33" t="s">
        <v>193</v>
      </c>
      <c r="B196" s="53">
        <f>'Расчет субсидий'!AD196</f>
        <v>-5.5090909090909079</v>
      </c>
      <c r="C196" s="55">
        <f>'Расчет субсидий'!D196-1</f>
        <v>-1</v>
      </c>
      <c r="D196" s="55">
        <f>C196*'Расчет субсидий'!E196</f>
        <v>0</v>
      </c>
      <c r="E196" s="56">
        <f t="shared" si="59"/>
        <v>0</v>
      </c>
      <c r="F196" s="27" t="s">
        <v>375</v>
      </c>
      <c r="G196" s="27" t="s">
        <v>375</v>
      </c>
      <c r="H196" s="27" t="s">
        <v>375</v>
      </c>
      <c r="I196" s="27" t="s">
        <v>375</v>
      </c>
      <c r="J196" s="27" t="s">
        <v>375</v>
      </c>
      <c r="K196" s="27" t="s">
        <v>375</v>
      </c>
      <c r="L196" s="55">
        <f>'Расчет субсидий'!P196-1</f>
        <v>-0.77052954719877209</v>
      </c>
      <c r="M196" s="55">
        <f>L196*'Расчет субсидий'!Q196</f>
        <v>-15.410590943975443</v>
      </c>
      <c r="N196" s="56">
        <f t="shared" si="60"/>
        <v>-9.5278020287279137</v>
      </c>
      <c r="O196" s="55">
        <f>'Расчет субсидий'!T196-1</f>
        <v>0.20999999999999996</v>
      </c>
      <c r="P196" s="55">
        <f>O196*'Расчет субсидий'!U196</f>
        <v>5.2499999999999991</v>
      </c>
      <c r="Q196" s="56">
        <f t="shared" si="61"/>
        <v>3.2458820581683496</v>
      </c>
      <c r="R196" s="55">
        <f>'Расчет субсидий'!X196-1</f>
        <v>5.0000000000000044E-2</v>
      </c>
      <c r="S196" s="55">
        <f>R196*'Расчет субсидий'!Y196</f>
        <v>1.2500000000000011</v>
      </c>
      <c r="T196" s="56">
        <f t="shared" si="62"/>
        <v>0.77282906146865549</v>
      </c>
      <c r="U196" s="55">
        <f t="shared" si="58"/>
        <v>-8.9105909439754409</v>
      </c>
    </row>
    <row r="197" spans="1:21" ht="15" customHeight="1">
      <c r="A197" s="33" t="s">
        <v>194</v>
      </c>
      <c r="B197" s="53">
        <f>'Расчет субсидий'!AD197</f>
        <v>-9.4636363636363683</v>
      </c>
      <c r="C197" s="55">
        <f>'Расчет субсидий'!D197-1</f>
        <v>-1</v>
      </c>
      <c r="D197" s="55">
        <f>C197*'Расчет субсидий'!E197</f>
        <v>0</v>
      </c>
      <c r="E197" s="56">
        <f t="shared" si="59"/>
        <v>0</v>
      </c>
      <c r="F197" s="27" t="s">
        <v>375</v>
      </c>
      <c r="G197" s="27" t="s">
        <v>375</v>
      </c>
      <c r="H197" s="27" t="s">
        <v>375</v>
      </c>
      <c r="I197" s="27" t="s">
        <v>375</v>
      </c>
      <c r="J197" s="27" t="s">
        <v>375</v>
      </c>
      <c r="K197" s="27" t="s">
        <v>375</v>
      </c>
      <c r="L197" s="55">
        <f>'Расчет субсидий'!P197-1</f>
        <v>-0.63545627376425862</v>
      </c>
      <c r="M197" s="55">
        <f>L197*'Расчет субсидий'!Q197</f>
        <v>-12.709125475285173</v>
      </c>
      <c r="N197" s="56">
        <f t="shared" si="60"/>
        <v>-10.228187653130668</v>
      </c>
      <c r="O197" s="55">
        <f>'Расчет субсидий'!T197-1</f>
        <v>2.7142857142857135E-2</v>
      </c>
      <c r="P197" s="55">
        <f>O197*'Расчет субсидий'!U197</f>
        <v>0.94999999999999973</v>
      </c>
      <c r="Q197" s="56">
        <f t="shared" si="61"/>
        <v>0.76455128949429951</v>
      </c>
      <c r="R197" s="55">
        <f>'Расчет субсидий'!X197-1</f>
        <v>0</v>
      </c>
      <c r="S197" s="55">
        <f>R197*'Расчет субсидий'!Y197</f>
        <v>0</v>
      </c>
      <c r="T197" s="56">
        <f t="shared" si="62"/>
        <v>0</v>
      </c>
      <c r="U197" s="55">
        <f t="shared" si="58"/>
        <v>-11.759125475285174</v>
      </c>
    </row>
    <row r="198" spans="1:21" ht="15" customHeight="1">
      <c r="A198" s="33" t="s">
        <v>195</v>
      </c>
      <c r="B198" s="53">
        <f>'Расчет субсидий'!AD198</f>
        <v>-5.5999999999999943</v>
      </c>
      <c r="C198" s="55">
        <f>'Расчет субсидий'!D198-1</f>
        <v>-1</v>
      </c>
      <c r="D198" s="55">
        <f>C198*'Расчет субсидий'!E198</f>
        <v>0</v>
      </c>
      <c r="E198" s="56">
        <f t="shared" si="59"/>
        <v>0</v>
      </c>
      <c r="F198" s="27" t="s">
        <v>375</v>
      </c>
      <c r="G198" s="27" t="s">
        <v>375</v>
      </c>
      <c r="H198" s="27" t="s">
        <v>375</v>
      </c>
      <c r="I198" s="27" t="s">
        <v>375</v>
      </c>
      <c r="J198" s="27" t="s">
        <v>375</v>
      </c>
      <c r="K198" s="27" t="s">
        <v>375</v>
      </c>
      <c r="L198" s="55">
        <f>'Расчет субсидий'!P198-1</f>
        <v>-0.41188118811881191</v>
      </c>
      <c r="M198" s="55">
        <f>L198*'Расчет субсидий'!Q198</f>
        <v>-8.2376237623762378</v>
      </c>
      <c r="N198" s="56">
        <f t="shared" si="60"/>
        <v>-17.164118622214012</v>
      </c>
      <c r="O198" s="55">
        <f>'Расчет субсидий'!T198-1</f>
        <v>1.0000000000000009E-2</v>
      </c>
      <c r="P198" s="55">
        <f>O198*'Расчет субсидий'!U198</f>
        <v>0.25000000000000022</v>
      </c>
      <c r="Q198" s="56">
        <f t="shared" si="61"/>
        <v>0.52090624424387522</v>
      </c>
      <c r="R198" s="55">
        <f>'Расчет субсидий'!X198-1</f>
        <v>0.21199999999999997</v>
      </c>
      <c r="S198" s="55">
        <f>R198*'Расчет субсидий'!Y198</f>
        <v>5.2999999999999989</v>
      </c>
      <c r="T198" s="56">
        <f t="shared" si="62"/>
        <v>11.043212377970141</v>
      </c>
      <c r="U198" s="55">
        <f t="shared" si="58"/>
        <v>-2.6876237623762389</v>
      </c>
    </row>
    <row r="199" spans="1:21" ht="15" customHeight="1">
      <c r="A199" s="32" t="s">
        <v>196</v>
      </c>
      <c r="B199" s="57"/>
      <c r="C199" s="58"/>
      <c r="D199" s="58"/>
      <c r="E199" s="59"/>
      <c r="F199" s="58"/>
      <c r="G199" s="58"/>
      <c r="H199" s="59"/>
      <c r="I199" s="59"/>
      <c r="J199" s="59"/>
      <c r="K199" s="59"/>
      <c r="L199" s="58"/>
      <c r="M199" s="58"/>
      <c r="N199" s="59"/>
      <c r="O199" s="58"/>
      <c r="P199" s="58"/>
      <c r="Q199" s="59"/>
      <c r="R199" s="58"/>
      <c r="S199" s="58"/>
      <c r="T199" s="59"/>
      <c r="U199" s="59"/>
    </row>
    <row r="200" spans="1:21" ht="15" customHeight="1">
      <c r="A200" s="33" t="s">
        <v>197</v>
      </c>
      <c r="B200" s="53">
        <f>'Расчет субсидий'!AD200</f>
        <v>1.3363636363636147</v>
      </c>
      <c r="C200" s="55">
        <f>'Расчет субсидий'!D200-1</f>
        <v>-1</v>
      </c>
      <c r="D200" s="55">
        <f>C200*'Расчет субсидий'!E200</f>
        <v>0</v>
      </c>
      <c r="E200" s="56">
        <f t="shared" ref="E200:E211" si="63">$B200*D200/$U200</f>
        <v>0</v>
      </c>
      <c r="F200" s="27" t="s">
        <v>375</v>
      </c>
      <c r="G200" s="27" t="s">
        <v>375</v>
      </c>
      <c r="H200" s="27" t="s">
        <v>375</v>
      </c>
      <c r="I200" s="27" t="s">
        <v>375</v>
      </c>
      <c r="J200" s="27" t="s">
        <v>375</v>
      </c>
      <c r="K200" s="27" t="s">
        <v>375</v>
      </c>
      <c r="L200" s="55">
        <f>'Расчет субсидий'!P200-1</f>
        <v>-0.44982564897326627</v>
      </c>
      <c r="M200" s="55">
        <f>L200*'Расчет субсидий'!Q200</f>
        <v>-8.9965129794653258</v>
      </c>
      <c r="N200" s="56">
        <f t="shared" ref="N200:N211" si="64">$B200*M200/$U200</f>
        <v>-21.241852487135287</v>
      </c>
      <c r="O200" s="55">
        <f>'Расчет субсидий'!T200-1</f>
        <v>0.1875</v>
      </c>
      <c r="P200" s="55">
        <f>O200*'Расчет субсидий'!U200</f>
        <v>6.5625</v>
      </c>
      <c r="Q200" s="56">
        <f t="shared" ref="Q200:Q211" si="65">$B200*P200/$U200</f>
        <v>15.494854202401207</v>
      </c>
      <c r="R200" s="55">
        <f>'Расчет субсидий'!X200-1</f>
        <v>0.19999999999999996</v>
      </c>
      <c r="S200" s="55">
        <f>R200*'Расчет субсидий'!Y200</f>
        <v>2.9999999999999991</v>
      </c>
      <c r="T200" s="56">
        <f t="shared" ref="T200:T211" si="66">$B200*S200/$U200</f>
        <v>7.0833619210976932</v>
      </c>
      <c r="U200" s="55">
        <f t="shared" si="58"/>
        <v>0.56598702053467331</v>
      </c>
    </row>
    <row r="201" spans="1:21" ht="15" customHeight="1">
      <c r="A201" s="33" t="s">
        <v>198</v>
      </c>
      <c r="B201" s="53">
        <f>'Расчет субсидий'!AD201</f>
        <v>8.7636363636363654</v>
      </c>
      <c r="C201" s="55">
        <f>'Расчет субсидий'!D201-1</f>
        <v>-1</v>
      </c>
      <c r="D201" s="55">
        <f>C201*'Расчет субсидий'!E201</f>
        <v>0</v>
      </c>
      <c r="E201" s="56">
        <f t="shared" si="63"/>
        <v>0</v>
      </c>
      <c r="F201" s="27" t="s">
        <v>375</v>
      </c>
      <c r="G201" s="27" t="s">
        <v>375</v>
      </c>
      <c r="H201" s="27" t="s">
        <v>375</v>
      </c>
      <c r="I201" s="27" t="s">
        <v>375</v>
      </c>
      <c r="J201" s="27" t="s">
        <v>375</v>
      </c>
      <c r="K201" s="27" t="s">
        <v>375</v>
      </c>
      <c r="L201" s="55">
        <f>'Расчет субсидий'!P201-1</f>
        <v>0.30000000000000004</v>
      </c>
      <c r="M201" s="55">
        <f>L201*'Расчет субсидий'!Q201</f>
        <v>6.0000000000000009</v>
      </c>
      <c r="N201" s="56">
        <f t="shared" si="64"/>
        <v>8.7636363636363654</v>
      </c>
      <c r="O201" s="55">
        <f>'Расчет субсидий'!T201-1</f>
        <v>0</v>
      </c>
      <c r="P201" s="55">
        <f>O201*'Расчет субсидий'!U201</f>
        <v>0</v>
      </c>
      <c r="Q201" s="56">
        <f t="shared" si="65"/>
        <v>0</v>
      </c>
      <c r="R201" s="55">
        <f>'Расчет субсидий'!X201-1</f>
        <v>0</v>
      </c>
      <c r="S201" s="55">
        <f>R201*'Расчет субсидий'!Y201</f>
        <v>0</v>
      </c>
      <c r="T201" s="56">
        <f t="shared" si="66"/>
        <v>0</v>
      </c>
      <c r="U201" s="55">
        <f t="shared" si="58"/>
        <v>6.0000000000000009</v>
      </c>
    </row>
    <row r="202" spans="1:21" ht="15" customHeight="1">
      <c r="A202" s="33" t="s">
        <v>199</v>
      </c>
      <c r="B202" s="53">
        <f>'Расчет субсидий'!AD202</f>
        <v>-38.363636363636374</v>
      </c>
      <c r="C202" s="55">
        <f>'Расчет субсидий'!D202-1</f>
        <v>-1</v>
      </c>
      <c r="D202" s="55">
        <f>C202*'Расчет субсидий'!E202</f>
        <v>0</v>
      </c>
      <c r="E202" s="56">
        <f t="shared" si="63"/>
        <v>0</v>
      </c>
      <c r="F202" s="27" t="s">
        <v>375</v>
      </c>
      <c r="G202" s="27" t="s">
        <v>375</v>
      </c>
      <c r="H202" s="27" t="s">
        <v>375</v>
      </c>
      <c r="I202" s="27" t="s">
        <v>375</v>
      </c>
      <c r="J202" s="27" t="s">
        <v>375</v>
      </c>
      <c r="K202" s="27" t="s">
        <v>375</v>
      </c>
      <c r="L202" s="55">
        <f>'Расчет субсидий'!P202-1</f>
        <v>-0.55887122932208888</v>
      </c>
      <c r="M202" s="55">
        <f>L202*'Расчет субсидий'!Q202</f>
        <v>-11.177424586441777</v>
      </c>
      <c r="N202" s="56">
        <f t="shared" si="64"/>
        <v>-43.310898270803548</v>
      </c>
      <c r="O202" s="55">
        <f>'Расчет субсидий'!T202-1</f>
        <v>4.9999999999998934E-3</v>
      </c>
      <c r="P202" s="55">
        <f>O202*'Расчет субсидий'!U202</f>
        <v>0.1499999999999968</v>
      </c>
      <c r="Q202" s="56">
        <f t="shared" si="65"/>
        <v>0.5812282328883539</v>
      </c>
      <c r="R202" s="55">
        <f>'Расчет субсидий'!X202-1</f>
        <v>5.6338028169014231E-2</v>
      </c>
      <c r="S202" s="55">
        <f>R202*'Расчет субсидий'!Y202</f>
        <v>1.1267605633802846</v>
      </c>
      <c r="T202" s="56">
        <f t="shared" si="66"/>
        <v>4.3660336742788193</v>
      </c>
      <c r="U202" s="55">
        <f t="shared" si="58"/>
        <v>-9.9006640230614948</v>
      </c>
    </row>
    <row r="203" spans="1:21" ht="15" customHeight="1">
      <c r="A203" s="33" t="s">
        <v>200</v>
      </c>
      <c r="B203" s="53">
        <f>'Расчет субсидий'!AD203</f>
        <v>-4.7454545454545496</v>
      </c>
      <c r="C203" s="55">
        <f>'Расчет субсидий'!D203-1</f>
        <v>-1</v>
      </c>
      <c r="D203" s="55">
        <f>C203*'Расчет субсидий'!E203</f>
        <v>0</v>
      </c>
      <c r="E203" s="56">
        <f t="shared" si="63"/>
        <v>0</v>
      </c>
      <c r="F203" s="27" t="s">
        <v>375</v>
      </c>
      <c r="G203" s="27" t="s">
        <v>375</v>
      </c>
      <c r="H203" s="27" t="s">
        <v>375</v>
      </c>
      <c r="I203" s="27" t="s">
        <v>375</v>
      </c>
      <c r="J203" s="27" t="s">
        <v>375</v>
      </c>
      <c r="K203" s="27" t="s">
        <v>375</v>
      </c>
      <c r="L203" s="55">
        <f>'Расчет субсидий'!P203-1</f>
        <v>-0.24716553287981857</v>
      </c>
      <c r="M203" s="55">
        <f>L203*'Расчет субсидий'!Q203</f>
        <v>-4.9433106575963714</v>
      </c>
      <c r="N203" s="56">
        <f t="shared" si="64"/>
        <v>-4.7454545454545496</v>
      </c>
      <c r="O203" s="55">
        <f>'Расчет субсидий'!T203-1</f>
        <v>0</v>
      </c>
      <c r="P203" s="55">
        <f>O203*'Расчет субсидий'!U203</f>
        <v>0</v>
      </c>
      <c r="Q203" s="56">
        <f t="shared" si="65"/>
        <v>0</v>
      </c>
      <c r="R203" s="55">
        <f>'Расчет субсидий'!X203-1</f>
        <v>0</v>
      </c>
      <c r="S203" s="55">
        <f>R203*'Расчет субсидий'!Y203</f>
        <v>0</v>
      </c>
      <c r="T203" s="56">
        <f t="shared" si="66"/>
        <v>0</v>
      </c>
      <c r="U203" s="55">
        <f t="shared" si="58"/>
        <v>-4.9433106575963714</v>
      </c>
    </row>
    <row r="204" spans="1:21" ht="15" customHeight="1">
      <c r="A204" s="33" t="s">
        <v>201</v>
      </c>
      <c r="B204" s="53">
        <f>'Расчет субсидий'!AD204</f>
        <v>23.336363636363615</v>
      </c>
      <c r="C204" s="55">
        <f>'Расчет субсидий'!D204-1</f>
        <v>-1</v>
      </c>
      <c r="D204" s="55">
        <f>C204*'Расчет субсидий'!E204</f>
        <v>0</v>
      </c>
      <c r="E204" s="56">
        <f t="shared" si="63"/>
        <v>0</v>
      </c>
      <c r="F204" s="27" t="s">
        <v>375</v>
      </c>
      <c r="G204" s="27" t="s">
        <v>375</v>
      </c>
      <c r="H204" s="27" t="s">
        <v>375</v>
      </c>
      <c r="I204" s="27" t="s">
        <v>375</v>
      </c>
      <c r="J204" s="27" t="s">
        <v>375</v>
      </c>
      <c r="K204" s="27" t="s">
        <v>375</v>
      </c>
      <c r="L204" s="55">
        <f>'Расчет субсидий'!P204-1</f>
        <v>0.30000000000000004</v>
      </c>
      <c r="M204" s="55">
        <f>L204*'Расчет субсидий'!Q204</f>
        <v>6.0000000000000009</v>
      </c>
      <c r="N204" s="56">
        <f t="shared" si="64"/>
        <v>15.344458281444565</v>
      </c>
      <c r="O204" s="55">
        <f>'Расчет субсидий'!T204-1</f>
        <v>0.17500000000000004</v>
      </c>
      <c r="P204" s="55">
        <f>O204*'Расчет субсидий'!U204</f>
        <v>0.87500000000000022</v>
      </c>
      <c r="Q204" s="56">
        <f t="shared" si="65"/>
        <v>2.2377334993773323</v>
      </c>
      <c r="R204" s="55">
        <f>'Расчет субсидий'!X204-1</f>
        <v>5.0000000000000044E-2</v>
      </c>
      <c r="S204" s="55">
        <f>R204*'Расчет субсидий'!Y204</f>
        <v>2.2500000000000018</v>
      </c>
      <c r="T204" s="56">
        <f t="shared" si="66"/>
        <v>5.7541718555417161</v>
      </c>
      <c r="U204" s="55">
        <f t="shared" si="58"/>
        <v>9.1250000000000036</v>
      </c>
    </row>
    <row r="205" spans="1:21" ht="15" customHeight="1">
      <c r="A205" s="33" t="s">
        <v>202</v>
      </c>
      <c r="B205" s="53">
        <f>'Расчет субсидий'!AD205</f>
        <v>30.100000000000023</v>
      </c>
      <c r="C205" s="55">
        <f>'Расчет субсидий'!D205-1</f>
        <v>9.3090909090909113E-2</v>
      </c>
      <c r="D205" s="55">
        <f>C205*'Расчет субсидий'!E205</f>
        <v>0.93090909090909113</v>
      </c>
      <c r="E205" s="56">
        <f t="shared" si="63"/>
        <v>2.7718359932584655</v>
      </c>
      <c r="F205" s="27" t="s">
        <v>375</v>
      </c>
      <c r="G205" s="27" t="s">
        <v>375</v>
      </c>
      <c r="H205" s="27" t="s">
        <v>375</v>
      </c>
      <c r="I205" s="27" t="s">
        <v>375</v>
      </c>
      <c r="J205" s="27" t="s">
        <v>375</v>
      </c>
      <c r="K205" s="27" t="s">
        <v>375</v>
      </c>
      <c r="L205" s="55">
        <f>'Расчет субсидий'!P205-1</f>
        <v>0.28834670947030494</v>
      </c>
      <c r="M205" s="55">
        <f>L205*'Расчет субсидий'!Q205</f>
        <v>5.7669341894060988</v>
      </c>
      <c r="N205" s="56">
        <f t="shared" si="64"/>
        <v>17.171382160784688</v>
      </c>
      <c r="O205" s="55">
        <f>'Расчет субсидий'!T205-1</f>
        <v>8.8888888888889017E-2</v>
      </c>
      <c r="P205" s="55">
        <f>O205*'Расчет субсидий'!U205</f>
        <v>3.1111111111111156</v>
      </c>
      <c r="Q205" s="56">
        <f t="shared" si="65"/>
        <v>9.2635143871919308</v>
      </c>
      <c r="R205" s="55">
        <f>'Расчет субсидий'!X205-1</f>
        <v>2.0000000000000018E-2</v>
      </c>
      <c r="S205" s="55">
        <f>R205*'Расчет субсидий'!Y205</f>
        <v>0.30000000000000027</v>
      </c>
      <c r="T205" s="56">
        <f t="shared" si="66"/>
        <v>0.89326745876493574</v>
      </c>
      <c r="U205" s="55">
        <f t="shared" si="58"/>
        <v>10.108954391426307</v>
      </c>
    </row>
    <row r="206" spans="1:21" ht="15" customHeight="1">
      <c r="A206" s="33" t="s">
        <v>203</v>
      </c>
      <c r="B206" s="53">
        <f>'Расчет субсидий'!AD206</f>
        <v>2.2636363636363512</v>
      </c>
      <c r="C206" s="55">
        <f>'Расчет субсидий'!D206-1</f>
        <v>4.0553066584273045E-2</v>
      </c>
      <c r="D206" s="55">
        <f>C206*'Расчет субсидий'!E206</f>
        <v>0.40553066584273045</v>
      </c>
      <c r="E206" s="56">
        <f t="shared" si="63"/>
        <v>1.820265696811767</v>
      </c>
      <c r="F206" s="27" t="s">
        <v>375</v>
      </c>
      <c r="G206" s="27" t="s">
        <v>375</v>
      </c>
      <c r="H206" s="27" t="s">
        <v>375</v>
      </c>
      <c r="I206" s="27" t="s">
        <v>375</v>
      </c>
      <c r="J206" s="27" t="s">
        <v>375</v>
      </c>
      <c r="K206" s="27" t="s">
        <v>375</v>
      </c>
      <c r="L206" s="55">
        <f>'Расчет субсидий'!P206-1</f>
        <v>0.21827218380025792</v>
      </c>
      <c r="M206" s="55">
        <f>L206*'Расчет субсидий'!Q206</f>
        <v>4.3654436760051585</v>
      </c>
      <c r="N206" s="56">
        <f t="shared" si="64"/>
        <v>19.594738558878078</v>
      </c>
      <c r="O206" s="55">
        <f>'Расчет субсидий'!T206-1</f>
        <v>-2.2222222222222254E-2</v>
      </c>
      <c r="P206" s="55">
        <f>O206*'Расчет субсидий'!U206</f>
        <v>-0.66666666666666763</v>
      </c>
      <c r="Q206" s="56">
        <f t="shared" si="65"/>
        <v>-2.9924012331333616</v>
      </c>
      <c r="R206" s="55">
        <f>'Расчет субсидий'!X206-1</f>
        <v>-0.18000000000000005</v>
      </c>
      <c r="S206" s="55">
        <f>R206*'Расчет субсидий'!Y206</f>
        <v>-3.600000000000001</v>
      </c>
      <c r="T206" s="56">
        <f t="shared" si="66"/>
        <v>-16.158966658920132</v>
      </c>
      <c r="U206" s="55">
        <f t="shared" si="58"/>
        <v>0.50430767518122055</v>
      </c>
    </row>
    <row r="207" spans="1:21" ht="15" customHeight="1">
      <c r="A207" s="33" t="s">
        <v>204</v>
      </c>
      <c r="B207" s="53">
        <f>'Расчет субсидий'!AD207</f>
        <v>-21.963636363636354</v>
      </c>
      <c r="C207" s="55">
        <f>'Расчет субсидий'!D207-1</f>
        <v>-1</v>
      </c>
      <c r="D207" s="55">
        <f>C207*'Расчет субсидий'!E207</f>
        <v>0</v>
      </c>
      <c r="E207" s="56">
        <f t="shared" si="63"/>
        <v>0</v>
      </c>
      <c r="F207" s="27" t="s">
        <v>375</v>
      </c>
      <c r="G207" s="27" t="s">
        <v>375</v>
      </c>
      <c r="H207" s="27" t="s">
        <v>375</v>
      </c>
      <c r="I207" s="27" t="s">
        <v>375</v>
      </c>
      <c r="J207" s="27" t="s">
        <v>375</v>
      </c>
      <c r="K207" s="27" t="s">
        <v>375</v>
      </c>
      <c r="L207" s="55">
        <f>'Расчет субсидий'!P207-1</f>
        <v>-0.88122464035411285</v>
      </c>
      <c r="M207" s="55">
        <f>L207*'Расчет субсидий'!Q207</f>
        <v>-17.624492807082255</v>
      </c>
      <c r="N207" s="56">
        <f t="shared" si="64"/>
        <v>-22.279669133736604</v>
      </c>
      <c r="O207" s="55">
        <f>'Расчет субсидий'!T207-1</f>
        <v>8.3333333333333037E-3</v>
      </c>
      <c r="P207" s="55">
        <f>O207*'Расчет субсидий'!U207</f>
        <v>0.24999999999999911</v>
      </c>
      <c r="Q207" s="56">
        <f t="shared" si="65"/>
        <v>0.31603277010024972</v>
      </c>
      <c r="R207" s="55">
        <f>'Расчет субсидий'!X207-1</f>
        <v>0</v>
      </c>
      <c r="S207" s="55">
        <f>R207*'Расчет субсидий'!Y207</f>
        <v>0</v>
      </c>
      <c r="T207" s="56">
        <f t="shared" si="66"/>
        <v>0</v>
      </c>
      <c r="U207" s="55">
        <f t="shared" si="58"/>
        <v>-17.374492807082255</v>
      </c>
    </row>
    <row r="208" spans="1:21" ht="15" customHeight="1">
      <c r="A208" s="33" t="s">
        <v>205</v>
      </c>
      <c r="B208" s="53">
        <f>'Расчет субсидий'!AD208</f>
        <v>-8.2181818181818187</v>
      </c>
      <c r="C208" s="55">
        <f>'Расчет субсидий'!D208-1</f>
        <v>-1</v>
      </c>
      <c r="D208" s="55">
        <f>C208*'Расчет субсидий'!E208</f>
        <v>0</v>
      </c>
      <c r="E208" s="56">
        <f t="shared" si="63"/>
        <v>0</v>
      </c>
      <c r="F208" s="27" t="s">
        <v>375</v>
      </c>
      <c r="G208" s="27" t="s">
        <v>375</v>
      </c>
      <c r="H208" s="27" t="s">
        <v>375</v>
      </c>
      <c r="I208" s="27" t="s">
        <v>375</v>
      </c>
      <c r="J208" s="27" t="s">
        <v>375</v>
      </c>
      <c r="K208" s="27" t="s">
        <v>375</v>
      </c>
      <c r="L208" s="55">
        <f>'Расчет субсидий'!P208-1</f>
        <v>-0.86639380207571992</v>
      </c>
      <c r="M208" s="55">
        <f>L208*'Расчет субсидий'!Q208</f>
        <v>-17.327876041514397</v>
      </c>
      <c r="N208" s="56">
        <f t="shared" si="64"/>
        <v>-12.571079989770467</v>
      </c>
      <c r="O208" s="55">
        <f>'Расчет субсидий'!T208-1</f>
        <v>0.19999999999999996</v>
      </c>
      <c r="P208" s="55">
        <f>O208*'Расчет субсидий'!U208</f>
        <v>5.9999999999999982</v>
      </c>
      <c r="Q208" s="56">
        <f t="shared" si="65"/>
        <v>4.3528981715886497</v>
      </c>
      <c r="R208" s="55">
        <f>'Расчет субсидий'!X208-1</f>
        <v>0</v>
      </c>
      <c r="S208" s="55">
        <f>R208*'Расчет субсидий'!Y208</f>
        <v>0</v>
      </c>
      <c r="T208" s="56">
        <f t="shared" si="66"/>
        <v>0</v>
      </c>
      <c r="U208" s="55">
        <f t="shared" si="58"/>
        <v>-11.327876041514399</v>
      </c>
    </row>
    <row r="209" spans="1:21" ht="15" customHeight="1">
      <c r="A209" s="33" t="s">
        <v>206</v>
      </c>
      <c r="B209" s="53">
        <f>'Расчет субсидий'!AD209</f>
        <v>-4.5181818181818016</v>
      </c>
      <c r="C209" s="55">
        <f>'Расчет субсидий'!D209-1</f>
        <v>-1</v>
      </c>
      <c r="D209" s="55">
        <f>C209*'Расчет субсидий'!E209</f>
        <v>0</v>
      </c>
      <c r="E209" s="56">
        <f t="shared" si="63"/>
        <v>0</v>
      </c>
      <c r="F209" s="27" t="s">
        <v>375</v>
      </c>
      <c r="G209" s="27" t="s">
        <v>375</v>
      </c>
      <c r="H209" s="27" t="s">
        <v>375</v>
      </c>
      <c r="I209" s="27" t="s">
        <v>375</v>
      </c>
      <c r="J209" s="27" t="s">
        <v>375</v>
      </c>
      <c r="K209" s="27" t="s">
        <v>375</v>
      </c>
      <c r="L209" s="55">
        <f>'Расчет субсидий'!P209-1</f>
        <v>0.1778501628664495</v>
      </c>
      <c r="M209" s="55">
        <f>L209*'Расчет субсидий'!Q209</f>
        <v>3.55700325732899</v>
      </c>
      <c r="N209" s="56">
        <f t="shared" si="64"/>
        <v>12.819247478887958</v>
      </c>
      <c r="O209" s="55">
        <f>'Расчет субсидий'!T209-1</f>
        <v>-0.26601941747572821</v>
      </c>
      <c r="P209" s="55">
        <f>O209*'Расчет субсидий'!U209</f>
        <v>-9.3106796116504871</v>
      </c>
      <c r="Q209" s="56">
        <f t="shared" si="65"/>
        <v>-33.555186066377196</v>
      </c>
      <c r="R209" s="55">
        <f>'Расчет субсидий'!X209-1</f>
        <v>0.30000000000000004</v>
      </c>
      <c r="S209" s="55">
        <f>R209*'Расчет субсидий'!Y209</f>
        <v>4.5000000000000009</v>
      </c>
      <c r="T209" s="56">
        <f t="shared" si="66"/>
        <v>16.217756769307435</v>
      </c>
      <c r="U209" s="55">
        <f t="shared" si="58"/>
        <v>-1.2536763543214962</v>
      </c>
    </row>
    <row r="210" spans="1:21" ht="15" customHeight="1">
      <c r="A210" s="33" t="s">
        <v>207</v>
      </c>
      <c r="B210" s="53">
        <f>'Расчет субсидий'!AD210</f>
        <v>-33.481818181818184</v>
      </c>
      <c r="C210" s="55">
        <f>'Расчет субсидий'!D210-1</f>
        <v>-1</v>
      </c>
      <c r="D210" s="55">
        <f>C210*'Расчет субсидий'!E210</f>
        <v>0</v>
      </c>
      <c r="E210" s="56">
        <f t="shared" si="63"/>
        <v>0</v>
      </c>
      <c r="F210" s="27" t="s">
        <v>375</v>
      </c>
      <c r="G210" s="27" t="s">
        <v>375</v>
      </c>
      <c r="H210" s="27" t="s">
        <v>375</v>
      </c>
      <c r="I210" s="27" t="s">
        <v>375</v>
      </c>
      <c r="J210" s="27" t="s">
        <v>375</v>
      </c>
      <c r="K210" s="27" t="s">
        <v>375</v>
      </c>
      <c r="L210" s="55">
        <f>'Расчет субсидий'!P210-1</f>
        <v>-0.8925387142186767</v>
      </c>
      <c r="M210" s="55">
        <f>L210*'Расчет субсидий'!Q210</f>
        <v>-17.850774284373536</v>
      </c>
      <c r="N210" s="56">
        <f t="shared" si="64"/>
        <v>-17.920914635979258</v>
      </c>
      <c r="O210" s="55">
        <f>'Расчет субсидий'!T210-1</f>
        <v>-1.4285714285714235E-2</v>
      </c>
      <c r="P210" s="55">
        <f>O210*'Расчет субсидий'!U210</f>
        <v>-0.49999999999999822</v>
      </c>
      <c r="Q210" s="56">
        <f t="shared" si="65"/>
        <v>-0.50196463051093132</v>
      </c>
      <c r="R210" s="55">
        <f>'Расчет субсидий'!X210-1</f>
        <v>-1</v>
      </c>
      <c r="S210" s="55">
        <f>R210*'Расчет субсидий'!Y210</f>
        <v>-15</v>
      </c>
      <c r="T210" s="56">
        <f t="shared" si="66"/>
        <v>-15.058938915327994</v>
      </c>
      <c r="U210" s="55">
        <f t="shared" si="58"/>
        <v>-33.350774284373536</v>
      </c>
    </row>
    <row r="211" spans="1:21" ht="15" customHeight="1">
      <c r="A211" s="33" t="s">
        <v>208</v>
      </c>
      <c r="B211" s="53">
        <f>'Расчет субсидий'!AD211</f>
        <v>-23.318181818181813</v>
      </c>
      <c r="C211" s="55">
        <f>'Расчет субсидий'!D211-1</f>
        <v>-1</v>
      </c>
      <c r="D211" s="55">
        <f>C211*'Расчет субсидий'!E211</f>
        <v>0</v>
      </c>
      <c r="E211" s="56">
        <f t="shared" si="63"/>
        <v>0</v>
      </c>
      <c r="F211" s="27" t="s">
        <v>375</v>
      </c>
      <c r="G211" s="27" t="s">
        <v>375</v>
      </c>
      <c r="H211" s="27" t="s">
        <v>375</v>
      </c>
      <c r="I211" s="27" t="s">
        <v>375</v>
      </c>
      <c r="J211" s="27" t="s">
        <v>375</v>
      </c>
      <c r="K211" s="27" t="s">
        <v>375</v>
      </c>
      <c r="L211" s="55">
        <f>'Расчет субсидий'!P211-1</f>
        <v>-0.33951965065502177</v>
      </c>
      <c r="M211" s="55">
        <f>L211*'Расчет субсидий'!Q211</f>
        <v>-6.7903930131004353</v>
      </c>
      <c r="N211" s="56">
        <f t="shared" si="64"/>
        <v>-7.2664875204955335</v>
      </c>
      <c r="O211" s="55">
        <f>'Расчет субсидий'!T211-1</f>
        <v>0</v>
      </c>
      <c r="P211" s="55">
        <f>O211*'Расчет субсидий'!U211</f>
        <v>0</v>
      </c>
      <c r="Q211" s="56">
        <f t="shared" si="65"/>
        <v>0</v>
      </c>
      <c r="R211" s="55">
        <f>'Расчет субсидий'!X211-1</f>
        <v>-1</v>
      </c>
      <c r="S211" s="55">
        <f>R211*'Расчет субсидий'!Y211</f>
        <v>-15</v>
      </c>
      <c r="T211" s="56">
        <f t="shared" si="66"/>
        <v>-16.051694297686279</v>
      </c>
      <c r="U211" s="55">
        <f t="shared" si="58"/>
        <v>-21.790393013100434</v>
      </c>
    </row>
    <row r="212" spans="1:21" ht="15" customHeight="1">
      <c r="A212" s="32" t="s">
        <v>209</v>
      </c>
      <c r="B212" s="57"/>
      <c r="C212" s="58"/>
      <c r="D212" s="58"/>
      <c r="E212" s="59"/>
      <c r="F212" s="58"/>
      <c r="G212" s="58"/>
      <c r="H212" s="59"/>
      <c r="I212" s="59"/>
      <c r="J212" s="59"/>
      <c r="K212" s="59"/>
      <c r="L212" s="58"/>
      <c r="M212" s="58"/>
      <c r="N212" s="59"/>
      <c r="O212" s="58"/>
      <c r="P212" s="58"/>
      <c r="Q212" s="59"/>
      <c r="R212" s="58"/>
      <c r="S212" s="58"/>
      <c r="T212" s="59"/>
      <c r="U212" s="59"/>
    </row>
    <row r="213" spans="1:21" ht="15" customHeight="1">
      <c r="A213" s="33" t="s">
        <v>210</v>
      </c>
      <c r="B213" s="53">
        <f>'Расчет субсидий'!AD213</f>
        <v>-19.290909090909096</v>
      </c>
      <c r="C213" s="55">
        <f>'Расчет субсидий'!D213-1</f>
        <v>-1</v>
      </c>
      <c r="D213" s="55">
        <f>C213*'Расчет субсидий'!E213</f>
        <v>-10</v>
      </c>
      <c r="E213" s="56">
        <f t="shared" ref="E213:E225" si="67">$B213*D213/$U213</f>
        <v>-13.122174430528748</v>
      </c>
      <c r="F213" s="27" t="s">
        <v>375</v>
      </c>
      <c r="G213" s="27" t="s">
        <v>375</v>
      </c>
      <c r="H213" s="27" t="s">
        <v>375</v>
      </c>
      <c r="I213" s="27" t="s">
        <v>375</v>
      </c>
      <c r="J213" s="27" t="s">
        <v>375</v>
      </c>
      <c r="K213" s="27" t="s">
        <v>375</v>
      </c>
      <c r="L213" s="55">
        <f>'Расчет субсидий'!P213-1</f>
        <v>-0.6246928746928746</v>
      </c>
      <c r="M213" s="55">
        <f>L213*'Расчет субсидий'!Q213</f>
        <v>-12.493857493857492</v>
      </c>
      <c r="N213" s="56">
        <f t="shared" ref="N213:N225" si="68">$B213*M213/$U213</f>
        <v>-16.394657734456676</v>
      </c>
      <c r="O213" s="55">
        <f>'Расчет субсидий'!T213-1</f>
        <v>-1.7142857142857237E-2</v>
      </c>
      <c r="P213" s="55">
        <f>O213*'Расчет субсидий'!U213</f>
        <v>-0.25714285714285856</v>
      </c>
      <c r="Q213" s="56">
        <f t="shared" ref="Q213:Q225" si="69">$B213*P213/$U213</f>
        <v>-0.33742734249931255</v>
      </c>
      <c r="R213" s="55">
        <f>'Расчет субсидий'!X213-1</f>
        <v>0.22999999999999998</v>
      </c>
      <c r="S213" s="55">
        <f>R213*'Расчет субсидий'!Y213</f>
        <v>8.0499999999999989</v>
      </c>
      <c r="T213" s="56">
        <f t="shared" ref="T213:T225" si="70">$B213*S213/$U213</f>
        <v>10.563350416575641</v>
      </c>
      <c r="U213" s="55">
        <f t="shared" si="58"/>
        <v>-14.701000351000351</v>
      </c>
    </row>
    <row r="214" spans="1:21" ht="15" customHeight="1">
      <c r="A214" s="33" t="s">
        <v>211</v>
      </c>
      <c r="B214" s="53">
        <f>'Расчет субсидий'!AD214</f>
        <v>12.309090909090912</v>
      </c>
      <c r="C214" s="55">
        <f>'Расчет субсидий'!D214-1</f>
        <v>-1</v>
      </c>
      <c r="D214" s="55">
        <f>C214*'Расчет субсидий'!E214</f>
        <v>0</v>
      </c>
      <c r="E214" s="56">
        <f t="shared" si="67"/>
        <v>0</v>
      </c>
      <c r="F214" s="27" t="s">
        <v>375</v>
      </c>
      <c r="G214" s="27" t="s">
        <v>375</v>
      </c>
      <c r="H214" s="27" t="s">
        <v>375</v>
      </c>
      <c r="I214" s="27" t="s">
        <v>375</v>
      </c>
      <c r="J214" s="27" t="s">
        <v>375</v>
      </c>
      <c r="K214" s="27" t="s">
        <v>375</v>
      </c>
      <c r="L214" s="55">
        <f>'Расчет субсидий'!P214-1</f>
        <v>-3.3375580904097868E-2</v>
      </c>
      <c r="M214" s="55">
        <f>L214*'Расчет субсидий'!Q214</f>
        <v>-0.66751161808195736</v>
      </c>
      <c r="N214" s="56">
        <f t="shared" si="68"/>
        <v>-2.2999266369716871</v>
      </c>
      <c r="O214" s="55">
        <f>'Расчет субсидий'!T214-1</f>
        <v>0.21199999999999997</v>
      </c>
      <c r="P214" s="55">
        <f>O214*'Расчет субсидий'!U214</f>
        <v>4.2399999999999993</v>
      </c>
      <c r="Q214" s="56">
        <f t="shared" si="69"/>
        <v>14.609017546062599</v>
      </c>
      <c r="R214" s="55">
        <f>'Расчет субсидий'!X214-1</f>
        <v>0</v>
      </c>
      <c r="S214" s="55">
        <f>R214*'Расчет субсидий'!Y214</f>
        <v>0</v>
      </c>
      <c r="T214" s="56">
        <f t="shared" si="70"/>
        <v>0</v>
      </c>
      <c r="U214" s="55">
        <f t="shared" si="58"/>
        <v>3.572488381918042</v>
      </c>
    </row>
    <row r="215" spans="1:21" ht="15" customHeight="1">
      <c r="A215" s="33" t="s">
        <v>212</v>
      </c>
      <c r="B215" s="53">
        <f>'Расчет субсидий'!AD215</f>
        <v>-0.20909090909090366</v>
      </c>
      <c r="C215" s="55">
        <f>'Расчет субсидий'!D215-1</f>
        <v>-0.45620187641539955</v>
      </c>
      <c r="D215" s="55">
        <f>C215*'Расчет субсидий'!E215</f>
        <v>-4.5620187641539953</v>
      </c>
      <c r="E215" s="56">
        <f t="shared" si="67"/>
        <v>-3.0926575930435121</v>
      </c>
      <c r="F215" s="27" t="s">
        <v>375</v>
      </c>
      <c r="G215" s="27" t="s">
        <v>375</v>
      </c>
      <c r="H215" s="27" t="s">
        <v>375</v>
      </c>
      <c r="I215" s="27" t="s">
        <v>375</v>
      </c>
      <c r="J215" s="27" t="s">
        <v>375</v>
      </c>
      <c r="K215" s="27" t="s">
        <v>375</v>
      </c>
      <c r="L215" s="55">
        <f>'Расчет субсидий'!P215-1</f>
        <v>0.21267930451581729</v>
      </c>
      <c r="M215" s="55">
        <f>L215*'Расчет субсидий'!Q215</f>
        <v>4.2535860903163458</v>
      </c>
      <c r="N215" s="56">
        <f t="shared" si="68"/>
        <v>2.8835666839526084</v>
      </c>
      <c r="O215" s="55">
        <f>'Расчет субсидий'!T215-1</f>
        <v>0</v>
      </c>
      <c r="P215" s="55">
        <f>O215*'Расчет субсидий'!U215</f>
        <v>0</v>
      </c>
      <c r="Q215" s="56">
        <f t="shared" si="69"/>
        <v>0</v>
      </c>
      <c r="R215" s="55">
        <f>'Расчет субсидий'!X215-1</f>
        <v>0</v>
      </c>
      <c r="S215" s="55">
        <f>R215*'Расчет субсидий'!Y215</f>
        <v>0</v>
      </c>
      <c r="T215" s="56">
        <f t="shared" si="70"/>
        <v>0</v>
      </c>
      <c r="U215" s="55">
        <f t="shared" si="58"/>
        <v>-0.3084326738376495</v>
      </c>
    </row>
    <row r="216" spans="1:21" ht="15" customHeight="1">
      <c r="A216" s="33" t="s">
        <v>213</v>
      </c>
      <c r="B216" s="53">
        <f>'Расчет субсидий'!AD216</f>
        <v>-9.7818181818181813</v>
      </c>
      <c r="C216" s="55">
        <f>'Расчет субсидий'!D216-1</f>
        <v>0.23811659192825108</v>
      </c>
      <c r="D216" s="55">
        <f>C216*'Расчет субсидий'!E216</f>
        <v>2.3811659192825108</v>
      </c>
      <c r="E216" s="56">
        <f t="shared" si="67"/>
        <v>6.205974193777128</v>
      </c>
      <c r="F216" s="27" t="s">
        <v>375</v>
      </c>
      <c r="G216" s="27" t="s">
        <v>375</v>
      </c>
      <c r="H216" s="27" t="s">
        <v>375</v>
      </c>
      <c r="I216" s="27" t="s">
        <v>375</v>
      </c>
      <c r="J216" s="27" t="s">
        <v>375</v>
      </c>
      <c r="K216" s="27" t="s">
        <v>375</v>
      </c>
      <c r="L216" s="55">
        <f>'Расчет субсидий'!P216-1</f>
        <v>-0.41386010362694303</v>
      </c>
      <c r="M216" s="55">
        <f>L216*'Расчет субсидий'!Q216</f>
        <v>-8.2772020725388611</v>
      </c>
      <c r="N216" s="56">
        <f t="shared" si="68"/>
        <v>-21.572668264264799</v>
      </c>
      <c r="O216" s="55">
        <f>'Расчет субсидий'!T216-1</f>
        <v>7.1428571428571397E-2</v>
      </c>
      <c r="P216" s="55">
        <f>O216*'Расчет субсидий'!U216</f>
        <v>2.1428571428571419</v>
      </c>
      <c r="Q216" s="56">
        <f t="shared" si="69"/>
        <v>5.5848758886694885</v>
      </c>
      <c r="R216" s="55">
        <f>'Расчет субсидий'!X216-1</f>
        <v>0</v>
      </c>
      <c r="S216" s="55">
        <f>R216*'Расчет субсидий'!Y216</f>
        <v>0</v>
      </c>
      <c r="T216" s="56">
        <f t="shared" si="70"/>
        <v>0</v>
      </c>
      <c r="U216" s="55">
        <f t="shared" si="58"/>
        <v>-3.7531790103992084</v>
      </c>
    </row>
    <row r="217" spans="1:21" ht="15" customHeight="1">
      <c r="A217" s="33" t="s">
        <v>214</v>
      </c>
      <c r="B217" s="53">
        <f>'Расчет субсидий'!AD217</f>
        <v>-17.154545454545456</v>
      </c>
      <c r="C217" s="55">
        <f>'Расчет субсидий'!D217-1</f>
        <v>5.4695717505634844E-2</v>
      </c>
      <c r="D217" s="55">
        <f>C217*'Расчет субсидий'!E217</f>
        <v>0.54695717505634844</v>
      </c>
      <c r="E217" s="56">
        <f t="shared" si="67"/>
        <v>1.1933627016522086</v>
      </c>
      <c r="F217" s="27" t="s">
        <v>375</v>
      </c>
      <c r="G217" s="27" t="s">
        <v>375</v>
      </c>
      <c r="H217" s="27" t="s">
        <v>375</v>
      </c>
      <c r="I217" s="27" t="s">
        <v>375</v>
      </c>
      <c r="J217" s="27" t="s">
        <v>375</v>
      </c>
      <c r="K217" s="27" t="s">
        <v>375</v>
      </c>
      <c r="L217" s="55">
        <f>'Расчет субсидий'!P217-1</f>
        <v>-0.58647233416182043</v>
      </c>
      <c r="M217" s="55">
        <f>L217*'Расчет субсидий'!Q217</f>
        <v>-11.729446683236409</v>
      </c>
      <c r="N217" s="56">
        <f t="shared" si="68"/>
        <v>-25.591554185847357</v>
      </c>
      <c r="O217" s="55">
        <f>'Расчет субсидий'!T217-1</f>
        <v>5.2999999999999936E-2</v>
      </c>
      <c r="P217" s="55">
        <f>O217*'Расчет субсидий'!U217</f>
        <v>2.1199999999999974</v>
      </c>
      <c r="Q217" s="56">
        <f t="shared" si="69"/>
        <v>4.6254607177281137</v>
      </c>
      <c r="R217" s="55">
        <f>'Расчет субсидий'!X217-1</f>
        <v>0.11999999999999988</v>
      </c>
      <c r="S217" s="55">
        <f>R217*'Расчет субсидий'!Y217</f>
        <v>1.1999999999999988</v>
      </c>
      <c r="T217" s="56">
        <f t="shared" si="70"/>
        <v>2.6181853119215748</v>
      </c>
      <c r="U217" s="55">
        <f t="shared" si="58"/>
        <v>-7.8624895081800634</v>
      </c>
    </row>
    <row r="218" spans="1:21" ht="15" customHeight="1">
      <c r="A218" s="33" t="s">
        <v>215</v>
      </c>
      <c r="B218" s="53">
        <f>'Расчет субсидий'!AD218</f>
        <v>-112.1</v>
      </c>
      <c r="C218" s="55">
        <f>'Расчет субсидий'!D218-1</f>
        <v>-0.30446043165467629</v>
      </c>
      <c r="D218" s="55">
        <f>C218*'Расчет субсидий'!E218</f>
        <v>-3.0446043165467627</v>
      </c>
      <c r="E218" s="56">
        <f t="shared" si="67"/>
        <v>-11.835029417699106</v>
      </c>
      <c r="F218" s="27" t="s">
        <v>375</v>
      </c>
      <c r="G218" s="27" t="s">
        <v>375</v>
      </c>
      <c r="H218" s="27" t="s">
        <v>375</v>
      </c>
      <c r="I218" s="27" t="s">
        <v>375</v>
      </c>
      <c r="J218" s="27" t="s">
        <v>375</v>
      </c>
      <c r="K218" s="27" t="s">
        <v>375</v>
      </c>
      <c r="L218" s="55">
        <f>'Расчет субсидий'!P218-1</f>
        <v>-0.18967639817094617</v>
      </c>
      <c r="M218" s="55">
        <f>L218*'Расчет субсидий'!Q218</f>
        <v>-3.7935279634189234</v>
      </c>
      <c r="N218" s="56">
        <f t="shared" si="68"/>
        <v>-14.746256122650927</v>
      </c>
      <c r="O218" s="55">
        <f>'Расчет субсидий'!T218-1</f>
        <v>-1</v>
      </c>
      <c r="P218" s="55">
        <f>O218*'Расчет субсидий'!U218</f>
        <v>-15</v>
      </c>
      <c r="Q218" s="56">
        <f t="shared" si="69"/>
        <v>-58.308214404306803</v>
      </c>
      <c r="R218" s="55">
        <f>'Расчет субсидий'!X218-1</f>
        <v>-0.19999999999999996</v>
      </c>
      <c r="S218" s="55">
        <f>R218*'Расчет субсидий'!Y218</f>
        <v>-6.9999999999999982</v>
      </c>
      <c r="T218" s="56">
        <f t="shared" si="70"/>
        <v>-27.210500055343164</v>
      </c>
      <c r="U218" s="55">
        <f t="shared" si="58"/>
        <v>-28.838132279965684</v>
      </c>
    </row>
    <row r="219" spans="1:21" ht="15" customHeight="1">
      <c r="A219" s="33" t="s">
        <v>216</v>
      </c>
      <c r="B219" s="53">
        <f>'Расчет субсидий'!AD219</f>
        <v>-6.7636363636363797</v>
      </c>
      <c r="C219" s="55">
        <f>'Расчет субсидий'!D219-1</f>
        <v>-0.25954319363984291</v>
      </c>
      <c r="D219" s="55">
        <f>C219*'Расчет субсидий'!E219</f>
        <v>-2.5954319363984291</v>
      </c>
      <c r="E219" s="56">
        <f t="shared" si="67"/>
        <v>-7.6159218083746589</v>
      </c>
      <c r="F219" s="27" t="s">
        <v>375</v>
      </c>
      <c r="G219" s="27" t="s">
        <v>375</v>
      </c>
      <c r="H219" s="27" t="s">
        <v>375</v>
      </c>
      <c r="I219" s="27" t="s">
        <v>375</v>
      </c>
      <c r="J219" s="27" t="s">
        <v>375</v>
      </c>
      <c r="K219" s="27" t="s">
        <v>375</v>
      </c>
      <c r="L219" s="55">
        <f>'Расчет субсидий'!P219-1</f>
        <v>-0.13547747129067944</v>
      </c>
      <c r="M219" s="55">
        <f>L219*'Расчет субсидий'!Q219</f>
        <v>-2.7095494258135888</v>
      </c>
      <c r="N219" s="56">
        <f t="shared" si="68"/>
        <v>-7.9507831715895643</v>
      </c>
      <c r="O219" s="55">
        <f>'Расчет субсидий'!T219-1</f>
        <v>3.3333333333333437E-2</v>
      </c>
      <c r="P219" s="55">
        <f>O219*'Расчет субсидий'!U219</f>
        <v>1.0000000000000031</v>
      </c>
      <c r="Q219" s="56">
        <f t="shared" si="69"/>
        <v>2.9343562054426187</v>
      </c>
      <c r="R219" s="55">
        <f>'Расчет субсидий'!X219-1</f>
        <v>0.10000000000000009</v>
      </c>
      <c r="S219" s="55">
        <f>R219*'Расчет субсидий'!Y219</f>
        <v>2.0000000000000018</v>
      </c>
      <c r="T219" s="56">
        <f t="shared" si="70"/>
        <v>5.8687124108852249</v>
      </c>
      <c r="U219" s="55">
        <f t="shared" si="58"/>
        <v>-2.304981362212013</v>
      </c>
    </row>
    <row r="220" spans="1:21" ht="15" customHeight="1">
      <c r="A220" s="33" t="s">
        <v>217</v>
      </c>
      <c r="B220" s="53">
        <f>'Расчет субсидий'!AD220</f>
        <v>47.027272727272759</v>
      </c>
      <c r="C220" s="55">
        <f>'Расчет субсидий'!D220-1</f>
        <v>-0.52557999999999994</v>
      </c>
      <c r="D220" s="55">
        <f>C220*'Расчет субсидий'!E220</f>
        <v>-5.2557999999999989</v>
      </c>
      <c r="E220" s="56">
        <f t="shared" si="67"/>
        <v>-26.515518854313491</v>
      </c>
      <c r="F220" s="27" t="s">
        <v>375</v>
      </c>
      <c r="G220" s="27" t="s">
        <v>375</v>
      </c>
      <c r="H220" s="27" t="s">
        <v>375</v>
      </c>
      <c r="I220" s="27" t="s">
        <v>375</v>
      </c>
      <c r="J220" s="27" t="s">
        <v>375</v>
      </c>
      <c r="K220" s="27" t="s">
        <v>375</v>
      </c>
      <c r="L220" s="55">
        <f>'Расчет субсидий'!P220-1</f>
        <v>0.21529645841623557</v>
      </c>
      <c r="M220" s="55">
        <f>L220*'Расчет субсидий'!Q220</f>
        <v>4.3059291683247114</v>
      </c>
      <c r="N220" s="56">
        <f t="shared" si="68"/>
        <v>21.723419089016385</v>
      </c>
      <c r="O220" s="55">
        <f>'Расчет субсидий'!T220-1</f>
        <v>0.20571428571428574</v>
      </c>
      <c r="P220" s="55">
        <f>O220*'Расчет субсидий'!U220</f>
        <v>6.1714285714285726</v>
      </c>
      <c r="Q220" s="56">
        <f t="shared" si="69"/>
        <v>31.134866365493991</v>
      </c>
      <c r="R220" s="55">
        <f>'Расчет субсидий'!X220-1</f>
        <v>0.20500000000000007</v>
      </c>
      <c r="S220" s="55">
        <f>R220*'Расчет субсидий'!Y220</f>
        <v>4.1000000000000014</v>
      </c>
      <c r="T220" s="56">
        <f t="shared" si="70"/>
        <v>20.684506127075874</v>
      </c>
      <c r="U220" s="55">
        <f t="shared" si="58"/>
        <v>9.3215577397532865</v>
      </c>
    </row>
    <row r="221" spans="1:21" ht="15" customHeight="1">
      <c r="A221" s="33" t="s">
        <v>218</v>
      </c>
      <c r="B221" s="53">
        <f>'Расчет субсидий'!AD221</f>
        <v>-3.1090909090908951</v>
      </c>
      <c r="C221" s="55">
        <f>'Расчет субсидий'!D221-1</f>
        <v>0.11001413965629747</v>
      </c>
      <c r="D221" s="55">
        <f>C221*'Расчет субсидий'!E221</f>
        <v>1.1001413965629747</v>
      </c>
      <c r="E221" s="56">
        <f t="shared" si="67"/>
        <v>2.5115348982914041</v>
      </c>
      <c r="F221" s="27" t="s">
        <v>375</v>
      </c>
      <c r="G221" s="27" t="s">
        <v>375</v>
      </c>
      <c r="H221" s="27" t="s">
        <v>375</v>
      </c>
      <c r="I221" s="27" t="s">
        <v>375</v>
      </c>
      <c r="J221" s="27" t="s">
        <v>375</v>
      </c>
      <c r="K221" s="27" t="s">
        <v>375</v>
      </c>
      <c r="L221" s="55">
        <f>'Расчет субсидий'!P221-1</f>
        <v>0.25522820629849385</v>
      </c>
      <c r="M221" s="55">
        <f>L221*'Расчет субсидий'!Q221</f>
        <v>5.1045641259698771</v>
      </c>
      <c r="N221" s="56">
        <f t="shared" si="68"/>
        <v>11.653312004250029</v>
      </c>
      <c r="O221" s="55">
        <f>'Расчет субсидий'!T221-1</f>
        <v>0.12111801242236031</v>
      </c>
      <c r="P221" s="55">
        <f>O221*'Расчет субсидий'!U221</f>
        <v>1.2111801242236031</v>
      </c>
      <c r="Q221" s="56">
        <f t="shared" si="69"/>
        <v>2.7650274406616884</v>
      </c>
      <c r="R221" s="55">
        <f>'Расчет субсидий'!X221-1</f>
        <v>-0.21944444444444444</v>
      </c>
      <c r="S221" s="55">
        <f>R221*'Расчет субсидий'!Y221</f>
        <v>-8.7777777777777786</v>
      </c>
      <c r="T221" s="56">
        <f t="shared" si="70"/>
        <v>-20.038965252294016</v>
      </c>
      <c r="U221" s="55">
        <f t="shared" si="58"/>
        <v>-1.3618921310213246</v>
      </c>
    </row>
    <row r="222" spans="1:21" ht="15" customHeight="1">
      <c r="A222" s="33" t="s">
        <v>219</v>
      </c>
      <c r="B222" s="53">
        <f>'Расчет субсидий'!AD222</f>
        <v>-1.7090909090909037</v>
      </c>
      <c r="C222" s="55">
        <f>'Расчет субсидий'!D222-1</f>
        <v>-1</v>
      </c>
      <c r="D222" s="55">
        <f>C222*'Расчет субсидий'!E222</f>
        <v>0</v>
      </c>
      <c r="E222" s="56">
        <f t="shared" si="67"/>
        <v>0</v>
      </c>
      <c r="F222" s="27" t="s">
        <v>375</v>
      </c>
      <c r="G222" s="27" t="s">
        <v>375</v>
      </c>
      <c r="H222" s="27" t="s">
        <v>375</v>
      </c>
      <c r="I222" s="27" t="s">
        <v>375</v>
      </c>
      <c r="J222" s="27" t="s">
        <v>375</v>
      </c>
      <c r="K222" s="27" t="s">
        <v>375</v>
      </c>
      <c r="L222" s="55">
        <f>'Расчет субсидий'!P222-1</f>
        <v>-0.1733905579399142</v>
      </c>
      <c r="M222" s="55">
        <f>L222*'Расчет субсидий'!Q222</f>
        <v>-3.4678111587982841</v>
      </c>
      <c r="N222" s="56">
        <f t="shared" si="68"/>
        <v>-1.7090909090909037</v>
      </c>
      <c r="O222" s="55">
        <f>'Расчет субсидий'!T222-1</f>
        <v>0</v>
      </c>
      <c r="P222" s="55">
        <f>O222*'Расчет субсидий'!U222</f>
        <v>0</v>
      </c>
      <c r="Q222" s="56">
        <f t="shared" si="69"/>
        <v>0</v>
      </c>
      <c r="R222" s="55">
        <f>'Расчет субсидий'!X222-1</f>
        <v>0</v>
      </c>
      <c r="S222" s="55">
        <f>R222*'Расчет субсидий'!Y222</f>
        <v>0</v>
      </c>
      <c r="T222" s="56">
        <f t="shared" si="70"/>
        <v>0</v>
      </c>
      <c r="U222" s="55">
        <f t="shared" si="58"/>
        <v>-3.4678111587982841</v>
      </c>
    </row>
    <row r="223" spans="1:21" ht="15" customHeight="1">
      <c r="A223" s="33" t="s">
        <v>220</v>
      </c>
      <c r="B223" s="53">
        <f>'Расчет субсидий'!AD223</f>
        <v>-19.709090909090946</v>
      </c>
      <c r="C223" s="55">
        <f>'Расчет субсидий'!D223-1</f>
        <v>0.20433266932270922</v>
      </c>
      <c r="D223" s="55">
        <f>C223*'Расчет субсидий'!E223</f>
        <v>2.0433266932270922</v>
      </c>
      <c r="E223" s="56">
        <f t="shared" si="67"/>
        <v>7.5767567680088215</v>
      </c>
      <c r="F223" s="27" t="s">
        <v>375</v>
      </c>
      <c r="G223" s="27" t="s">
        <v>375</v>
      </c>
      <c r="H223" s="27" t="s">
        <v>375</v>
      </c>
      <c r="I223" s="27" t="s">
        <v>375</v>
      </c>
      <c r="J223" s="27" t="s">
        <v>375</v>
      </c>
      <c r="K223" s="27" t="s">
        <v>375</v>
      </c>
      <c r="L223" s="55">
        <f>'Расчет субсидий'!P223-1</f>
        <v>-0.83252818035426734</v>
      </c>
      <c r="M223" s="55">
        <f>L223*'Расчет субсидий'!Q223</f>
        <v>-16.650563607085346</v>
      </c>
      <c r="N223" s="56">
        <f t="shared" si="68"/>
        <v>-61.741116053204884</v>
      </c>
      <c r="O223" s="55">
        <f>'Расчет субсидий'!T223-1</f>
        <v>9.375E-2</v>
      </c>
      <c r="P223" s="55">
        <f>O223*'Расчет субсидий'!U223</f>
        <v>1.40625</v>
      </c>
      <c r="Q223" s="56">
        <f t="shared" si="69"/>
        <v>5.2144447778856708</v>
      </c>
      <c r="R223" s="55">
        <f>'Расчет субсидий'!X223-1</f>
        <v>0.22530769230769221</v>
      </c>
      <c r="S223" s="55">
        <f>R223*'Расчет субсидий'!Y223</f>
        <v>7.8857692307692275</v>
      </c>
      <c r="T223" s="56">
        <f t="shared" si="70"/>
        <v>29.240823598219446</v>
      </c>
      <c r="U223" s="55">
        <f t="shared" si="58"/>
        <v>-5.3152176830890259</v>
      </c>
    </row>
    <row r="224" spans="1:21" ht="15" customHeight="1">
      <c r="A224" s="33" t="s">
        <v>221</v>
      </c>
      <c r="B224" s="53">
        <f>'Расчет субсидий'!AD224</f>
        <v>-1.8181818181818201</v>
      </c>
      <c r="C224" s="55">
        <f>'Расчет субсидий'!D224-1</f>
        <v>0.20099662462249057</v>
      </c>
      <c r="D224" s="55">
        <f>C224*'Расчет субсидий'!E224</f>
        <v>2.0099662462249057</v>
      </c>
      <c r="E224" s="56">
        <f t="shared" si="67"/>
        <v>1.1526951767351754</v>
      </c>
      <c r="F224" s="27" t="s">
        <v>375</v>
      </c>
      <c r="G224" s="27" t="s">
        <v>375</v>
      </c>
      <c r="H224" s="27" t="s">
        <v>375</v>
      </c>
      <c r="I224" s="27" t="s">
        <v>375</v>
      </c>
      <c r="J224" s="27" t="s">
        <v>375</v>
      </c>
      <c r="K224" s="27" t="s">
        <v>375</v>
      </c>
      <c r="L224" s="55">
        <f>'Расчет субсидий'!P224-1</f>
        <v>-0.69539241423010778</v>
      </c>
      <c r="M224" s="55">
        <f>L224*'Расчет субсидий'!Q224</f>
        <v>-13.907848284602156</v>
      </c>
      <c r="N224" s="56">
        <f t="shared" si="68"/>
        <v>-7.9760093815185593</v>
      </c>
      <c r="O224" s="55">
        <f>'Расчет субсидий'!T224-1</f>
        <v>0.22425000000000006</v>
      </c>
      <c r="P224" s="55">
        <f>O224*'Расчет субсидий'!U224</f>
        <v>6.7275000000000018</v>
      </c>
      <c r="Q224" s="56">
        <f t="shared" si="69"/>
        <v>3.858152750600059</v>
      </c>
      <c r="R224" s="55">
        <f>'Расчет субсидий'!X224-1</f>
        <v>0.10000000000000009</v>
      </c>
      <c r="S224" s="55">
        <f>R224*'Расчет субсидий'!Y224</f>
        <v>2.0000000000000018</v>
      </c>
      <c r="T224" s="56">
        <f t="shared" si="70"/>
        <v>1.1469796360015048</v>
      </c>
      <c r="U224" s="55">
        <f t="shared" si="58"/>
        <v>-3.1703820383772472</v>
      </c>
    </row>
    <row r="225" spans="1:21" ht="15" customHeight="1">
      <c r="A225" s="33" t="s">
        <v>222</v>
      </c>
      <c r="B225" s="53">
        <f>'Расчет субсидий'!AD225</f>
        <v>9.5090909090909008</v>
      </c>
      <c r="C225" s="55">
        <f>'Расчет субсидий'!D225-1</f>
        <v>-1</v>
      </c>
      <c r="D225" s="55">
        <f>C225*'Расчет субсидий'!E225</f>
        <v>0</v>
      </c>
      <c r="E225" s="56">
        <f t="shared" si="67"/>
        <v>0</v>
      </c>
      <c r="F225" s="27" t="s">
        <v>375</v>
      </c>
      <c r="G225" s="27" t="s">
        <v>375</v>
      </c>
      <c r="H225" s="27" t="s">
        <v>375</v>
      </c>
      <c r="I225" s="27" t="s">
        <v>375</v>
      </c>
      <c r="J225" s="27" t="s">
        <v>375</v>
      </c>
      <c r="K225" s="27" t="s">
        <v>375</v>
      </c>
      <c r="L225" s="55">
        <f>'Расчет субсидий'!P225-1</f>
        <v>0.21563218390804595</v>
      </c>
      <c r="M225" s="55">
        <f>L225*'Расчет субсидий'!Q225</f>
        <v>4.312643678160919</v>
      </c>
      <c r="N225" s="56">
        <f t="shared" si="68"/>
        <v>8.2914499397882988</v>
      </c>
      <c r="O225" s="55">
        <f>'Расчет субсидий'!T225-1</f>
        <v>-3.7499999999999978E-2</v>
      </c>
      <c r="P225" s="55">
        <f>O225*'Расчет субсидий'!U225</f>
        <v>-1.4999999999999991</v>
      </c>
      <c r="Q225" s="56">
        <f t="shared" si="69"/>
        <v>-2.8838865062429968</v>
      </c>
      <c r="R225" s="55">
        <f>'Расчет субсидий'!X225-1</f>
        <v>0.21333333333333337</v>
      </c>
      <c r="S225" s="55">
        <f>R225*'Расчет субсидий'!Y225</f>
        <v>2.1333333333333337</v>
      </c>
      <c r="T225" s="56">
        <f t="shared" si="70"/>
        <v>4.1015274755455984</v>
      </c>
      <c r="U225" s="55">
        <f t="shared" si="58"/>
        <v>4.9459770114942536</v>
      </c>
    </row>
    <row r="226" spans="1:21" ht="15" customHeight="1">
      <c r="A226" s="32" t="s">
        <v>223</v>
      </c>
      <c r="B226" s="57"/>
      <c r="C226" s="58"/>
      <c r="D226" s="58"/>
      <c r="E226" s="59"/>
      <c r="F226" s="58"/>
      <c r="G226" s="58"/>
      <c r="H226" s="59"/>
      <c r="I226" s="59"/>
      <c r="J226" s="59"/>
      <c r="K226" s="59"/>
      <c r="L226" s="58"/>
      <c r="M226" s="58"/>
      <c r="N226" s="59"/>
      <c r="O226" s="58"/>
      <c r="P226" s="58"/>
      <c r="Q226" s="59"/>
      <c r="R226" s="58"/>
      <c r="S226" s="58"/>
      <c r="T226" s="59"/>
      <c r="U226" s="59"/>
    </row>
    <row r="227" spans="1:21" ht="15" customHeight="1">
      <c r="A227" s="33" t="s">
        <v>224</v>
      </c>
      <c r="B227" s="53">
        <f>'Расчет субсидий'!AD227</f>
        <v>-22.636363636363626</v>
      </c>
      <c r="C227" s="55">
        <f>'Расчет субсидий'!D227-1</f>
        <v>-1</v>
      </c>
      <c r="D227" s="55">
        <f>C227*'Расчет субсидий'!E227</f>
        <v>0</v>
      </c>
      <c r="E227" s="56">
        <f t="shared" ref="E227:E235" si="71">$B227*D227/$U227</f>
        <v>0</v>
      </c>
      <c r="F227" s="27" t="s">
        <v>375</v>
      </c>
      <c r="G227" s="27" t="s">
        <v>375</v>
      </c>
      <c r="H227" s="27" t="s">
        <v>375</v>
      </c>
      <c r="I227" s="27" t="s">
        <v>375</v>
      </c>
      <c r="J227" s="27" t="s">
        <v>375</v>
      </c>
      <c r="K227" s="27" t="s">
        <v>375</v>
      </c>
      <c r="L227" s="55">
        <f>'Расчет субсидий'!P227-1</f>
        <v>-0.61488095238095242</v>
      </c>
      <c r="M227" s="55">
        <f>L227*'Расчет субсидий'!Q227</f>
        <v>-12.297619047619047</v>
      </c>
      <c r="N227" s="56">
        <f t="shared" ref="N227:N235" si="72">$B227*M227/$U227</f>
        <v>-22.636363636363626</v>
      </c>
      <c r="O227" s="55">
        <f>'Расчет субсидий'!T227-1</f>
        <v>0</v>
      </c>
      <c r="P227" s="55">
        <f>O227*'Расчет субсидий'!U227</f>
        <v>0</v>
      </c>
      <c r="Q227" s="56">
        <f t="shared" ref="Q227:Q235" si="73">$B227*P227/$U227</f>
        <v>0</v>
      </c>
      <c r="R227" s="55">
        <f>'Расчет субсидий'!X227-1</f>
        <v>0</v>
      </c>
      <c r="S227" s="55">
        <f>R227*'Расчет субсидий'!Y227</f>
        <v>0</v>
      </c>
      <c r="T227" s="56">
        <f t="shared" ref="T227:T235" si="74">$B227*S227/$U227</f>
        <v>0</v>
      </c>
      <c r="U227" s="55">
        <f t="shared" si="58"/>
        <v>-12.297619047619047</v>
      </c>
    </row>
    <row r="228" spans="1:21" ht="15" customHeight="1">
      <c r="A228" s="33" t="s">
        <v>148</v>
      </c>
      <c r="B228" s="53">
        <f>'Расчет субсидий'!AD228</f>
        <v>-4.3909090909090907</v>
      </c>
      <c r="C228" s="55">
        <f>'Расчет субсидий'!D228-1</f>
        <v>-1</v>
      </c>
      <c r="D228" s="55">
        <f>C228*'Расчет субсидий'!E228</f>
        <v>0</v>
      </c>
      <c r="E228" s="56">
        <f t="shared" si="71"/>
        <v>0</v>
      </c>
      <c r="F228" s="27" t="s">
        <v>375</v>
      </c>
      <c r="G228" s="27" t="s">
        <v>375</v>
      </c>
      <c r="H228" s="27" t="s">
        <v>375</v>
      </c>
      <c r="I228" s="27" t="s">
        <v>375</v>
      </c>
      <c r="J228" s="27" t="s">
        <v>375</v>
      </c>
      <c r="K228" s="27" t="s">
        <v>375</v>
      </c>
      <c r="L228" s="55">
        <f>'Расчет субсидий'!P228-1</f>
        <v>-0.49959116925592806</v>
      </c>
      <c r="M228" s="55">
        <f>L228*'Расчет субсидий'!Q228</f>
        <v>-9.9918233851185612</v>
      </c>
      <c r="N228" s="56">
        <f t="shared" si="72"/>
        <v>-4.3147049299956688</v>
      </c>
      <c r="O228" s="55">
        <f>'Расчет субсидий'!T228-1</f>
        <v>-5.8823529411765607E-3</v>
      </c>
      <c r="P228" s="55">
        <f>O228*'Расчет субсидий'!U228</f>
        <v>-0.17647058823529682</v>
      </c>
      <c r="Q228" s="56">
        <f t="shared" si="73"/>
        <v>-7.6204160913422303E-2</v>
      </c>
      <c r="R228" s="55">
        <f>'Расчет субсидий'!X228-1</f>
        <v>0</v>
      </c>
      <c r="S228" s="55">
        <f>R228*'Расчет субсидий'!Y228</f>
        <v>0</v>
      </c>
      <c r="T228" s="56">
        <f t="shared" si="74"/>
        <v>0</v>
      </c>
      <c r="U228" s="55">
        <f t="shared" si="58"/>
        <v>-10.168293973353858</v>
      </c>
    </row>
    <row r="229" spans="1:21" ht="15" customHeight="1">
      <c r="A229" s="33" t="s">
        <v>225</v>
      </c>
      <c r="B229" s="53">
        <f>'Расчет субсидий'!AD229</f>
        <v>-30.609090909090909</v>
      </c>
      <c r="C229" s="55">
        <f>'Расчет субсидий'!D229-1</f>
        <v>-1</v>
      </c>
      <c r="D229" s="55">
        <f>C229*'Расчет субсидий'!E229</f>
        <v>0</v>
      </c>
      <c r="E229" s="56">
        <f t="shared" si="71"/>
        <v>0</v>
      </c>
      <c r="F229" s="27" t="s">
        <v>375</v>
      </c>
      <c r="G229" s="27" t="s">
        <v>375</v>
      </c>
      <c r="H229" s="27" t="s">
        <v>375</v>
      </c>
      <c r="I229" s="27" t="s">
        <v>375</v>
      </c>
      <c r="J229" s="27" t="s">
        <v>375</v>
      </c>
      <c r="K229" s="27" t="s">
        <v>375</v>
      </c>
      <c r="L229" s="55">
        <f>'Расчет субсидий'!P229-1</f>
        <v>-0.64211840228245365</v>
      </c>
      <c r="M229" s="55">
        <f>L229*'Расчет субсидий'!Q229</f>
        <v>-12.842368045649073</v>
      </c>
      <c r="N229" s="56">
        <f t="shared" si="72"/>
        <v>-27.683852530164334</v>
      </c>
      <c r="O229" s="55">
        <f>'Расчет субсидий'!T229-1</f>
        <v>0.20120000000000005</v>
      </c>
      <c r="P229" s="55">
        <f>O229*'Расчет субсидий'!U229</f>
        <v>3.0180000000000007</v>
      </c>
      <c r="Q229" s="56">
        <f t="shared" si="73"/>
        <v>6.5057991360356811</v>
      </c>
      <c r="R229" s="55">
        <f>'Расчет субсидий'!X229-1</f>
        <v>-0.125</v>
      </c>
      <c r="S229" s="55">
        <f>R229*'Расчет субсидий'!Y229</f>
        <v>-4.375</v>
      </c>
      <c r="T229" s="56">
        <f t="shared" si="74"/>
        <v>-9.4310375149622576</v>
      </c>
      <c r="U229" s="55">
        <f t="shared" si="58"/>
        <v>-14.199368045649072</v>
      </c>
    </row>
    <row r="230" spans="1:21" ht="15" customHeight="1">
      <c r="A230" s="33" t="s">
        <v>226</v>
      </c>
      <c r="B230" s="53">
        <f>'Расчет субсидий'!AD230</f>
        <v>-13.463636363636368</v>
      </c>
      <c r="C230" s="55">
        <f>'Расчет субсидий'!D230-1</f>
        <v>-1</v>
      </c>
      <c r="D230" s="55">
        <f>C230*'Расчет субсидий'!E230</f>
        <v>0</v>
      </c>
      <c r="E230" s="56">
        <f t="shared" si="71"/>
        <v>0</v>
      </c>
      <c r="F230" s="27" t="s">
        <v>375</v>
      </c>
      <c r="G230" s="27" t="s">
        <v>375</v>
      </c>
      <c r="H230" s="27" t="s">
        <v>375</v>
      </c>
      <c r="I230" s="27" t="s">
        <v>375</v>
      </c>
      <c r="J230" s="27" t="s">
        <v>375</v>
      </c>
      <c r="K230" s="27" t="s">
        <v>375</v>
      </c>
      <c r="L230" s="55">
        <f>'Расчет субсидий'!P230-1</f>
        <v>-0.1241721854304636</v>
      </c>
      <c r="M230" s="55">
        <f>L230*'Расчет субсидий'!Q230</f>
        <v>-2.483443708609272</v>
      </c>
      <c r="N230" s="56">
        <f t="shared" si="72"/>
        <v>-6.0976613965744466</v>
      </c>
      <c r="O230" s="55">
        <f>'Расчет субсидий'!T230-1</f>
        <v>-0.21999999999999997</v>
      </c>
      <c r="P230" s="55">
        <f>O230*'Расчет субсидий'!U230</f>
        <v>-5.4999999999999991</v>
      </c>
      <c r="Q230" s="56">
        <f t="shared" si="73"/>
        <v>-13.504287439613536</v>
      </c>
      <c r="R230" s="55">
        <f>'Расчет субсидий'!X230-1</f>
        <v>0.10000000000000009</v>
      </c>
      <c r="S230" s="55">
        <f>R230*'Расчет субсидий'!Y230</f>
        <v>2.5000000000000022</v>
      </c>
      <c r="T230" s="56">
        <f t="shared" si="74"/>
        <v>6.1383124725516138</v>
      </c>
      <c r="U230" s="55">
        <f t="shared" si="58"/>
        <v>-5.4834437086092684</v>
      </c>
    </row>
    <row r="231" spans="1:21" ht="15" customHeight="1">
      <c r="A231" s="33" t="s">
        <v>227</v>
      </c>
      <c r="B231" s="53">
        <f>'Расчет субсидий'!AD231</f>
        <v>-1.372727272727273</v>
      </c>
      <c r="C231" s="55">
        <f>'Расчет субсидий'!D231-1</f>
        <v>-0.45179999999999998</v>
      </c>
      <c r="D231" s="55">
        <f>C231*'Расчет субсидий'!E231</f>
        <v>-4.5179999999999998</v>
      </c>
      <c r="E231" s="56">
        <f t="shared" si="71"/>
        <v>-0.12782847228207714</v>
      </c>
      <c r="F231" s="27" t="s">
        <v>375</v>
      </c>
      <c r="G231" s="27" t="s">
        <v>375</v>
      </c>
      <c r="H231" s="27" t="s">
        <v>375</v>
      </c>
      <c r="I231" s="27" t="s">
        <v>375</v>
      </c>
      <c r="J231" s="27" t="s">
        <v>375</v>
      </c>
      <c r="K231" s="27" t="s">
        <v>375</v>
      </c>
      <c r="L231" s="55">
        <f>'Расчет субсидий'!P231-1</f>
        <v>0.30000000000000004</v>
      </c>
      <c r="M231" s="55">
        <f>L231*'Расчет субсидий'!Q231</f>
        <v>6.0000000000000009</v>
      </c>
      <c r="N231" s="56">
        <f t="shared" si="72"/>
        <v>0.16975892733343584</v>
      </c>
      <c r="O231" s="55">
        <f>'Расчет субсидий'!T231-1</f>
        <v>-1</v>
      </c>
      <c r="P231" s="55">
        <f>O231*'Расчет субсидий'!U231</f>
        <v>-15</v>
      </c>
      <c r="Q231" s="56">
        <f t="shared" si="73"/>
        <v>-0.42439731833358946</v>
      </c>
      <c r="R231" s="55">
        <f>'Расчет субсидий'!X231-1</f>
        <v>-1</v>
      </c>
      <c r="S231" s="55">
        <f>R231*'Расчет субсидий'!Y231</f>
        <v>-35</v>
      </c>
      <c r="T231" s="56">
        <f t="shared" si="74"/>
        <v>-0.99026040944504212</v>
      </c>
      <c r="U231" s="55">
        <f t="shared" si="58"/>
        <v>-48.518000000000001</v>
      </c>
    </row>
    <row r="232" spans="1:21" ht="15" customHeight="1">
      <c r="A232" s="33" t="s">
        <v>228</v>
      </c>
      <c r="B232" s="53">
        <f>'Расчет субсидий'!AD232</f>
        <v>0</v>
      </c>
      <c r="C232" s="55">
        <f>'Расчет субсидий'!D232-1</f>
        <v>3.2119883873171773E-4</v>
      </c>
      <c r="D232" s="55">
        <f>C232*'Расчет субсидий'!E232</f>
        <v>3.2119883873171773E-3</v>
      </c>
      <c r="E232" s="56">
        <f t="shared" si="71"/>
        <v>0</v>
      </c>
      <c r="F232" s="27" t="s">
        <v>375</v>
      </c>
      <c r="G232" s="27" t="s">
        <v>375</v>
      </c>
      <c r="H232" s="27" t="s">
        <v>375</v>
      </c>
      <c r="I232" s="27" t="s">
        <v>375</v>
      </c>
      <c r="J232" s="27" t="s">
        <v>375</v>
      </c>
      <c r="K232" s="27" t="s">
        <v>375</v>
      </c>
      <c r="L232" s="55">
        <f>'Расчет субсидий'!P232-1</f>
        <v>-0.26303338492151218</v>
      </c>
      <c r="M232" s="55">
        <f>L232*'Расчет субсидий'!Q232</f>
        <v>-5.2606676984302432</v>
      </c>
      <c r="N232" s="56">
        <f t="shared" si="72"/>
        <v>0</v>
      </c>
      <c r="O232" s="55">
        <f>'Расчет субсидий'!T232-1</f>
        <v>0</v>
      </c>
      <c r="P232" s="55">
        <f>O232*'Расчет субсидий'!U232</f>
        <v>0</v>
      </c>
      <c r="Q232" s="56">
        <f t="shared" si="73"/>
        <v>0</v>
      </c>
      <c r="R232" s="55">
        <f>'Расчет субсидий'!X232-1</f>
        <v>0</v>
      </c>
      <c r="S232" s="55">
        <f>R232*'Расчет субсидий'!Y232</f>
        <v>0</v>
      </c>
      <c r="T232" s="56">
        <f t="shared" si="74"/>
        <v>0</v>
      </c>
      <c r="U232" s="55">
        <f t="shared" si="58"/>
        <v>-5.257455710042926</v>
      </c>
    </row>
    <row r="233" spans="1:21" ht="15" customHeight="1">
      <c r="A233" s="33" t="s">
        <v>229</v>
      </c>
      <c r="B233" s="53">
        <f>'Расчет субсидий'!AD233</f>
        <v>-1.5090909090909008</v>
      </c>
      <c r="C233" s="55">
        <f>'Расчет субсидий'!D233-1</f>
        <v>-1</v>
      </c>
      <c r="D233" s="55">
        <f>C233*'Расчет субсидий'!E233</f>
        <v>0</v>
      </c>
      <c r="E233" s="56">
        <f t="shared" si="71"/>
        <v>0</v>
      </c>
      <c r="F233" s="27" t="s">
        <v>375</v>
      </c>
      <c r="G233" s="27" t="s">
        <v>375</v>
      </c>
      <c r="H233" s="27" t="s">
        <v>375</v>
      </c>
      <c r="I233" s="27" t="s">
        <v>375</v>
      </c>
      <c r="J233" s="27" t="s">
        <v>375</v>
      </c>
      <c r="K233" s="27" t="s">
        <v>375</v>
      </c>
      <c r="L233" s="55">
        <f>'Расчет субсидий'!P233-1</f>
        <v>0.30000000000000004</v>
      </c>
      <c r="M233" s="55">
        <f>L233*'Расчет субсидий'!Q233</f>
        <v>6.0000000000000009</v>
      </c>
      <c r="N233" s="56">
        <f t="shared" si="72"/>
        <v>14.416455053326573</v>
      </c>
      <c r="O233" s="55">
        <f>'Расчет субсидий'!T233-1</f>
        <v>-4.3157894736842062E-2</v>
      </c>
      <c r="P233" s="55">
        <f>O233*'Расчет субсидий'!U233</f>
        <v>-1.2947368421052619</v>
      </c>
      <c r="Q233" s="56">
        <f t="shared" si="73"/>
        <v>-3.1109192483494148</v>
      </c>
      <c r="R233" s="55">
        <f>'Расчет субсидий'!X233-1</f>
        <v>-0.26666666666666661</v>
      </c>
      <c r="S233" s="55">
        <f>R233*'Расчет субсидий'!Y233</f>
        <v>-5.3333333333333321</v>
      </c>
      <c r="T233" s="56">
        <f t="shared" si="74"/>
        <v>-12.81462671406806</v>
      </c>
      <c r="U233" s="55">
        <f t="shared" si="58"/>
        <v>-0.62807017543859267</v>
      </c>
    </row>
    <row r="234" spans="1:21" ht="15" customHeight="1">
      <c r="A234" s="33" t="s">
        <v>230</v>
      </c>
      <c r="B234" s="53">
        <f>'Расчет субсидий'!AD234</f>
        <v>-5.318181818181813</v>
      </c>
      <c r="C234" s="55">
        <f>'Расчет субсидий'!D234-1</f>
        <v>-1</v>
      </c>
      <c r="D234" s="55">
        <f>C234*'Расчет субсидий'!E234</f>
        <v>0</v>
      </c>
      <c r="E234" s="56">
        <f t="shared" si="71"/>
        <v>0</v>
      </c>
      <c r="F234" s="27" t="s">
        <v>375</v>
      </c>
      <c r="G234" s="27" t="s">
        <v>375</v>
      </c>
      <c r="H234" s="27" t="s">
        <v>375</v>
      </c>
      <c r="I234" s="27" t="s">
        <v>375</v>
      </c>
      <c r="J234" s="27" t="s">
        <v>375</v>
      </c>
      <c r="K234" s="27" t="s">
        <v>375</v>
      </c>
      <c r="L234" s="55">
        <f>'Расчет субсидий'!P234-1</f>
        <v>0.2411919220449088</v>
      </c>
      <c r="M234" s="55">
        <f>L234*'Расчет субсидий'!Q234</f>
        <v>4.823838440898176</v>
      </c>
      <c r="N234" s="56">
        <f t="shared" si="72"/>
        <v>9.5861364583837805</v>
      </c>
      <c r="O234" s="55">
        <f>'Расчет субсидий'!T234-1</f>
        <v>-0.30000000000000004</v>
      </c>
      <c r="P234" s="55">
        <f>O234*'Расчет субсидий'!U234</f>
        <v>-7.5000000000000009</v>
      </c>
      <c r="Q234" s="56">
        <f t="shared" si="73"/>
        <v>-14.904318276565595</v>
      </c>
      <c r="R234" s="55">
        <f>'Расчет субсидий'!X234-1</f>
        <v>0</v>
      </c>
      <c r="S234" s="55">
        <f>R234*'Расчет субсидий'!Y234</f>
        <v>0</v>
      </c>
      <c r="T234" s="56">
        <f t="shared" si="74"/>
        <v>0</v>
      </c>
      <c r="U234" s="55">
        <f t="shared" si="58"/>
        <v>-2.6761615591018248</v>
      </c>
    </row>
    <row r="235" spans="1:21" ht="15" customHeight="1">
      <c r="A235" s="33" t="s">
        <v>231</v>
      </c>
      <c r="B235" s="53">
        <f>'Расчет субсидий'!AD235</f>
        <v>22.154545454545428</v>
      </c>
      <c r="C235" s="55">
        <f>'Расчет субсидий'!D235-1</f>
        <v>-0.16047999999999996</v>
      </c>
      <c r="D235" s="55">
        <f>C235*'Расчет субсидий'!E235</f>
        <v>-1.6047999999999996</v>
      </c>
      <c r="E235" s="56">
        <f t="shared" si="71"/>
        <v>-7.1148986051988388</v>
      </c>
      <c r="F235" s="27" t="s">
        <v>375</v>
      </c>
      <c r="G235" s="27" t="s">
        <v>375</v>
      </c>
      <c r="H235" s="27" t="s">
        <v>375</v>
      </c>
      <c r="I235" s="27" t="s">
        <v>375</v>
      </c>
      <c r="J235" s="27" t="s">
        <v>375</v>
      </c>
      <c r="K235" s="27" t="s">
        <v>375</v>
      </c>
      <c r="L235" s="55">
        <f>'Расчет субсидий'!P235-1</f>
        <v>0.12009327633113109</v>
      </c>
      <c r="M235" s="55">
        <f>L235*'Расчет субсидий'!Q235</f>
        <v>2.4018655266226219</v>
      </c>
      <c r="N235" s="56">
        <f t="shared" si="72"/>
        <v>10.648697460893862</v>
      </c>
      <c r="O235" s="55">
        <f>'Расчет субсидий'!T235-1</f>
        <v>0.20999999999999996</v>
      </c>
      <c r="P235" s="55">
        <f>O235*'Расчет субсидий'!U235</f>
        <v>4.1999999999999993</v>
      </c>
      <c r="Q235" s="56">
        <f t="shared" si="73"/>
        <v>18.620746598850403</v>
      </c>
      <c r="R235" s="55">
        <f>'Расчет субсидий'!X235-1</f>
        <v>0</v>
      </c>
      <c r="S235" s="55">
        <f>R235*'Расчет субсидий'!Y235</f>
        <v>0</v>
      </c>
      <c r="T235" s="56">
        <f t="shared" si="74"/>
        <v>0</v>
      </c>
      <c r="U235" s="55">
        <f t="shared" si="58"/>
        <v>4.997065526622622</v>
      </c>
    </row>
    <row r="236" spans="1:21" ht="15" customHeight="1">
      <c r="A236" s="32" t="s">
        <v>232</v>
      </c>
      <c r="B236" s="57"/>
      <c r="C236" s="58"/>
      <c r="D236" s="58"/>
      <c r="E236" s="59"/>
      <c r="F236" s="58"/>
      <c r="G236" s="58"/>
      <c r="H236" s="59"/>
      <c r="I236" s="59"/>
      <c r="J236" s="59"/>
      <c r="K236" s="59"/>
      <c r="L236" s="58"/>
      <c r="M236" s="58"/>
      <c r="N236" s="59"/>
      <c r="O236" s="58"/>
      <c r="P236" s="58"/>
      <c r="Q236" s="59"/>
      <c r="R236" s="58"/>
      <c r="S236" s="58"/>
      <c r="T236" s="59"/>
      <c r="U236" s="59"/>
    </row>
    <row r="237" spans="1:21" ht="15" customHeight="1">
      <c r="A237" s="33" t="s">
        <v>233</v>
      </c>
      <c r="B237" s="53">
        <f>'Расчет субсидий'!AD237</f>
        <v>24.136363636363626</v>
      </c>
      <c r="C237" s="55">
        <f>'Расчет субсидий'!D237-1</f>
        <v>-1</v>
      </c>
      <c r="D237" s="55">
        <f>C237*'Расчет субсидий'!E237</f>
        <v>0</v>
      </c>
      <c r="E237" s="56">
        <f t="shared" ref="E237:E244" si="75">$B237*D237/$U237</f>
        <v>0</v>
      </c>
      <c r="F237" s="27" t="s">
        <v>375</v>
      </c>
      <c r="G237" s="27" t="s">
        <v>375</v>
      </c>
      <c r="H237" s="27" t="s">
        <v>375</v>
      </c>
      <c r="I237" s="27" t="s">
        <v>375</v>
      </c>
      <c r="J237" s="27" t="s">
        <v>375</v>
      </c>
      <c r="K237" s="27" t="s">
        <v>375</v>
      </c>
      <c r="L237" s="55">
        <f>'Расчет субсидий'!P237-1</f>
        <v>0.30000000000000004</v>
      </c>
      <c r="M237" s="55">
        <f>L237*'Расчет субсидий'!Q237</f>
        <v>6.0000000000000009</v>
      </c>
      <c r="N237" s="56">
        <f t="shared" ref="N237:N244" si="76">$B237*M237/$U237</f>
        <v>20.113636363636353</v>
      </c>
      <c r="O237" s="55">
        <f>'Расчет субсидий'!T237-1</f>
        <v>-0.29999999999999993</v>
      </c>
      <c r="P237" s="55">
        <f>O237*'Расчет субсидий'!U237</f>
        <v>-5.9999999999999982</v>
      </c>
      <c r="Q237" s="56">
        <f t="shared" ref="Q237:Q244" si="77">$B237*P237/$U237</f>
        <v>-20.113636363636342</v>
      </c>
      <c r="R237" s="55">
        <f>'Расчет субсидий'!X237-1</f>
        <v>0.24</v>
      </c>
      <c r="S237" s="55">
        <f>R237*'Расчет субсидий'!Y237</f>
        <v>7.1999999999999993</v>
      </c>
      <c r="T237" s="56">
        <f t="shared" ref="T237:T244" si="78">$B237*S237/$U237</f>
        <v>24.136363636363619</v>
      </c>
      <c r="U237" s="55">
        <f t="shared" si="58"/>
        <v>7.200000000000002</v>
      </c>
    </row>
    <row r="238" spans="1:21" ht="15" customHeight="1">
      <c r="A238" s="33" t="s">
        <v>234</v>
      </c>
      <c r="B238" s="53">
        <f>'Расчет субсидий'!AD238</f>
        <v>-58.336363636363643</v>
      </c>
      <c r="C238" s="55">
        <f>'Расчет субсидий'!D238-1</f>
        <v>-1</v>
      </c>
      <c r="D238" s="55">
        <f>C238*'Расчет субсидий'!E238</f>
        <v>0</v>
      </c>
      <c r="E238" s="56">
        <f t="shared" si="75"/>
        <v>0</v>
      </c>
      <c r="F238" s="27" t="s">
        <v>375</v>
      </c>
      <c r="G238" s="27" t="s">
        <v>375</v>
      </c>
      <c r="H238" s="27" t="s">
        <v>375</v>
      </c>
      <c r="I238" s="27" t="s">
        <v>375</v>
      </c>
      <c r="J238" s="27" t="s">
        <v>375</v>
      </c>
      <c r="K238" s="27" t="s">
        <v>375</v>
      </c>
      <c r="L238" s="55">
        <f>'Расчет субсидий'!P238-1</f>
        <v>-0.77522172949002222</v>
      </c>
      <c r="M238" s="55">
        <f>L238*'Расчет субсидий'!Q238</f>
        <v>-15.504434589800445</v>
      </c>
      <c r="N238" s="56">
        <f t="shared" si="76"/>
        <v>-27.58828334740365</v>
      </c>
      <c r="O238" s="55">
        <f>'Расчет субсидий'!T238-1</f>
        <v>-0.27692307692307694</v>
      </c>
      <c r="P238" s="55">
        <f>O238*'Расчет субсидий'!U238</f>
        <v>-6.9230769230769234</v>
      </c>
      <c r="Q238" s="56">
        <f t="shared" si="77"/>
        <v>-12.318785743748675</v>
      </c>
      <c r="R238" s="55">
        <f>'Расчет субсидий'!X238-1</f>
        <v>-0.41428571428571437</v>
      </c>
      <c r="S238" s="55">
        <f>R238*'Расчет субсидий'!Y238</f>
        <v>-10.357142857142859</v>
      </c>
      <c r="T238" s="56">
        <f t="shared" si="78"/>
        <v>-18.429294545211317</v>
      </c>
      <c r="U238" s="55">
        <f t="shared" si="58"/>
        <v>-32.784654370020228</v>
      </c>
    </row>
    <row r="239" spans="1:21" ht="15" customHeight="1">
      <c r="A239" s="33" t="s">
        <v>235</v>
      </c>
      <c r="B239" s="53">
        <f>'Расчет субсидий'!AD239</f>
        <v>53.727272727272748</v>
      </c>
      <c r="C239" s="55">
        <f>'Расчет субсидий'!D239-1</f>
        <v>-1</v>
      </c>
      <c r="D239" s="55">
        <f>C239*'Расчет субсидий'!E239</f>
        <v>0</v>
      </c>
      <c r="E239" s="56">
        <f t="shared" si="75"/>
        <v>0</v>
      </c>
      <c r="F239" s="27" t="s">
        <v>375</v>
      </c>
      <c r="G239" s="27" t="s">
        <v>375</v>
      </c>
      <c r="H239" s="27" t="s">
        <v>375</v>
      </c>
      <c r="I239" s="27" t="s">
        <v>375</v>
      </c>
      <c r="J239" s="27" t="s">
        <v>375</v>
      </c>
      <c r="K239" s="27" t="s">
        <v>375</v>
      </c>
      <c r="L239" s="55">
        <f>'Расчет субсидий'!P239-1</f>
        <v>0.30000000000000004</v>
      </c>
      <c r="M239" s="55">
        <f>L239*'Расчет субсидий'!Q239</f>
        <v>6.0000000000000009</v>
      </c>
      <c r="N239" s="56">
        <f t="shared" si="76"/>
        <v>25.892661555312166</v>
      </c>
      <c r="O239" s="55">
        <f>'Расчет субсидий'!T239-1</f>
        <v>-0.19999999999999996</v>
      </c>
      <c r="P239" s="55">
        <f>O239*'Расчет субсидий'!U239</f>
        <v>-2.9999999999999991</v>
      </c>
      <c r="Q239" s="56">
        <f t="shared" si="77"/>
        <v>-12.946330777656076</v>
      </c>
      <c r="R239" s="55">
        <f>'Расчет субсидий'!X239-1</f>
        <v>0.27</v>
      </c>
      <c r="S239" s="55">
        <f>R239*'Расчет субсидий'!Y239</f>
        <v>9.4500000000000011</v>
      </c>
      <c r="T239" s="56">
        <f t="shared" si="78"/>
        <v>40.780941949616661</v>
      </c>
      <c r="U239" s="55">
        <f t="shared" si="58"/>
        <v>12.450000000000003</v>
      </c>
    </row>
    <row r="240" spans="1:21" ht="15" customHeight="1">
      <c r="A240" s="33" t="s">
        <v>236</v>
      </c>
      <c r="B240" s="53">
        <f>'Расчет субсидий'!AD240</f>
        <v>25.327272727272771</v>
      </c>
      <c r="C240" s="55">
        <f>'Расчет субсидий'!D240-1</f>
        <v>-0.46964497041420117</v>
      </c>
      <c r="D240" s="55">
        <f>C240*'Расчет субсидий'!E240</f>
        <v>-4.6964497041420117</v>
      </c>
      <c r="E240" s="56">
        <f t="shared" si="75"/>
        <v>-18.956069599079701</v>
      </c>
      <c r="F240" s="27" t="s">
        <v>375</v>
      </c>
      <c r="G240" s="27" t="s">
        <v>375</v>
      </c>
      <c r="H240" s="27" t="s">
        <v>375</v>
      </c>
      <c r="I240" s="27" t="s">
        <v>375</v>
      </c>
      <c r="J240" s="27" t="s">
        <v>375</v>
      </c>
      <c r="K240" s="27" t="s">
        <v>375</v>
      </c>
      <c r="L240" s="55">
        <f>'Расчет субсидий'!P240-1</f>
        <v>0.20773631840796014</v>
      </c>
      <c r="M240" s="55">
        <f>L240*'Расчет субсидий'!Q240</f>
        <v>4.1547263681592028</v>
      </c>
      <c r="N240" s="56">
        <f t="shared" si="76"/>
        <v>16.769535960429398</v>
      </c>
      <c r="O240" s="55">
        <f>'Расчет субсидий'!T240-1</f>
        <v>-0.22222222222222221</v>
      </c>
      <c r="P240" s="55">
        <f>O240*'Расчет субсидий'!U240</f>
        <v>-3.333333333333333</v>
      </c>
      <c r="Q240" s="56">
        <f t="shared" si="77"/>
        <v>-13.454184042016166</v>
      </c>
      <c r="R240" s="55">
        <f>'Расчет субсидий'!X240-1</f>
        <v>0.29000000000000004</v>
      </c>
      <c r="S240" s="55">
        <f>R240*'Расчет субсидий'!Y240</f>
        <v>10.150000000000002</v>
      </c>
      <c r="T240" s="56">
        <f t="shared" si="78"/>
        <v>40.96799040793924</v>
      </c>
      <c r="U240" s="55">
        <f t="shared" ref="U240:U303" si="79">D240+M240+P240+S240</f>
        <v>6.2749433306838602</v>
      </c>
    </row>
    <row r="241" spans="1:21" ht="15" customHeight="1">
      <c r="A241" s="33" t="s">
        <v>237</v>
      </c>
      <c r="B241" s="53">
        <f>'Расчет субсидий'!AD241</f>
        <v>-30.736363636363635</v>
      </c>
      <c r="C241" s="55">
        <f>'Расчет субсидий'!D241-1</f>
        <v>-1</v>
      </c>
      <c r="D241" s="55">
        <f>C241*'Расчет субсидий'!E241</f>
        <v>0</v>
      </c>
      <c r="E241" s="56">
        <f t="shared" si="75"/>
        <v>0</v>
      </c>
      <c r="F241" s="27" t="s">
        <v>375</v>
      </c>
      <c r="G241" s="27" t="s">
        <v>375</v>
      </c>
      <c r="H241" s="27" t="s">
        <v>375</v>
      </c>
      <c r="I241" s="27" t="s">
        <v>375</v>
      </c>
      <c r="J241" s="27" t="s">
        <v>375</v>
      </c>
      <c r="K241" s="27" t="s">
        <v>375</v>
      </c>
      <c r="L241" s="55">
        <f>'Расчет субсидий'!P241-1</f>
        <v>-0.86480047647409175</v>
      </c>
      <c r="M241" s="55">
        <f>L241*'Расчет субсидий'!Q241</f>
        <v>-17.296009529481836</v>
      </c>
      <c r="N241" s="56">
        <f t="shared" si="76"/>
        <v>-27.622164352657741</v>
      </c>
      <c r="O241" s="55">
        <f>'Расчет субсидий'!T241-1</f>
        <v>-0.51</v>
      </c>
      <c r="P241" s="55">
        <f>O241*'Расчет субсидий'!U241</f>
        <v>-10.199999999999999</v>
      </c>
      <c r="Q241" s="56">
        <f t="shared" si="77"/>
        <v>-16.289657791692349</v>
      </c>
      <c r="R241" s="55">
        <f>'Расчет субсидий'!X241-1</f>
        <v>0.27499999999999991</v>
      </c>
      <c r="S241" s="55">
        <f>R241*'Расчет субсидий'!Y241</f>
        <v>8.2499999999999964</v>
      </c>
      <c r="T241" s="56">
        <f t="shared" si="78"/>
        <v>13.175458507986455</v>
      </c>
      <c r="U241" s="55">
        <f t="shared" si="79"/>
        <v>-19.246009529481839</v>
      </c>
    </row>
    <row r="242" spans="1:21" ht="15" customHeight="1">
      <c r="A242" s="33" t="s">
        <v>238</v>
      </c>
      <c r="B242" s="53">
        <f>'Расчет субсидий'!AD242</f>
        <v>-55.845454545454572</v>
      </c>
      <c r="C242" s="55">
        <f>'Расчет субсидий'!D242-1</f>
        <v>-1</v>
      </c>
      <c r="D242" s="55">
        <f>C242*'Расчет субсидий'!E242</f>
        <v>0</v>
      </c>
      <c r="E242" s="56">
        <f t="shared" si="75"/>
        <v>0</v>
      </c>
      <c r="F242" s="27" t="s">
        <v>375</v>
      </c>
      <c r="G242" s="27" t="s">
        <v>375</v>
      </c>
      <c r="H242" s="27" t="s">
        <v>375</v>
      </c>
      <c r="I242" s="27" t="s">
        <v>375</v>
      </c>
      <c r="J242" s="27" t="s">
        <v>375</v>
      </c>
      <c r="K242" s="27" t="s">
        <v>375</v>
      </c>
      <c r="L242" s="55">
        <f>'Расчет субсидий'!P242-1</f>
        <v>-0.54439681567666875</v>
      </c>
      <c r="M242" s="55">
        <f>L242*'Расчет субсидий'!Q242</f>
        <v>-10.887936313533375</v>
      </c>
      <c r="N242" s="56">
        <f t="shared" si="76"/>
        <v>-42.260525709952212</v>
      </c>
      <c r="O242" s="55">
        <f>'Расчет субсидий'!T242-1</f>
        <v>0.125</v>
      </c>
      <c r="P242" s="55">
        <f>O242*'Расчет субсидий'!U242</f>
        <v>2.5</v>
      </c>
      <c r="Q242" s="56">
        <f t="shared" si="77"/>
        <v>9.7035205967873956</v>
      </c>
      <c r="R242" s="55">
        <f>'Расчет субсидий'!X242-1</f>
        <v>-0.20000000000000007</v>
      </c>
      <c r="S242" s="55">
        <f>R242*'Расчет субсидий'!Y242</f>
        <v>-6.0000000000000018</v>
      </c>
      <c r="T242" s="56">
        <f t="shared" si="78"/>
        <v>-23.288449432289756</v>
      </c>
      <c r="U242" s="55">
        <f t="shared" si="79"/>
        <v>-14.387936313533377</v>
      </c>
    </row>
    <row r="243" spans="1:21" ht="15" customHeight="1">
      <c r="A243" s="33" t="s">
        <v>239</v>
      </c>
      <c r="B243" s="53">
        <f>'Расчет субсидий'!AD243</f>
        <v>-24.572727272727292</v>
      </c>
      <c r="C243" s="55">
        <f>'Расчет субсидий'!D243-1</f>
        <v>-0.11012145748987856</v>
      </c>
      <c r="D243" s="55">
        <f>C243*'Расчет субсидий'!E243</f>
        <v>-1.1012145748987856</v>
      </c>
      <c r="E243" s="56">
        <f t="shared" si="75"/>
        <v>-3.4793888024000195</v>
      </c>
      <c r="F243" s="27" t="s">
        <v>375</v>
      </c>
      <c r="G243" s="27" t="s">
        <v>375</v>
      </c>
      <c r="H243" s="27" t="s">
        <v>375</v>
      </c>
      <c r="I243" s="27" t="s">
        <v>375</v>
      </c>
      <c r="J243" s="27" t="s">
        <v>375</v>
      </c>
      <c r="K243" s="27" t="s">
        <v>375</v>
      </c>
      <c r="L243" s="55">
        <f>'Расчет субсидий'!P243-1</f>
        <v>-0.31879844961240311</v>
      </c>
      <c r="M243" s="55">
        <f>L243*'Расчет субсидий'!Q243</f>
        <v>-6.3759689922480618</v>
      </c>
      <c r="N243" s="56">
        <f t="shared" si="76"/>
        <v>-20.145460859085208</v>
      </c>
      <c r="O243" s="55">
        <f>'Расчет субсидий'!T243-1</f>
        <v>-0.58000000000000007</v>
      </c>
      <c r="P243" s="55">
        <f>O243*'Расчет субсидий'!U243</f>
        <v>-8.7000000000000011</v>
      </c>
      <c r="Q243" s="56">
        <f t="shared" si="77"/>
        <v>-27.488450726019856</v>
      </c>
      <c r="R243" s="55">
        <f>'Расчет субсидий'!X243-1</f>
        <v>0.24</v>
      </c>
      <c r="S243" s="55">
        <f>R243*'Расчет субсидий'!Y243</f>
        <v>8.4</v>
      </c>
      <c r="T243" s="56">
        <f t="shared" si="78"/>
        <v>26.540573114777789</v>
      </c>
      <c r="U243" s="55">
        <f t="shared" si="79"/>
        <v>-7.7771835671468477</v>
      </c>
    </row>
    <row r="244" spans="1:21" ht="15" customHeight="1">
      <c r="A244" s="33" t="s">
        <v>240</v>
      </c>
      <c r="B244" s="53">
        <f>'Расчет субсидий'!AD244</f>
        <v>14.74545454545455</v>
      </c>
      <c r="C244" s="55">
        <f>'Расчет субсидий'!D244-1</f>
        <v>2.1723981900452438E-2</v>
      </c>
      <c r="D244" s="55">
        <f>C244*'Расчет субсидий'!E244</f>
        <v>0.21723981900452438</v>
      </c>
      <c r="E244" s="56">
        <f t="shared" si="75"/>
        <v>0.82542442034938412</v>
      </c>
      <c r="F244" s="27" t="s">
        <v>375</v>
      </c>
      <c r="G244" s="27" t="s">
        <v>375</v>
      </c>
      <c r="H244" s="27" t="s">
        <v>375</v>
      </c>
      <c r="I244" s="27" t="s">
        <v>375</v>
      </c>
      <c r="J244" s="27" t="s">
        <v>375</v>
      </c>
      <c r="K244" s="27" t="s">
        <v>375</v>
      </c>
      <c r="L244" s="55">
        <f>'Расчет субсидий'!P244-1</f>
        <v>-0.36765576126468857</v>
      </c>
      <c r="M244" s="55">
        <f>L244*'Расчет субсидий'!Q244</f>
        <v>-7.3531152252937719</v>
      </c>
      <c r="N244" s="56">
        <f t="shared" si="76"/>
        <v>-27.938896747441763</v>
      </c>
      <c r="O244" s="55">
        <f>'Расчет субсидий'!T244-1</f>
        <v>0.20833333333333326</v>
      </c>
      <c r="P244" s="55">
        <f>O244*'Расчет субсидий'!U244</f>
        <v>2.0833333333333326</v>
      </c>
      <c r="Q244" s="56">
        <f t="shared" si="77"/>
        <v>7.9158333722668139</v>
      </c>
      <c r="R244" s="55">
        <f>'Расчет субсидий'!X244-1</f>
        <v>0.22333333333333338</v>
      </c>
      <c r="S244" s="55">
        <f>R244*'Расчет субсидий'!Y244</f>
        <v>8.9333333333333353</v>
      </c>
      <c r="T244" s="56">
        <f t="shared" si="78"/>
        <v>33.943093500280121</v>
      </c>
      <c r="U244" s="55">
        <f t="shared" si="79"/>
        <v>3.8807912603774195</v>
      </c>
    </row>
    <row r="245" spans="1:21" ht="15" customHeight="1">
      <c r="A245" s="32" t="s">
        <v>241</v>
      </c>
      <c r="B245" s="57"/>
      <c r="C245" s="58"/>
      <c r="D245" s="58"/>
      <c r="E245" s="59"/>
      <c r="F245" s="58"/>
      <c r="G245" s="58"/>
      <c r="H245" s="59"/>
      <c r="I245" s="59"/>
      <c r="J245" s="59"/>
      <c r="K245" s="59"/>
      <c r="L245" s="58"/>
      <c r="M245" s="58"/>
      <c r="N245" s="59"/>
      <c r="O245" s="58"/>
      <c r="P245" s="58"/>
      <c r="Q245" s="59"/>
      <c r="R245" s="58"/>
      <c r="S245" s="58"/>
      <c r="T245" s="59"/>
      <c r="U245" s="59"/>
    </row>
    <row r="246" spans="1:21" ht="15" customHeight="1">
      <c r="A246" s="33" t="s">
        <v>242</v>
      </c>
      <c r="B246" s="53">
        <f>'Расчет субсидий'!AD246</f>
        <v>19.709090909090946</v>
      </c>
      <c r="C246" s="55">
        <f>'Расчет субсидий'!D246-1</f>
        <v>2.7155788470700326E-2</v>
      </c>
      <c r="D246" s="55">
        <f>C246*'Расчет субсидий'!E246</f>
        <v>0.27155788470700326</v>
      </c>
      <c r="E246" s="56">
        <f t="shared" ref="E246:E260" si="80">$B246*D246/$U246</f>
        <v>0.8765719565290897</v>
      </c>
      <c r="F246" s="27" t="s">
        <v>375</v>
      </c>
      <c r="G246" s="27" t="s">
        <v>375</v>
      </c>
      <c r="H246" s="27" t="s">
        <v>375</v>
      </c>
      <c r="I246" s="27" t="s">
        <v>375</v>
      </c>
      <c r="J246" s="27" t="s">
        <v>375</v>
      </c>
      <c r="K246" s="27" t="s">
        <v>375</v>
      </c>
      <c r="L246" s="55">
        <f>'Расчет субсидий'!P246-1</f>
        <v>-0.31874405328258804</v>
      </c>
      <c r="M246" s="55">
        <f>L246*'Расчет субсидий'!Q246</f>
        <v>-6.3748810656517607</v>
      </c>
      <c r="N246" s="56">
        <f t="shared" ref="N246:N260" si="81">$B246*M246/$U246</f>
        <v>-20.57771945892058</v>
      </c>
      <c r="O246" s="55">
        <f>'Расчет субсидий'!T246-1</f>
        <v>0.18848167539267013</v>
      </c>
      <c r="P246" s="55">
        <f>O246*'Расчет субсидий'!U246</f>
        <v>3.7696335078534027</v>
      </c>
      <c r="Q246" s="56">
        <f t="shared" ref="Q246:Q260" si="82">$B246*P246/$U246</f>
        <v>12.168142431002874</v>
      </c>
      <c r="R246" s="55">
        <f>'Расчет субсидий'!X246-1</f>
        <v>0.28131578947368419</v>
      </c>
      <c r="S246" s="55">
        <f>R246*'Расчет субсидий'!Y246</f>
        <v>8.439473684210526</v>
      </c>
      <c r="T246" s="56">
        <f t="shared" ref="T246:T260" si="83">$B246*S246/$U246</f>
        <v>27.242095980479561</v>
      </c>
      <c r="U246" s="55">
        <f t="shared" si="79"/>
        <v>6.1057840111191712</v>
      </c>
    </row>
    <row r="247" spans="1:21" ht="15" customHeight="1">
      <c r="A247" s="33" t="s">
        <v>243</v>
      </c>
      <c r="B247" s="53">
        <f>'Расчет субсидий'!AD247</f>
        <v>-21.709090909090918</v>
      </c>
      <c r="C247" s="55">
        <f>'Расчет субсидий'!D247-1</f>
        <v>-1</v>
      </c>
      <c r="D247" s="55">
        <f>C247*'Расчет субсидий'!E247</f>
        <v>0</v>
      </c>
      <c r="E247" s="56">
        <f t="shared" si="80"/>
        <v>0</v>
      </c>
      <c r="F247" s="27" t="s">
        <v>375</v>
      </c>
      <c r="G247" s="27" t="s">
        <v>375</v>
      </c>
      <c r="H247" s="27" t="s">
        <v>375</v>
      </c>
      <c r="I247" s="27" t="s">
        <v>375</v>
      </c>
      <c r="J247" s="27" t="s">
        <v>375</v>
      </c>
      <c r="K247" s="27" t="s">
        <v>375</v>
      </c>
      <c r="L247" s="55">
        <f>'Расчет субсидий'!P247-1</f>
        <v>-0.5582215949188426</v>
      </c>
      <c r="M247" s="55">
        <f>L247*'Расчет субсидий'!Q247</f>
        <v>-11.164431898376852</v>
      </c>
      <c r="N247" s="56">
        <f t="shared" si="81"/>
        <v>-31.085103301316238</v>
      </c>
      <c r="O247" s="55">
        <f>'Расчет субсидий'!T247-1</f>
        <v>0.24785714285714278</v>
      </c>
      <c r="P247" s="55">
        <f>O247*'Расчет субсидий'!U247</f>
        <v>2.4785714285714278</v>
      </c>
      <c r="Q247" s="56">
        <f t="shared" si="82"/>
        <v>6.9010810042233555</v>
      </c>
      <c r="R247" s="55">
        <f>'Расчет субсидий'!X247-1</f>
        <v>2.2222222222222143E-2</v>
      </c>
      <c r="S247" s="55">
        <f>R247*'Расчет субсидий'!Y247</f>
        <v>0.88888888888888573</v>
      </c>
      <c r="T247" s="56">
        <f t="shared" si="83"/>
        <v>2.4749313880019641</v>
      </c>
      <c r="U247" s="55">
        <f t="shared" si="79"/>
        <v>-7.796971580916539</v>
      </c>
    </row>
    <row r="248" spans="1:21" ht="15" customHeight="1">
      <c r="A248" s="33" t="s">
        <v>244</v>
      </c>
      <c r="B248" s="53">
        <f>'Расчет субсидий'!AD248</f>
        <v>23.654545454545456</v>
      </c>
      <c r="C248" s="55">
        <f>'Расчет субсидий'!D248-1</f>
        <v>0.25955204216073779</v>
      </c>
      <c r="D248" s="55">
        <f>C248*'Расчет субсидий'!E248</f>
        <v>2.5955204216073779</v>
      </c>
      <c r="E248" s="56">
        <f t="shared" si="80"/>
        <v>4.555439654340856</v>
      </c>
      <c r="F248" s="27" t="s">
        <v>375</v>
      </c>
      <c r="G248" s="27" t="s">
        <v>375</v>
      </c>
      <c r="H248" s="27" t="s">
        <v>375</v>
      </c>
      <c r="I248" s="27" t="s">
        <v>375</v>
      </c>
      <c r="J248" s="27" t="s">
        <v>375</v>
      </c>
      <c r="K248" s="27" t="s">
        <v>375</v>
      </c>
      <c r="L248" s="55">
        <f>'Расчет субсидий'!P248-1</f>
        <v>0.21884297520661145</v>
      </c>
      <c r="M248" s="55">
        <f>L248*'Расчет субсидий'!Q248</f>
        <v>4.3768595041322289</v>
      </c>
      <c r="N248" s="56">
        <f t="shared" si="81"/>
        <v>7.6818965401377577</v>
      </c>
      <c r="O248" s="55">
        <f>'Расчет субсидий'!T248-1</f>
        <v>0.17687074829931992</v>
      </c>
      <c r="P248" s="55">
        <f>O248*'Расчет субсидий'!U248</f>
        <v>4.4217687074829986</v>
      </c>
      <c r="Q248" s="56">
        <f t="shared" si="82"/>
        <v>7.7607174055356341</v>
      </c>
      <c r="R248" s="55">
        <f>'Расчет субсидий'!X248-1</f>
        <v>8.3333333333333259E-2</v>
      </c>
      <c r="S248" s="55">
        <f>R248*'Расчет субсидий'!Y248</f>
        <v>2.0833333333333313</v>
      </c>
      <c r="T248" s="56">
        <f t="shared" si="83"/>
        <v>3.656491854531204</v>
      </c>
      <c r="U248" s="55">
        <f t="shared" si="79"/>
        <v>13.477481966555938</v>
      </c>
    </row>
    <row r="249" spans="1:21" ht="15" customHeight="1">
      <c r="A249" s="33" t="s">
        <v>245</v>
      </c>
      <c r="B249" s="53">
        <f>'Расчет субсидий'!AD249</f>
        <v>-9.2272727272727195</v>
      </c>
      <c r="C249" s="55">
        <f>'Расчет субсидий'!D249-1</f>
        <v>-1</v>
      </c>
      <c r="D249" s="55">
        <f>C249*'Расчет субсидий'!E249</f>
        <v>0</v>
      </c>
      <c r="E249" s="56">
        <f t="shared" si="80"/>
        <v>0</v>
      </c>
      <c r="F249" s="27" t="s">
        <v>375</v>
      </c>
      <c r="G249" s="27" t="s">
        <v>375</v>
      </c>
      <c r="H249" s="27" t="s">
        <v>375</v>
      </c>
      <c r="I249" s="27" t="s">
        <v>375</v>
      </c>
      <c r="J249" s="27" t="s">
        <v>375</v>
      </c>
      <c r="K249" s="27" t="s">
        <v>375</v>
      </c>
      <c r="L249" s="55">
        <f>'Расчет субсидий'!P249-1</f>
        <v>-0.3453136011275546</v>
      </c>
      <c r="M249" s="55">
        <f>L249*'Расчет субсидий'!Q249</f>
        <v>-6.9062720225510921</v>
      </c>
      <c r="N249" s="56">
        <f t="shared" si="81"/>
        <v>-15.990893416971106</v>
      </c>
      <c r="O249" s="55">
        <f>'Расчет субсидий'!T249-1</f>
        <v>0.17518248175182505</v>
      </c>
      <c r="P249" s="55">
        <f>O249*'Расчет субсидий'!U249</f>
        <v>3.503649635036501</v>
      </c>
      <c r="Q249" s="56">
        <f t="shared" si="82"/>
        <v>8.1124067661011274</v>
      </c>
      <c r="R249" s="55">
        <f>'Расчет субсидий'!X249-1</f>
        <v>-1.9417475728155442E-2</v>
      </c>
      <c r="S249" s="55">
        <f>R249*'Расчет субсидий'!Y249</f>
        <v>-0.58252427184466327</v>
      </c>
      <c r="T249" s="56">
        <f t="shared" si="83"/>
        <v>-1.3487860764027413</v>
      </c>
      <c r="U249" s="55">
        <f t="shared" si="79"/>
        <v>-3.9851466593592546</v>
      </c>
    </row>
    <row r="250" spans="1:21" ht="15" customHeight="1">
      <c r="A250" s="33" t="s">
        <v>246</v>
      </c>
      <c r="B250" s="53">
        <f>'Расчет субсидий'!AD250</f>
        <v>-23.872727272727275</v>
      </c>
      <c r="C250" s="55">
        <f>'Расчет субсидий'!D250-1</f>
        <v>-1</v>
      </c>
      <c r="D250" s="55">
        <f>C250*'Расчет субсидий'!E250</f>
        <v>0</v>
      </c>
      <c r="E250" s="56">
        <f t="shared" si="80"/>
        <v>0</v>
      </c>
      <c r="F250" s="27" t="s">
        <v>375</v>
      </c>
      <c r="G250" s="27" t="s">
        <v>375</v>
      </c>
      <c r="H250" s="27" t="s">
        <v>375</v>
      </c>
      <c r="I250" s="27" t="s">
        <v>375</v>
      </c>
      <c r="J250" s="27" t="s">
        <v>375</v>
      </c>
      <c r="K250" s="27" t="s">
        <v>375</v>
      </c>
      <c r="L250" s="55">
        <f>'Расчет субсидий'!P250-1</f>
        <v>-1</v>
      </c>
      <c r="M250" s="55">
        <f>L250*'Расчет субсидий'!Q250</f>
        <v>-20</v>
      </c>
      <c r="N250" s="56">
        <f t="shared" si="81"/>
        <v>-45.835636363636361</v>
      </c>
      <c r="O250" s="55">
        <f>'Расчет субсидий'!T250-1</f>
        <v>8.3333333333333259E-2</v>
      </c>
      <c r="P250" s="55">
        <f>O250*'Расчет субсидий'!U250</f>
        <v>2.0833333333333313</v>
      </c>
      <c r="Q250" s="56">
        <f t="shared" si="82"/>
        <v>4.77454545454545</v>
      </c>
      <c r="R250" s="55">
        <f>'Расчет субсидий'!X250-1</f>
        <v>0.30000000000000004</v>
      </c>
      <c r="S250" s="55">
        <f>R250*'Расчет субсидий'!Y250</f>
        <v>7.5000000000000009</v>
      </c>
      <c r="T250" s="56">
        <f t="shared" si="83"/>
        <v>17.18836363636364</v>
      </c>
      <c r="U250" s="55">
        <f t="shared" si="79"/>
        <v>-10.416666666666668</v>
      </c>
    </row>
    <row r="251" spans="1:21" ht="15" customHeight="1">
      <c r="A251" s="33" t="s">
        <v>247</v>
      </c>
      <c r="B251" s="53">
        <f>'Расчет субсидий'!AD251</f>
        <v>29.963636363636368</v>
      </c>
      <c r="C251" s="55">
        <f>'Расчет субсидий'!D251-1</f>
        <v>-1</v>
      </c>
      <c r="D251" s="55">
        <f>C251*'Расчет субсидий'!E251</f>
        <v>0</v>
      </c>
      <c r="E251" s="56">
        <f t="shared" si="80"/>
        <v>0</v>
      </c>
      <c r="F251" s="27" t="s">
        <v>375</v>
      </c>
      <c r="G251" s="27" t="s">
        <v>375</v>
      </c>
      <c r="H251" s="27" t="s">
        <v>375</v>
      </c>
      <c r="I251" s="27" t="s">
        <v>375</v>
      </c>
      <c r="J251" s="27" t="s">
        <v>375</v>
      </c>
      <c r="K251" s="27" t="s">
        <v>375</v>
      </c>
      <c r="L251" s="55">
        <f>'Расчет субсидий'!P251-1</f>
        <v>0.21592964824120608</v>
      </c>
      <c r="M251" s="55">
        <f>L251*'Расчет субсидий'!Q251</f>
        <v>4.3185929648241217</v>
      </c>
      <c r="N251" s="56">
        <f t="shared" si="81"/>
        <v>9.7854086982165729</v>
      </c>
      <c r="O251" s="55">
        <f>'Расчет субсидий'!T251-1</f>
        <v>0.1791530944625408</v>
      </c>
      <c r="P251" s="55">
        <f>O251*'Расчет субсидий'!U251</f>
        <v>7.1661237785016318</v>
      </c>
      <c r="Q251" s="56">
        <f t="shared" si="82"/>
        <v>16.23756870022649</v>
      </c>
      <c r="R251" s="55">
        <f>'Расчет субсидий'!X251-1</f>
        <v>0.17391304347826098</v>
      </c>
      <c r="S251" s="55">
        <f>R251*'Расчет субсидий'!Y251</f>
        <v>1.7391304347826098</v>
      </c>
      <c r="T251" s="56">
        <f t="shared" si="83"/>
        <v>3.9406589651933071</v>
      </c>
      <c r="U251" s="55">
        <f t="shared" si="79"/>
        <v>13.223847178108363</v>
      </c>
    </row>
    <row r="252" spans="1:21" ht="15" customHeight="1">
      <c r="A252" s="33" t="s">
        <v>248</v>
      </c>
      <c r="B252" s="53">
        <f>'Расчет субсидий'!AD252</f>
        <v>42.181818181818187</v>
      </c>
      <c r="C252" s="55">
        <f>'Расчет субсидий'!D252-1</f>
        <v>-1</v>
      </c>
      <c r="D252" s="55">
        <f>C252*'Расчет субсидий'!E252</f>
        <v>0</v>
      </c>
      <c r="E252" s="56">
        <f t="shared" si="80"/>
        <v>0</v>
      </c>
      <c r="F252" s="27" t="s">
        <v>375</v>
      </c>
      <c r="G252" s="27" t="s">
        <v>375</v>
      </c>
      <c r="H252" s="27" t="s">
        <v>375</v>
      </c>
      <c r="I252" s="27" t="s">
        <v>375</v>
      </c>
      <c r="J252" s="27" t="s">
        <v>375</v>
      </c>
      <c r="K252" s="27" t="s">
        <v>375</v>
      </c>
      <c r="L252" s="55">
        <f>'Расчет субсидий'!P252-1</f>
        <v>4.2042042042042205E-2</v>
      </c>
      <c r="M252" s="55">
        <f>L252*'Расчет субсидий'!Q252</f>
        <v>0.84084084084084409</v>
      </c>
      <c r="N252" s="56">
        <f t="shared" si="81"/>
        <v>3.2927928138233171</v>
      </c>
      <c r="O252" s="55">
        <f>'Расчет субсидий'!T252-1</f>
        <v>0.19090909090909092</v>
      </c>
      <c r="P252" s="55">
        <f>O252*'Расчет субсидий'!U252</f>
        <v>4.7727272727272734</v>
      </c>
      <c r="Q252" s="56">
        <f t="shared" si="82"/>
        <v>18.690341028462964</v>
      </c>
      <c r="R252" s="55">
        <f>'Расчет субсидий'!X252-1</f>
        <v>0.20631578947368423</v>
      </c>
      <c r="S252" s="55">
        <f>R252*'Расчет субсидий'!Y252</f>
        <v>5.1578947368421062</v>
      </c>
      <c r="T252" s="56">
        <f t="shared" si="83"/>
        <v>20.198684339531905</v>
      </c>
      <c r="U252" s="55">
        <f t="shared" si="79"/>
        <v>10.771462850410224</v>
      </c>
    </row>
    <row r="253" spans="1:21" ht="15" customHeight="1">
      <c r="A253" s="33" t="s">
        <v>249</v>
      </c>
      <c r="B253" s="53">
        <f>'Расчет субсидий'!AD253</f>
        <v>33.827272727272714</v>
      </c>
      <c r="C253" s="55">
        <f>'Расчет субсидий'!D253-1</f>
        <v>-1</v>
      </c>
      <c r="D253" s="55">
        <f>C253*'Расчет субсидий'!E253</f>
        <v>0</v>
      </c>
      <c r="E253" s="56">
        <f t="shared" si="80"/>
        <v>0</v>
      </c>
      <c r="F253" s="27" t="s">
        <v>375</v>
      </c>
      <c r="G253" s="27" t="s">
        <v>375</v>
      </c>
      <c r="H253" s="27" t="s">
        <v>375</v>
      </c>
      <c r="I253" s="27" t="s">
        <v>375</v>
      </c>
      <c r="J253" s="27" t="s">
        <v>375</v>
      </c>
      <c r="K253" s="27" t="s">
        <v>375</v>
      </c>
      <c r="L253" s="55">
        <f>'Расчет субсидий'!P253-1</f>
        <v>0.21106936416184974</v>
      </c>
      <c r="M253" s="55">
        <f>L253*'Расчет субсидий'!Q253</f>
        <v>4.2213872832369947</v>
      </c>
      <c r="N253" s="56">
        <f t="shared" si="81"/>
        <v>10.46261742283489</v>
      </c>
      <c r="O253" s="55">
        <f>'Расчет субсидий'!T253-1</f>
        <v>0.24335078534031407</v>
      </c>
      <c r="P253" s="55">
        <f>O253*'Расчет субсидий'!U253</f>
        <v>4.8670157068062814</v>
      </c>
      <c r="Q253" s="56">
        <f t="shared" si="82"/>
        <v>12.062793559229011</v>
      </c>
      <c r="R253" s="55">
        <f>'Расчет субсидий'!X253-1</f>
        <v>0.15200000000000014</v>
      </c>
      <c r="S253" s="55">
        <f>R253*'Расчет субсидий'!Y253</f>
        <v>4.5600000000000041</v>
      </c>
      <c r="T253" s="56">
        <f t="shared" si="83"/>
        <v>11.301861745208813</v>
      </c>
      <c r="U253" s="55">
        <f t="shared" si="79"/>
        <v>13.64840299004328</v>
      </c>
    </row>
    <row r="254" spans="1:21" ht="15" customHeight="1">
      <c r="A254" s="33" t="s">
        <v>250</v>
      </c>
      <c r="B254" s="53">
        <f>'Расчет субсидий'!AD254</f>
        <v>-3.1545454545454277</v>
      </c>
      <c r="C254" s="55">
        <f>'Расчет субсидий'!D254-1</f>
        <v>-0.22494847384434191</v>
      </c>
      <c r="D254" s="55">
        <f>C254*'Расчет субсидий'!E254</f>
        <v>-2.2494847384434191</v>
      </c>
      <c r="E254" s="56">
        <f t="shared" si="80"/>
        <v>-9.6526433186137339</v>
      </c>
      <c r="F254" s="27" t="s">
        <v>375</v>
      </c>
      <c r="G254" s="27" t="s">
        <v>375</v>
      </c>
      <c r="H254" s="27" t="s">
        <v>375</v>
      </c>
      <c r="I254" s="27" t="s">
        <v>375</v>
      </c>
      <c r="J254" s="27" t="s">
        <v>375</v>
      </c>
      <c r="K254" s="27" t="s">
        <v>375</v>
      </c>
      <c r="L254" s="55">
        <f>'Расчет субсидий'!P254-1</f>
        <v>-0.12022900763358779</v>
      </c>
      <c r="M254" s="55">
        <f>L254*'Расчет субсидий'!Q254</f>
        <v>-2.4045801526717558</v>
      </c>
      <c r="N254" s="56">
        <f t="shared" si="81"/>
        <v>-10.318164932658879</v>
      </c>
      <c r="O254" s="55">
        <f>'Расчет субсидий'!T254-1</f>
        <v>0.15675675675675671</v>
      </c>
      <c r="P254" s="55">
        <f>O254*'Расчет субсидий'!U254</f>
        <v>3.9189189189189175</v>
      </c>
      <c r="Q254" s="56">
        <f t="shared" si="82"/>
        <v>16.816262796727184</v>
      </c>
      <c r="R254" s="55">
        <f>'Расчет субсидий'!X254-1</f>
        <v>0</v>
      </c>
      <c r="S254" s="55">
        <f>R254*'Расчет субсидий'!Y254</f>
        <v>0</v>
      </c>
      <c r="T254" s="56">
        <f t="shared" si="83"/>
        <v>0</v>
      </c>
      <c r="U254" s="55">
        <f t="shared" si="79"/>
        <v>-0.73514597219625699</v>
      </c>
    </row>
    <row r="255" spans="1:21" ht="15" customHeight="1">
      <c r="A255" s="33" t="s">
        <v>251</v>
      </c>
      <c r="B255" s="53">
        <f>'Расчет субсидий'!AD255</f>
        <v>14.163636363636385</v>
      </c>
      <c r="C255" s="55">
        <f>'Расчет субсидий'!D255-1</f>
        <v>-1</v>
      </c>
      <c r="D255" s="55">
        <f>C255*'Расчет субсидий'!E255</f>
        <v>0</v>
      </c>
      <c r="E255" s="56">
        <f t="shared" si="80"/>
        <v>0</v>
      </c>
      <c r="F255" s="27" t="s">
        <v>375</v>
      </c>
      <c r="G255" s="27" t="s">
        <v>375</v>
      </c>
      <c r="H255" s="27" t="s">
        <v>375</v>
      </c>
      <c r="I255" s="27" t="s">
        <v>375</v>
      </c>
      <c r="J255" s="27" t="s">
        <v>375</v>
      </c>
      <c r="K255" s="27" t="s">
        <v>375</v>
      </c>
      <c r="L255" s="55">
        <f>'Расчет субсидий'!P255-1</f>
        <v>0.10538922155688613</v>
      </c>
      <c r="M255" s="55">
        <f>L255*'Расчет субсидий'!Q255</f>
        <v>2.1077844311377225</v>
      </c>
      <c r="N255" s="56">
        <f t="shared" si="81"/>
        <v>5.9469133218934491</v>
      </c>
      <c r="O255" s="55">
        <f>'Расчет субсидий'!T255-1</f>
        <v>6.6666666666666652E-2</v>
      </c>
      <c r="P255" s="55">
        <f>O255*'Расчет субсидий'!U255</f>
        <v>1.333333333333333</v>
      </c>
      <c r="Q255" s="56">
        <f t="shared" si="82"/>
        <v>3.7618731998341164</v>
      </c>
      <c r="R255" s="55">
        <f>'Расчет субсидий'!X255-1</f>
        <v>5.2631578947368363E-2</v>
      </c>
      <c r="S255" s="55">
        <f>R255*'Расчет субсидий'!Y255</f>
        <v>1.5789473684210509</v>
      </c>
      <c r="T255" s="56">
        <f t="shared" si="83"/>
        <v>4.4548498419088185</v>
      </c>
      <c r="U255" s="55">
        <f t="shared" si="79"/>
        <v>5.0200651328921069</v>
      </c>
    </row>
    <row r="256" spans="1:21" ht="15" customHeight="1">
      <c r="A256" s="33" t="s">
        <v>252</v>
      </c>
      <c r="B256" s="53">
        <f>'Расчет субсидий'!AD256</f>
        <v>-19.73636363636362</v>
      </c>
      <c r="C256" s="55">
        <f>'Расчет субсидий'!D256-1</f>
        <v>2.4171270718231996E-2</v>
      </c>
      <c r="D256" s="55">
        <f>C256*'Расчет субсидий'!E256</f>
        <v>0.24171270718231996</v>
      </c>
      <c r="E256" s="56">
        <f t="shared" si="80"/>
        <v>0.72772951791177098</v>
      </c>
      <c r="F256" s="27" t="s">
        <v>375</v>
      </c>
      <c r="G256" s="27" t="s">
        <v>375</v>
      </c>
      <c r="H256" s="27" t="s">
        <v>375</v>
      </c>
      <c r="I256" s="27" t="s">
        <v>375</v>
      </c>
      <c r="J256" s="27" t="s">
        <v>375</v>
      </c>
      <c r="K256" s="27" t="s">
        <v>375</v>
      </c>
      <c r="L256" s="55">
        <f>'Расчет субсидий'!P256-1</f>
        <v>-0.17548620533695158</v>
      </c>
      <c r="M256" s="55">
        <f>L256*'Расчет субсидий'!Q256</f>
        <v>-3.5097241067390317</v>
      </c>
      <c r="N256" s="56">
        <f t="shared" si="81"/>
        <v>-10.566799991503872</v>
      </c>
      <c r="O256" s="55">
        <f>'Расчет субсидий'!T256-1</f>
        <v>-9.5343069716175122E-2</v>
      </c>
      <c r="P256" s="55">
        <f>O256*'Расчет субсидий'!U256</f>
        <v>-0.95343069716175122</v>
      </c>
      <c r="Q256" s="56">
        <f t="shared" si="82"/>
        <v>-2.8705138000231529</v>
      </c>
      <c r="R256" s="55">
        <f>'Расчет субсидий'!X256-1</f>
        <v>-5.8347978910369136E-2</v>
      </c>
      <c r="S256" s="55">
        <f>R256*'Расчет субсидий'!Y256</f>
        <v>-2.3339191564147654</v>
      </c>
      <c r="T256" s="56">
        <f t="shared" si="83"/>
        <v>-7.026779362748365</v>
      </c>
      <c r="U256" s="55">
        <f t="shared" si="79"/>
        <v>-6.5553612531332286</v>
      </c>
    </row>
    <row r="257" spans="1:21" ht="15" customHeight="1">
      <c r="A257" s="33" t="s">
        <v>253</v>
      </c>
      <c r="B257" s="53">
        <f>'Расчет субсидий'!AD257</f>
        <v>22.590909090909065</v>
      </c>
      <c r="C257" s="55">
        <f>'Расчет субсидий'!D257-1</f>
        <v>-1</v>
      </c>
      <c r="D257" s="55">
        <f>C257*'Расчет субсидий'!E257</f>
        <v>0</v>
      </c>
      <c r="E257" s="56">
        <f t="shared" si="80"/>
        <v>0</v>
      </c>
      <c r="F257" s="27" t="s">
        <v>375</v>
      </c>
      <c r="G257" s="27" t="s">
        <v>375</v>
      </c>
      <c r="H257" s="27" t="s">
        <v>375</v>
      </c>
      <c r="I257" s="27" t="s">
        <v>375</v>
      </c>
      <c r="J257" s="27" t="s">
        <v>375</v>
      </c>
      <c r="K257" s="27" t="s">
        <v>375</v>
      </c>
      <c r="L257" s="55">
        <f>'Расчет субсидий'!P257-1</f>
        <v>5.9606848446417393E-2</v>
      </c>
      <c r="M257" s="55">
        <f>L257*'Расчет субсидий'!Q257</f>
        <v>1.1921369689283479</v>
      </c>
      <c r="N257" s="56">
        <f t="shared" si="81"/>
        <v>5.3052171815473868</v>
      </c>
      <c r="O257" s="55">
        <f>'Расчет субсидий'!T257-1</f>
        <v>3.037667071688932E-2</v>
      </c>
      <c r="P257" s="55">
        <f>O257*'Расчет субсидий'!U257</f>
        <v>0.91130012150667961</v>
      </c>
      <c r="Q257" s="56">
        <f t="shared" si="82"/>
        <v>4.0554442888466786</v>
      </c>
      <c r="R257" s="55">
        <f>'Расчет субсидий'!X257-1</f>
        <v>0.14864864864864868</v>
      </c>
      <c r="S257" s="55">
        <f>R257*'Расчет субсидий'!Y257</f>
        <v>2.9729729729729737</v>
      </c>
      <c r="T257" s="56">
        <f t="shared" si="83"/>
        <v>13.230247620514998</v>
      </c>
      <c r="U257" s="55">
        <f t="shared" si="79"/>
        <v>5.0764100634080016</v>
      </c>
    </row>
    <row r="258" spans="1:21" ht="15" customHeight="1">
      <c r="A258" s="33" t="s">
        <v>254</v>
      </c>
      <c r="B258" s="53">
        <f>'Расчет субсидий'!AD258</f>
        <v>-19.909090909090907</v>
      </c>
      <c r="C258" s="55">
        <f>'Расчет субсидий'!D258-1</f>
        <v>-1</v>
      </c>
      <c r="D258" s="55">
        <f>C258*'Расчет субсидий'!E258</f>
        <v>0</v>
      </c>
      <c r="E258" s="56">
        <f t="shared" si="80"/>
        <v>0</v>
      </c>
      <c r="F258" s="27" t="s">
        <v>375</v>
      </c>
      <c r="G258" s="27" t="s">
        <v>375</v>
      </c>
      <c r="H258" s="27" t="s">
        <v>375</v>
      </c>
      <c r="I258" s="27" t="s">
        <v>375</v>
      </c>
      <c r="J258" s="27" t="s">
        <v>375</v>
      </c>
      <c r="K258" s="27" t="s">
        <v>375</v>
      </c>
      <c r="L258" s="55">
        <f>'Расчет субсидий'!P258-1</f>
        <v>-0.53204353083434097</v>
      </c>
      <c r="M258" s="55">
        <f>L258*'Расчет субсидий'!Q258</f>
        <v>-10.640870616686819</v>
      </c>
      <c r="N258" s="56">
        <f t="shared" si="81"/>
        <v>-23.408945977953913</v>
      </c>
      <c r="O258" s="55">
        <f>'Расчет субсидий'!T258-1</f>
        <v>2.5974025974025983E-2</v>
      </c>
      <c r="P258" s="55">
        <f>O258*'Расчет субсидий'!U258</f>
        <v>0.51948051948051965</v>
      </c>
      <c r="Q258" s="56">
        <f t="shared" si="82"/>
        <v>1.1428098184042439</v>
      </c>
      <c r="R258" s="55">
        <f>'Расчет субсидий'!X258-1</f>
        <v>3.5714285714285809E-2</v>
      </c>
      <c r="S258" s="55">
        <f>R258*'Расчет субсидий'!Y258</f>
        <v>1.0714285714285743</v>
      </c>
      <c r="T258" s="56">
        <f t="shared" si="83"/>
        <v>2.3570452504587589</v>
      </c>
      <c r="U258" s="55">
        <f t="shared" si="79"/>
        <v>-9.0499615257777233</v>
      </c>
    </row>
    <row r="259" spans="1:21" ht="15" customHeight="1">
      <c r="A259" s="33" t="s">
        <v>255</v>
      </c>
      <c r="B259" s="53">
        <f>'Расчет субсидий'!AD259</f>
        <v>35.199999999999989</v>
      </c>
      <c r="C259" s="55">
        <f>'Расчет субсидий'!D259-1</f>
        <v>-1</v>
      </c>
      <c r="D259" s="55">
        <f>C259*'Расчет субсидий'!E259</f>
        <v>0</v>
      </c>
      <c r="E259" s="56">
        <f t="shared" si="80"/>
        <v>0</v>
      </c>
      <c r="F259" s="27" t="s">
        <v>375</v>
      </c>
      <c r="G259" s="27" t="s">
        <v>375</v>
      </c>
      <c r="H259" s="27" t="s">
        <v>375</v>
      </c>
      <c r="I259" s="27" t="s">
        <v>375</v>
      </c>
      <c r="J259" s="27" t="s">
        <v>375</v>
      </c>
      <c r="K259" s="27" t="s">
        <v>375</v>
      </c>
      <c r="L259" s="55">
        <f>'Расчет субсидий'!P259-1</f>
        <v>0.17346938775510212</v>
      </c>
      <c r="M259" s="55">
        <f>L259*'Расчет субсидий'!Q259</f>
        <v>3.4693877551020424</v>
      </c>
      <c r="N259" s="56">
        <f t="shared" si="81"/>
        <v>7.8295702351796574</v>
      </c>
      <c r="O259" s="55">
        <f>'Расчет субсидий'!T259-1</f>
        <v>0.21846153846153848</v>
      </c>
      <c r="P259" s="55">
        <f>O259*'Расчет субсидий'!U259</f>
        <v>5.4615384615384617</v>
      </c>
      <c r="Q259" s="56">
        <f t="shared" si="82"/>
        <v>12.325373234475119</v>
      </c>
      <c r="R259" s="55">
        <f>'Расчет субсидий'!X259-1</f>
        <v>0.26666666666666661</v>
      </c>
      <c r="S259" s="55">
        <f>R259*'Расчет субсидий'!Y259</f>
        <v>6.6666666666666652</v>
      </c>
      <c r="T259" s="56">
        <f t="shared" si="83"/>
        <v>15.045056530345214</v>
      </c>
      <c r="U259" s="55">
        <f t="shared" si="79"/>
        <v>15.597592883307168</v>
      </c>
    </row>
    <row r="260" spans="1:21" ht="15" customHeight="1">
      <c r="A260" s="33" t="s">
        <v>256</v>
      </c>
      <c r="B260" s="53">
        <f>'Расчет субсидий'!AD260</f>
        <v>1.5545454545454618</v>
      </c>
      <c r="C260" s="55">
        <f>'Расчет субсидий'!D260-1</f>
        <v>0.20506950122649226</v>
      </c>
      <c r="D260" s="55">
        <f>C260*'Расчет субсидий'!E260</f>
        <v>2.0506950122649226</v>
      </c>
      <c r="E260" s="56">
        <f t="shared" si="80"/>
        <v>5.3040124570527079</v>
      </c>
      <c r="F260" s="27" t="s">
        <v>375</v>
      </c>
      <c r="G260" s="27" t="s">
        <v>375</v>
      </c>
      <c r="H260" s="27" t="s">
        <v>375</v>
      </c>
      <c r="I260" s="27" t="s">
        <v>375</v>
      </c>
      <c r="J260" s="27" t="s">
        <v>375</v>
      </c>
      <c r="K260" s="27" t="s">
        <v>375</v>
      </c>
      <c r="L260" s="55">
        <f>'Расчет субсидий'!P260-1</f>
        <v>0.27182746878547093</v>
      </c>
      <c r="M260" s="55">
        <f>L260*'Расчет субсидий'!Q260</f>
        <v>5.4365493757094185</v>
      </c>
      <c r="N260" s="56">
        <f t="shared" si="81"/>
        <v>14.0613428323976</v>
      </c>
      <c r="O260" s="55">
        <f>'Расчет субсидий'!T260-1</f>
        <v>-0.28287363694676082</v>
      </c>
      <c r="P260" s="55">
        <f>O260*'Расчет субсидий'!U260</f>
        <v>-8.4862091084028251</v>
      </c>
      <c r="Q260" s="56">
        <f t="shared" si="82"/>
        <v>-21.949123860407532</v>
      </c>
      <c r="R260" s="55">
        <f>'Расчет субсидий'!X260-1</f>
        <v>8.0000000000000071E-2</v>
      </c>
      <c r="S260" s="55">
        <f>R260*'Расчет субсидий'!Y260</f>
        <v>1.6000000000000014</v>
      </c>
      <c r="T260" s="56">
        <f t="shared" si="83"/>
        <v>4.13831402550269</v>
      </c>
      <c r="U260" s="55">
        <f t="shared" si="79"/>
        <v>0.60103527957151748</v>
      </c>
    </row>
    <row r="261" spans="1:21" ht="15" customHeight="1">
      <c r="A261" s="32" t="s">
        <v>257</v>
      </c>
      <c r="B261" s="57"/>
      <c r="C261" s="58"/>
      <c r="D261" s="58"/>
      <c r="E261" s="59"/>
      <c r="F261" s="58"/>
      <c r="G261" s="58"/>
      <c r="H261" s="59"/>
      <c r="I261" s="59"/>
      <c r="J261" s="59"/>
      <c r="K261" s="59"/>
      <c r="L261" s="58"/>
      <c r="M261" s="58"/>
      <c r="N261" s="59"/>
      <c r="O261" s="58"/>
      <c r="P261" s="58"/>
      <c r="Q261" s="59"/>
      <c r="R261" s="58"/>
      <c r="S261" s="58"/>
      <c r="T261" s="59"/>
      <c r="U261" s="59"/>
    </row>
    <row r="262" spans="1:21" ht="15" customHeight="1">
      <c r="A262" s="33" t="s">
        <v>258</v>
      </c>
      <c r="B262" s="53">
        <f>'Расчет субсидий'!AD262</f>
        <v>-14.290909090909082</v>
      </c>
      <c r="C262" s="55">
        <f>'Расчет субсидий'!D262-1</f>
        <v>-1</v>
      </c>
      <c r="D262" s="55">
        <f>C262*'Расчет субсидий'!E262</f>
        <v>0</v>
      </c>
      <c r="E262" s="56">
        <f t="shared" ref="E262:E268" si="84">$B262*D262/$U262</f>
        <v>0</v>
      </c>
      <c r="F262" s="27" t="s">
        <v>375</v>
      </c>
      <c r="G262" s="27" t="s">
        <v>375</v>
      </c>
      <c r="H262" s="27" t="s">
        <v>375</v>
      </c>
      <c r="I262" s="27" t="s">
        <v>375</v>
      </c>
      <c r="J262" s="27" t="s">
        <v>375</v>
      </c>
      <c r="K262" s="27" t="s">
        <v>375</v>
      </c>
      <c r="L262" s="55">
        <f>'Расчет субсидий'!P262-1</f>
        <v>-0.32263660017346052</v>
      </c>
      <c r="M262" s="55">
        <f>L262*'Расчет субсидий'!Q262</f>
        <v>-6.4527320034692099</v>
      </c>
      <c r="N262" s="56">
        <f t="shared" ref="N262:N268" si="85">$B262*M262/$U262</f>
        <v>-21.620255680012942</v>
      </c>
      <c r="O262" s="55">
        <f>'Расчет субсидий'!T262-1</f>
        <v>3.7500000000000089E-2</v>
      </c>
      <c r="P262" s="55">
        <f>O262*'Расчет субсидий'!U262</f>
        <v>0.93750000000000222</v>
      </c>
      <c r="Q262" s="56">
        <f t="shared" ref="Q262:Q268" si="86">$B262*P262/$U262</f>
        <v>3.1411485381873718</v>
      </c>
      <c r="R262" s="55">
        <f>'Расчет субсидий'!X262-1</f>
        <v>5.0000000000000044E-2</v>
      </c>
      <c r="S262" s="55">
        <f>R262*'Расчет субсидий'!Y262</f>
        <v>1.2500000000000011</v>
      </c>
      <c r="T262" s="56">
        <f t="shared" ref="T262:T268" si="87">$B262*S262/$U262</f>
        <v>4.1881980509164896</v>
      </c>
      <c r="U262" s="55">
        <f t="shared" si="79"/>
        <v>-4.2652320034692073</v>
      </c>
    </row>
    <row r="263" spans="1:21" ht="15" customHeight="1">
      <c r="A263" s="33" t="s">
        <v>259</v>
      </c>
      <c r="B263" s="53">
        <f>'Расчет субсидий'!AD263</f>
        <v>-23.781818181818181</v>
      </c>
      <c r="C263" s="55">
        <f>'Расчет субсидий'!D263-1</f>
        <v>-1</v>
      </c>
      <c r="D263" s="55">
        <f>C263*'Расчет субсидий'!E263</f>
        <v>0</v>
      </c>
      <c r="E263" s="56">
        <f t="shared" si="84"/>
        <v>0</v>
      </c>
      <c r="F263" s="27" t="s">
        <v>375</v>
      </c>
      <c r="G263" s="27" t="s">
        <v>375</v>
      </c>
      <c r="H263" s="27" t="s">
        <v>375</v>
      </c>
      <c r="I263" s="27" t="s">
        <v>375</v>
      </c>
      <c r="J263" s="27" t="s">
        <v>375</v>
      </c>
      <c r="K263" s="27" t="s">
        <v>375</v>
      </c>
      <c r="L263" s="55">
        <f>'Расчет субсидий'!P263-1</f>
        <v>-0.64462809917355379</v>
      </c>
      <c r="M263" s="55">
        <f>L263*'Расчет субсидий'!Q263</f>
        <v>-12.892561983471076</v>
      </c>
      <c r="N263" s="56">
        <f t="shared" si="85"/>
        <v>-23.781818181818178</v>
      </c>
      <c r="O263" s="55">
        <f>'Расчет субсидий'!T263-1</f>
        <v>0</v>
      </c>
      <c r="P263" s="55">
        <f>O263*'Расчет субсидий'!U263</f>
        <v>0</v>
      </c>
      <c r="Q263" s="56">
        <f t="shared" si="86"/>
        <v>0</v>
      </c>
      <c r="R263" s="55">
        <f>'Расчет субсидий'!X263-1</f>
        <v>0</v>
      </c>
      <c r="S263" s="55">
        <f>R263*'Расчет субсидий'!Y263</f>
        <v>0</v>
      </c>
      <c r="T263" s="56">
        <f t="shared" si="87"/>
        <v>0</v>
      </c>
      <c r="U263" s="55">
        <f t="shared" si="79"/>
        <v>-12.892561983471076</v>
      </c>
    </row>
    <row r="264" spans="1:21" ht="15" customHeight="1">
      <c r="A264" s="33" t="s">
        <v>260</v>
      </c>
      <c r="B264" s="53">
        <f>'Расчет субсидий'!AD264</f>
        <v>13.927272727272708</v>
      </c>
      <c r="C264" s="55">
        <f>'Расчет субсидий'!D264-1</f>
        <v>-1</v>
      </c>
      <c r="D264" s="55">
        <f>C264*'Расчет субсидий'!E264</f>
        <v>0</v>
      </c>
      <c r="E264" s="56">
        <f t="shared" si="84"/>
        <v>0</v>
      </c>
      <c r="F264" s="27" t="s">
        <v>375</v>
      </c>
      <c r="G264" s="27" t="s">
        <v>375</v>
      </c>
      <c r="H264" s="27" t="s">
        <v>375</v>
      </c>
      <c r="I264" s="27" t="s">
        <v>375</v>
      </c>
      <c r="J264" s="27" t="s">
        <v>375</v>
      </c>
      <c r="K264" s="27" t="s">
        <v>375</v>
      </c>
      <c r="L264" s="55">
        <f>'Расчет субсидий'!P264-1</f>
        <v>0.20739837398373973</v>
      </c>
      <c r="M264" s="55">
        <f>L264*'Расчет субсидий'!Q264</f>
        <v>4.1479674796747945</v>
      </c>
      <c r="N264" s="56">
        <f t="shared" si="85"/>
        <v>12.951529097909889</v>
      </c>
      <c r="O264" s="55">
        <f>'Расчет субсидий'!T264-1</f>
        <v>1.2499999999999956E-2</v>
      </c>
      <c r="P264" s="55">
        <f>O264*'Расчет субсидий'!U264</f>
        <v>0.31249999999999889</v>
      </c>
      <c r="Q264" s="56">
        <f t="shared" si="86"/>
        <v>0.97574362936281833</v>
      </c>
      <c r="R264" s="55">
        <f>'Расчет субсидий'!X264-1</f>
        <v>0</v>
      </c>
      <c r="S264" s="55">
        <f>R264*'Расчет субсидий'!Y264</f>
        <v>0</v>
      </c>
      <c r="T264" s="56">
        <f t="shared" si="87"/>
        <v>0</v>
      </c>
      <c r="U264" s="55">
        <f t="shared" si="79"/>
        <v>4.4604674796747936</v>
      </c>
    </row>
    <row r="265" spans="1:21" ht="15" customHeight="1">
      <c r="A265" s="33" t="s">
        <v>261</v>
      </c>
      <c r="B265" s="53">
        <f>'Расчет субсидий'!AD265</f>
        <v>-27.545454545454561</v>
      </c>
      <c r="C265" s="55">
        <f>'Расчет субсидий'!D265-1</f>
        <v>0.17330246913580249</v>
      </c>
      <c r="D265" s="55">
        <f>C265*'Расчет субсидий'!E265</f>
        <v>1.7330246913580249</v>
      </c>
      <c r="E265" s="56">
        <f t="shared" si="84"/>
        <v>7.269076678716643</v>
      </c>
      <c r="F265" s="27" t="s">
        <v>375</v>
      </c>
      <c r="G265" s="27" t="s">
        <v>375</v>
      </c>
      <c r="H265" s="27" t="s">
        <v>375</v>
      </c>
      <c r="I265" s="27" t="s">
        <v>375</v>
      </c>
      <c r="J265" s="27" t="s">
        <v>375</v>
      </c>
      <c r="K265" s="27" t="s">
        <v>375</v>
      </c>
      <c r="L265" s="55">
        <f>'Расчет субсидий'!P265-1</f>
        <v>-0.76434884463848363</v>
      </c>
      <c r="M265" s="55">
        <f>L265*'Расчет субсидий'!Q265</f>
        <v>-15.286976892769673</v>
      </c>
      <c r="N265" s="56">
        <f t="shared" si="85"/>
        <v>-64.12038315059155</v>
      </c>
      <c r="O265" s="55">
        <f>'Расчет субсидий'!T265-1</f>
        <v>3.0303030303029388E-3</v>
      </c>
      <c r="P265" s="55">
        <f>O265*'Расчет субсидий'!U265</f>
        <v>3.0303030303029388E-2</v>
      </c>
      <c r="Q265" s="56">
        <f t="shared" si="86"/>
        <v>0.12710439266597159</v>
      </c>
      <c r="R265" s="55">
        <f>'Расчет субсидий'!X265-1</f>
        <v>0.17391304347826098</v>
      </c>
      <c r="S265" s="55">
        <f>R265*'Расчет субсидий'!Y265</f>
        <v>6.956521739130439</v>
      </c>
      <c r="T265" s="56">
        <f t="shared" si="87"/>
        <v>29.178747533754379</v>
      </c>
      <c r="U265" s="55">
        <f t="shared" si="79"/>
        <v>-6.5671274319781787</v>
      </c>
    </row>
    <row r="266" spans="1:21" ht="15" customHeight="1">
      <c r="A266" s="33" t="s">
        <v>262</v>
      </c>
      <c r="B266" s="53">
        <f>'Расчет субсидий'!AD266</f>
        <v>-8.2181818181818471</v>
      </c>
      <c r="C266" s="55">
        <f>'Расчет субсидий'!D266-1</f>
        <v>3.8979591836734828E-2</v>
      </c>
      <c r="D266" s="55">
        <f>C266*'Расчет субсидий'!E266</f>
        <v>0.38979591836734828</v>
      </c>
      <c r="E266" s="56">
        <f t="shared" si="84"/>
        <v>2.7177299795439831</v>
      </c>
      <c r="F266" s="27" t="s">
        <v>375</v>
      </c>
      <c r="G266" s="27" t="s">
        <v>375</v>
      </c>
      <c r="H266" s="27" t="s">
        <v>375</v>
      </c>
      <c r="I266" s="27" t="s">
        <v>375</v>
      </c>
      <c r="J266" s="27" t="s">
        <v>375</v>
      </c>
      <c r="K266" s="27" t="s">
        <v>375</v>
      </c>
      <c r="L266" s="55">
        <f>'Расчет субсидий'!P266-1</f>
        <v>-0.1847189695550352</v>
      </c>
      <c r="M266" s="55">
        <f>L266*'Расчет субсидий'!Q266</f>
        <v>-3.6943793911007039</v>
      </c>
      <c r="N266" s="56">
        <f t="shared" si="85"/>
        <v>-25.757903441004498</v>
      </c>
      <c r="O266" s="55">
        <f>'Расчет субсидий'!T266-1</f>
        <v>3.0769230769230882E-2</v>
      </c>
      <c r="P266" s="55">
        <f>O266*'Расчет субсидий'!U266</f>
        <v>0.30769230769230882</v>
      </c>
      <c r="Q266" s="56">
        <f t="shared" si="86"/>
        <v>2.1452882641587623</v>
      </c>
      <c r="R266" s="55">
        <f>'Расчет субсидий'!X266-1</f>
        <v>4.5454545454545414E-2</v>
      </c>
      <c r="S266" s="55">
        <f>R266*'Расчет субсидий'!Y266</f>
        <v>1.8181818181818166</v>
      </c>
      <c r="T266" s="56">
        <f t="shared" si="87"/>
        <v>12.676703379119903</v>
      </c>
      <c r="U266" s="55">
        <f t="shared" si="79"/>
        <v>-1.1787093468592302</v>
      </c>
    </row>
    <row r="267" spans="1:21" ht="15" customHeight="1">
      <c r="A267" s="33" t="s">
        <v>263</v>
      </c>
      <c r="B267" s="53">
        <f>'Расчет субсидий'!AD267</f>
        <v>-37.127272727272725</v>
      </c>
      <c r="C267" s="55">
        <f>'Расчет субсидий'!D267-1</f>
        <v>-2.1273158121499325E-2</v>
      </c>
      <c r="D267" s="55">
        <f>C267*'Расчет субсидий'!E267</f>
        <v>-0.21273158121499325</v>
      </c>
      <c r="E267" s="56">
        <f t="shared" si="84"/>
        <v>-1.2693474216256779</v>
      </c>
      <c r="F267" s="27" t="s">
        <v>375</v>
      </c>
      <c r="G267" s="27" t="s">
        <v>375</v>
      </c>
      <c r="H267" s="27" t="s">
        <v>375</v>
      </c>
      <c r="I267" s="27" t="s">
        <v>375</v>
      </c>
      <c r="J267" s="27" t="s">
        <v>375</v>
      </c>
      <c r="K267" s="27" t="s">
        <v>375</v>
      </c>
      <c r="L267" s="55">
        <f>'Расчет субсидий'!P267-1</f>
        <v>-0.43797381116471401</v>
      </c>
      <c r="M267" s="55">
        <f>L267*'Расчет субсидий'!Q267</f>
        <v>-8.7594762232942802</v>
      </c>
      <c r="N267" s="56">
        <f t="shared" si="85"/>
        <v>-52.266891898824348</v>
      </c>
      <c r="O267" s="55">
        <f>'Расчет субсидий'!T267-1</f>
        <v>1.0000000000000009E-2</v>
      </c>
      <c r="P267" s="55">
        <f>O267*'Расчет субсидий'!U267</f>
        <v>0.25000000000000022</v>
      </c>
      <c r="Q267" s="56">
        <f t="shared" si="86"/>
        <v>1.4917242357433951</v>
      </c>
      <c r="R267" s="55">
        <f>'Расчет субсидий'!X267-1</f>
        <v>9.9999999999999867E-2</v>
      </c>
      <c r="S267" s="55">
        <f>R267*'Расчет субсидий'!Y267</f>
        <v>2.4999999999999964</v>
      </c>
      <c r="T267" s="56">
        <f t="shared" si="87"/>
        <v>14.917242357433915</v>
      </c>
      <c r="U267" s="55">
        <f t="shared" si="79"/>
        <v>-6.2222078045092779</v>
      </c>
    </row>
    <row r="268" spans="1:21" ht="15" customHeight="1">
      <c r="A268" s="33" t="s">
        <v>264</v>
      </c>
      <c r="B268" s="53">
        <f>'Расчет субсидий'!AD268</f>
        <v>-2.6272727272727394</v>
      </c>
      <c r="C268" s="55">
        <f>'Расчет субсидий'!D268-1</f>
        <v>2.1230851921527627E-3</v>
      </c>
      <c r="D268" s="55">
        <f>C268*'Расчет субсидий'!E268</f>
        <v>2.1230851921527627E-2</v>
      </c>
      <c r="E268" s="56">
        <f t="shared" si="84"/>
        <v>1.8444645000663142E-2</v>
      </c>
      <c r="F268" s="27" t="s">
        <v>375</v>
      </c>
      <c r="G268" s="27" t="s">
        <v>375</v>
      </c>
      <c r="H268" s="27" t="s">
        <v>375</v>
      </c>
      <c r="I268" s="27" t="s">
        <v>375</v>
      </c>
      <c r="J268" s="27" t="s">
        <v>375</v>
      </c>
      <c r="K268" s="27" t="s">
        <v>375</v>
      </c>
      <c r="L268" s="55">
        <f>'Расчет субсидий'!P268-1</f>
        <v>-0.49671312122008937</v>
      </c>
      <c r="M268" s="55">
        <f>L268*'Расчет субсидий'!Q268</f>
        <v>-9.934262424401787</v>
      </c>
      <c r="N268" s="56">
        <f t="shared" si="85"/>
        <v>-8.6305506928679989</v>
      </c>
      <c r="O268" s="55">
        <f>'Расчет субсидий'!T268-1</f>
        <v>0.19999999999999996</v>
      </c>
      <c r="P268" s="55">
        <f>O268*'Расчет субсидий'!U268</f>
        <v>2.9999999999999991</v>
      </c>
      <c r="Q268" s="56">
        <f t="shared" si="86"/>
        <v>2.6062983815492582</v>
      </c>
      <c r="R268" s="55">
        <f>'Расчет субсидий'!X268-1</f>
        <v>0.11111111111111116</v>
      </c>
      <c r="S268" s="55">
        <f>R268*'Расчет субсидий'!Y268</f>
        <v>3.8888888888888906</v>
      </c>
      <c r="T268" s="56">
        <f t="shared" si="87"/>
        <v>3.3785349390453372</v>
      </c>
      <c r="U268" s="55">
        <f t="shared" si="79"/>
        <v>-3.0241426835913692</v>
      </c>
    </row>
    <row r="269" spans="1:21" ht="15" customHeight="1">
      <c r="A269" s="32" t="s">
        <v>265</v>
      </c>
      <c r="B269" s="57"/>
      <c r="C269" s="58"/>
      <c r="D269" s="58"/>
      <c r="E269" s="59"/>
      <c r="F269" s="58"/>
      <c r="G269" s="58"/>
      <c r="H269" s="59"/>
      <c r="I269" s="59"/>
      <c r="J269" s="59"/>
      <c r="K269" s="59"/>
      <c r="L269" s="58"/>
      <c r="M269" s="58"/>
      <c r="N269" s="59"/>
      <c r="O269" s="58"/>
      <c r="P269" s="58"/>
      <c r="Q269" s="59"/>
      <c r="R269" s="58"/>
      <c r="S269" s="58"/>
      <c r="T269" s="59"/>
      <c r="U269" s="59"/>
    </row>
    <row r="270" spans="1:21" ht="15" customHeight="1">
      <c r="A270" s="33" t="s">
        <v>266</v>
      </c>
      <c r="B270" s="53">
        <f>'Расчет субсидий'!AD270</f>
        <v>0.26363636363636545</v>
      </c>
      <c r="C270" s="55">
        <f>'Расчет субсидий'!D270-1</f>
        <v>-1</v>
      </c>
      <c r="D270" s="55">
        <f>C270*'Расчет субсидий'!E270</f>
        <v>0</v>
      </c>
      <c r="E270" s="56">
        <f t="shared" ref="E270:E286" si="88">$B270*D270/$U270</f>
        <v>0</v>
      </c>
      <c r="F270" s="27" t="s">
        <v>375</v>
      </c>
      <c r="G270" s="27" t="s">
        <v>375</v>
      </c>
      <c r="H270" s="27" t="s">
        <v>375</v>
      </c>
      <c r="I270" s="27" t="s">
        <v>375</v>
      </c>
      <c r="J270" s="27" t="s">
        <v>375</v>
      </c>
      <c r="K270" s="27" t="s">
        <v>375</v>
      </c>
      <c r="L270" s="55">
        <f>'Расчет субсидий'!P270-1</f>
        <v>1.6260162601625883E-2</v>
      </c>
      <c r="M270" s="55">
        <f>L270*'Расчет субсидий'!Q270</f>
        <v>0.32520325203251765</v>
      </c>
      <c r="N270" s="56">
        <f t="shared" ref="N270:N286" si="89">$B270*M270/$U270</f>
        <v>0.26363636363636545</v>
      </c>
      <c r="O270" s="55">
        <f>'Расчет субсидий'!T270-1</f>
        <v>0</v>
      </c>
      <c r="P270" s="55">
        <f>O270*'Расчет субсидий'!U270</f>
        <v>0</v>
      </c>
      <c r="Q270" s="56">
        <f t="shared" ref="Q270:Q286" si="90">$B270*P270/$U270</f>
        <v>0</v>
      </c>
      <c r="R270" s="55">
        <f>'Расчет субсидий'!X270-1</f>
        <v>0</v>
      </c>
      <c r="S270" s="55">
        <f>R270*'Расчет субсидий'!Y270</f>
        <v>0</v>
      </c>
      <c r="T270" s="56">
        <f t="shared" ref="T270:T286" si="91">$B270*S270/$U270</f>
        <v>0</v>
      </c>
      <c r="U270" s="55">
        <f t="shared" si="79"/>
        <v>0.32520325203251765</v>
      </c>
    </row>
    <row r="271" spans="1:21" ht="15" customHeight="1">
      <c r="A271" s="33" t="s">
        <v>267</v>
      </c>
      <c r="B271" s="53">
        <f>'Расчет субсидий'!AD271</f>
        <v>1.2000000000000028</v>
      </c>
      <c r="C271" s="55">
        <f>'Расчет субсидий'!D271-1</f>
        <v>-1</v>
      </c>
      <c r="D271" s="55">
        <f>C271*'Расчет субсидий'!E271</f>
        <v>0</v>
      </c>
      <c r="E271" s="56">
        <f t="shared" si="88"/>
        <v>0</v>
      </c>
      <c r="F271" s="27" t="s">
        <v>375</v>
      </c>
      <c r="G271" s="27" t="s">
        <v>375</v>
      </c>
      <c r="H271" s="27" t="s">
        <v>375</v>
      </c>
      <c r="I271" s="27" t="s">
        <v>375</v>
      </c>
      <c r="J271" s="27" t="s">
        <v>375</v>
      </c>
      <c r="K271" s="27" t="s">
        <v>375</v>
      </c>
      <c r="L271" s="55">
        <f>'Расчет субсидий'!P271-1</f>
        <v>8.1920903954802338E-2</v>
      </c>
      <c r="M271" s="55">
        <f>L271*'Расчет субсидий'!Q271</f>
        <v>1.6384180790960468</v>
      </c>
      <c r="N271" s="56">
        <f t="shared" si="89"/>
        <v>1.2000000000000028</v>
      </c>
      <c r="O271" s="55">
        <f>'Расчет субсидий'!T271-1</f>
        <v>0</v>
      </c>
      <c r="P271" s="55">
        <f>O271*'Расчет субсидий'!U271</f>
        <v>0</v>
      </c>
      <c r="Q271" s="56">
        <f t="shared" si="90"/>
        <v>0</v>
      </c>
      <c r="R271" s="55">
        <f>'Расчет субсидий'!X271-1</f>
        <v>0</v>
      </c>
      <c r="S271" s="55">
        <f>R271*'Расчет субсидий'!Y271</f>
        <v>0</v>
      </c>
      <c r="T271" s="56">
        <f t="shared" si="91"/>
        <v>0</v>
      </c>
      <c r="U271" s="55">
        <f t="shared" si="79"/>
        <v>1.6384180790960468</v>
      </c>
    </row>
    <row r="272" spans="1:21" ht="15" customHeight="1">
      <c r="A272" s="33" t="s">
        <v>268</v>
      </c>
      <c r="B272" s="53">
        <f>'Расчет субсидий'!AD272</f>
        <v>0.6545454545454561</v>
      </c>
      <c r="C272" s="55">
        <f>'Расчет субсидий'!D272-1</f>
        <v>-1</v>
      </c>
      <c r="D272" s="55">
        <f>C272*'Расчет субсидий'!E272</f>
        <v>0</v>
      </c>
      <c r="E272" s="56">
        <f t="shared" si="88"/>
        <v>0</v>
      </c>
      <c r="F272" s="27" t="s">
        <v>375</v>
      </c>
      <c r="G272" s="27" t="s">
        <v>375</v>
      </c>
      <c r="H272" s="27" t="s">
        <v>375</v>
      </c>
      <c r="I272" s="27" t="s">
        <v>375</v>
      </c>
      <c r="J272" s="27" t="s">
        <v>375</v>
      </c>
      <c r="K272" s="27" t="s">
        <v>375</v>
      </c>
      <c r="L272" s="55">
        <f>'Расчет субсидий'!P272-1</f>
        <v>6.0824742268041243E-2</v>
      </c>
      <c r="M272" s="55">
        <f>L272*'Расчет субсидий'!Q272</f>
        <v>1.2164948453608249</v>
      </c>
      <c r="N272" s="56">
        <f t="shared" si="89"/>
        <v>0.6545454545454561</v>
      </c>
      <c r="O272" s="55">
        <f>'Расчет субсидий'!T272-1</f>
        <v>0</v>
      </c>
      <c r="P272" s="55">
        <f>O272*'Расчет субсидий'!U272</f>
        <v>0</v>
      </c>
      <c r="Q272" s="56">
        <f t="shared" si="90"/>
        <v>0</v>
      </c>
      <c r="R272" s="55">
        <f>'Расчет субсидий'!X272-1</f>
        <v>0</v>
      </c>
      <c r="S272" s="55">
        <f>R272*'Расчет субсидий'!Y272</f>
        <v>0</v>
      </c>
      <c r="T272" s="56">
        <f t="shared" si="91"/>
        <v>0</v>
      </c>
      <c r="U272" s="55">
        <f t="shared" si="79"/>
        <v>1.2164948453608249</v>
      </c>
    </row>
    <row r="273" spans="1:21" ht="15" customHeight="1">
      <c r="A273" s="33" t="s">
        <v>269</v>
      </c>
      <c r="B273" s="53">
        <f>'Расчет субсидий'!AD273</f>
        <v>8.4636363636363683</v>
      </c>
      <c r="C273" s="55">
        <f>'Расчет субсидий'!D273-1</f>
        <v>-1</v>
      </c>
      <c r="D273" s="55">
        <f>C273*'Расчет субсидий'!E273</f>
        <v>0</v>
      </c>
      <c r="E273" s="56">
        <f t="shared" si="88"/>
        <v>0</v>
      </c>
      <c r="F273" s="27" t="s">
        <v>375</v>
      </c>
      <c r="G273" s="27" t="s">
        <v>375</v>
      </c>
      <c r="H273" s="27" t="s">
        <v>375</v>
      </c>
      <c r="I273" s="27" t="s">
        <v>375</v>
      </c>
      <c r="J273" s="27" t="s">
        <v>375</v>
      </c>
      <c r="K273" s="27" t="s">
        <v>375</v>
      </c>
      <c r="L273" s="55">
        <f>'Расчет субсидий'!P273-1</f>
        <v>0.12005457025920863</v>
      </c>
      <c r="M273" s="55">
        <f>L273*'Расчет субсидий'!Q273</f>
        <v>2.4010914051841725</v>
      </c>
      <c r="N273" s="56">
        <f t="shared" si="89"/>
        <v>6.6243699970352772</v>
      </c>
      <c r="O273" s="55">
        <f>'Расчет субсидий'!T273-1</f>
        <v>3.3333333333333437E-2</v>
      </c>
      <c r="P273" s="55">
        <f>O273*'Расчет субсидий'!U273</f>
        <v>0.66666666666666874</v>
      </c>
      <c r="Q273" s="56">
        <f t="shared" si="90"/>
        <v>1.8392663666010902</v>
      </c>
      <c r="R273" s="55">
        <f>'Расчет субсидий'!X273-1</f>
        <v>0</v>
      </c>
      <c r="S273" s="55">
        <f>R273*'Расчет субсидий'!Y273</f>
        <v>0</v>
      </c>
      <c r="T273" s="56">
        <f t="shared" si="91"/>
        <v>0</v>
      </c>
      <c r="U273" s="55">
        <f t="shared" si="79"/>
        <v>3.0677580718508413</v>
      </c>
    </row>
    <row r="274" spans="1:21" ht="15" customHeight="1">
      <c r="A274" s="33" t="s">
        <v>270</v>
      </c>
      <c r="B274" s="53">
        <f>'Расчет субсидий'!AD274</f>
        <v>-0.14545454545454817</v>
      </c>
      <c r="C274" s="55">
        <f>'Расчет субсидий'!D274-1</f>
        <v>-1.6666666666666718E-2</v>
      </c>
      <c r="D274" s="55">
        <f>C274*'Расчет субсидий'!E274</f>
        <v>-0.16666666666666718</v>
      </c>
      <c r="E274" s="56">
        <f t="shared" si="88"/>
        <v>-8.2356324199977307E-2</v>
      </c>
      <c r="F274" s="27" t="s">
        <v>375</v>
      </c>
      <c r="G274" s="27" t="s">
        <v>375</v>
      </c>
      <c r="H274" s="27" t="s">
        <v>375</v>
      </c>
      <c r="I274" s="27" t="s">
        <v>375</v>
      </c>
      <c r="J274" s="27" t="s">
        <v>375</v>
      </c>
      <c r="K274" s="27" t="s">
        <v>375</v>
      </c>
      <c r="L274" s="55">
        <f>'Расчет субсидий'!P274-1</f>
        <v>-6.3846767757381739E-3</v>
      </c>
      <c r="M274" s="55">
        <f>L274*'Расчет субсидий'!Q274</f>
        <v>-0.12769353551476348</v>
      </c>
      <c r="N274" s="56">
        <f t="shared" si="89"/>
        <v>-6.309822125457086E-2</v>
      </c>
      <c r="O274" s="55">
        <f>'Расчет субсидий'!T274-1</f>
        <v>0</v>
      </c>
      <c r="P274" s="55">
        <f>O274*'Расчет субсидий'!U274</f>
        <v>0</v>
      </c>
      <c r="Q274" s="56">
        <f t="shared" si="90"/>
        <v>0</v>
      </c>
      <c r="R274" s="55">
        <f>'Расчет субсидий'!X274-1</f>
        <v>0</v>
      </c>
      <c r="S274" s="55">
        <f>R274*'Расчет субсидий'!Y274</f>
        <v>0</v>
      </c>
      <c r="T274" s="56">
        <f t="shared" si="91"/>
        <v>0</v>
      </c>
      <c r="U274" s="55">
        <f t="shared" si="79"/>
        <v>-0.29436020218143066</v>
      </c>
    </row>
    <row r="275" spans="1:21" ht="15" customHeight="1">
      <c r="A275" s="33" t="s">
        <v>271</v>
      </c>
      <c r="B275" s="53">
        <f>'Расчет субсидий'!AD275</f>
        <v>-8.6454545454545269</v>
      </c>
      <c r="C275" s="55">
        <f>'Расчет субсидий'!D275-1</f>
        <v>-1</v>
      </c>
      <c r="D275" s="55">
        <f>C275*'Расчет субсидий'!E275</f>
        <v>0</v>
      </c>
      <c r="E275" s="56">
        <f t="shared" si="88"/>
        <v>0</v>
      </c>
      <c r="F275" s="27" t="s">
        <v>375</v>
      </c>
      <c r="G275" s="27" t="s">
        <v>375</v>
      </c>
      <c r="H275" s="27" t="s">
        <v>375</v>
      </c>
      <c r="I275" s="27" t="s">
        <v>375</v>
      </c>
      <c r="J275" s="27" t="s">
        <v>375</v>
      </c>
      <c r="K275" s="27" t="s">
        <v>375</v>
      </c>
      <c r="L275" s="55">
        <f>'Расчет субсидий'!P275-1</f>
        <v>-0.25588865096359747</v>
      </c>
      <c r="M275" s="55">
        <f>L275*'Расчет субсидий'!Q275</f>
        <v>-5.1177730192719491</v>
      </c>
      <c r="N275" s="56">
        <f t="shared" si="89"/>
        <v>-9.5815610311320789</v>
      </c>
      <c r="O275" s="55">
        <f>'Расчет субсидий'!T275-1</f>
        <v>3.3333333333333437E-2</v>
      </c>
      <c r="P275" s="55">
        <f>O275*'Расчет субсидий'!U275</f>
        <v>0.50000000000000155</v>
      </c>
      <c r="Q275" s="56">
        <f t="shared" si="90"/>
        <v>0.93610648567755106</v>
      </c>
      <c r="R275" s="55">
        <f>'Расчет субсидий'!X275-1</f>
        <v>0</v>
      </c>
      <c r="S275" s="55">
        <f>R275*'Расчет субсидий'!Y275</f>
        <v>0</v>
      </c>
      <c r="T275" s="56">
        <f t="shared" si="91"/>
        <v>0</v>
      </c>
      <c r="U275" s="55">
        <f t="shared" si="79"/>
        <v>-4.6177730192719473</v>
      </c>
    </row>
    <row r="276" spans="1:21" ht="15" customHeight="1">
      <c r="A276" s="33" t="s">
        <v>272</v>
      </c>
      <c r="B276" s="53">
        <f>'Расчет субсидий'!AD276</f>
        <v>-11.25454545454545</v>
      </c>
      <c r="C276" s="55">
        <f>'Расчет субсидий'!D276-1</f>
        <v>-1</v>
      </c>
      <c r="D276" s="55">
        <f>C276*'Расчет субсидий'!E276</f>
        <v>0</v>
      </c>
      <c r="E276" s="56">
        <f t="shared" si="88"/>
        <v>0</v>
      </c>
      <c r="F276" s="27" t="s">
        <v>375</v>
      </c>
      <c r="G276" s="27" t="s">
        <v>375</v>
      </c>
      <c r="H276" s="27" t="s">
        <v>375</v>
      </c>
      <c r="I276" s="27" t="s">
        <v>375</v>
      </c>
      <c r="J276" s="27" t="s">
        <v>375</v>
      </c>
      <c r="K276" s="27" t="s">
        <v>375</v>
      </c>
      <c r="L276" s="55">
        <f>'Расчет субсидий'!P276-1</f>
        <v>-0.14883720930232558</v>
      </c>
      <c r="M276" s="55">
        <f>L276*'Расчет субсидий'!Q276</f>
        <v>-2.9767441860465116</v>
      </c>
      <c r="N276" s="56">
        <f t="shared" si="89"/>
        <v>-4.1999469917837251</v>
      </c>
      <c r="O276" s="55">
        <f>'Расчет субсидий'!T276-1</f>
        <v>-0.25</v>
      </c>
      <c r="P276" s="55">
        <f>O276*'Расчет субсидий'!U276</f>
        <v>-5</v>
      </c>
      <c r="Q276" s="56">
        <f t="shared" si="90"/>
        <v>-7.0545984627617253</v>
      </c>
      <c r="R276" s="55">
        <f>'Расчет субсидий'!X276-1</f>
        <v>0</v>
      </c>
      <c r="S276" s="55">
        <f>R276*'Расчет субсидий'!Y276</f>
        <v>0</v>
      </c>
      <c r="T276" s="56">
        <f t="shared" si="91"/>
        <v>0</v>
      </c>
      <c r="U276" s="55">
        <f t="shared" si="79"/>
        <v>-7.9767441860465116</v>
      </c>
    </row>
    <row r="277" spans="1:21" ht="15" customHeight="1">
      <c r="A277" s="33" t="s">
        <v>273</v>
      </c>
      <c r="B277" s="53">
        <f>'Расчет субсидий'!AD277</f>
        <v>-22.109090909090909</v>
      </c>
      <c r="C277" s="55">
        <f>'Расчет субсидий'!D277-1</f>
        <v>-1</v>
      </c>
      <c r="D277" s="55">
        <f>C277*'Расчет субсидий'!E277</f>
        <v>0</v>
      </c>
      <c r="E277" s="56">
        <f t="shared" si="88"/>
        <v>0</v>
      </c>
      <c r="F277" s="27" t="s">
        <v>375</v>
      </c>
      <c r="G277" s="27" t="s">
        <v>375</v>
      </c>
      <c r="H277" s="27" t="s">
        <v>375</v>
      </c>
      <c r="I277" s="27" t="s">
        <v>375</v>
      </c>
      <c r="J277" s="27" t="s">
        <v>375</v>
      </c>
      <c r="K277" s="27" t="s">
        <v>375</v>
      </c>
      <c r="L277" s="55">
        <f>'Расчет субсидий'!P277-1</f>
        <v>-0.53488372093023262</v>
      </c>
      <c r="M277" s="55">
        <f>L277*'Расчет субсидий'!Q277</f>
        <v>-10.697674418604652</v>
      </c>
      <c r="N277" s="56">
        <f t="shared" si="89"/>
        <v>-22.109090909090909</v>
      </c>
      <c r="O277" s="55">
        <f>'Расчет субсидий'!T277-1</f>
        <v>0</v>
      </c>
      <c r="P277" s="55">
        <f>O277*'Расчет субсидий'!U277</f>
        <v>0</v>
      </c>
      <c r="Q277" s="56">
        <f t="shared" si="90"/>
        <v>0</v>
      </c>
      <c r="R277" s="55">
        <f>'Расчет субсидий'!X277-1</f>
        <v>0</v>
      </c>
      <c r="S277" s="55">
        <f>R277*'Расчет субсидий'!Y277</f>
        <v>0</v>
      </c>
      <c r="T277" s="56">
        <f t="shared" si="91"/>
        <v>0</v>
      </c>
      <c r="U277" s="55">
        <f t="shared" si="79"/>
        <v>-10.697674418604652</v>
      </c>
    </row>
    <row r="278" spans="1:21" ht="15" customHeight="1">
      <c r="A278" s="33" t="s">
        <v>274</v>
      </c>
      <c r="B278" s="53">
        <f>'Расчет субсидий'!AD278</f>
        <v>5.5181818181818159</v>
      </c>
      <c r="C278" s="55">
        <f>'Расчет субсидий'!D278-1</f>
        <v>-1</v>
      </c>
      <c r="D278" s="55">
        <f>C278*'Расчет субсидий'!E278</f>
        <v>0</v>
      </c>
      <c r="E278" s="56">
        <f t="shared" si="88"/>
        <v>0</v>
      </c>
      <c r="F278" s="27" t="s">
        <v>375</v>
      </c>
      <c r="G278" s="27" t="s">
        <v>375</v>
      </c>
      <c r="H278" s="27" t="s">
        <v>375</v>
      </c>
      <c r="I278" s="27" t="s">
        <v>375</v>
      </c>
      <c r="J278" s="27" t="s">
        <v>375</v>
      </c>
      <c r="K278" s="27" t="s">
        <v>375</v>
      </c>
      <c r="L278" s="55">
        <f>'Расчет субсидий'!P278-1</f>
        <v>0.30000000000000004</v>
      </c>
      <c r="M278" s="55">
        <f>L278*'Расчет субсидий'!Q278</f>
        <v>6.0000000000000009</v>
      </c>
      <c r="N278" s="56">
        <f t="shared" si="89"/>
        <v>5.5181818181818159</v>
      </c>
      <c r="O278" s="55">
        <f>'Расчет субсидий'!T278-1</f>
        <v>0</v>
      </c>
      <c r="P278" s="55">
        <f>O278*'Расчет субсидий'!U278</f>
        <v>0</v>
      </c>
      <c r="Q278" s="56">
        <f t="shared" si="90"/>
        <v>0</v>
      </c>
      <c r="R278" s="55">
        <f>'Расчет субсидий'!X278-1</f>
        <v>0</v>
      </c>
      <c r="S278" s="55">
        <f>R278*'Расчет субсидий'!Y278</f>
        <v>0</v>
      </c>
      <c r="T278" s="56">
        <f t="shared" si="91"/>
        <v>0</v>
      </c>
      <c r="U278" s="55">
        <f t="shared" si="79"/>
        <v>6.0000000000000009</v>
      </c>
    </row>
    <row r="279" spans="1:21" ht="15" customHeight="1">
      <c r="A279" s="33" t="s">
        <v>275</v>
      </c>
      <c r="B279" s="53">
        <f>'Расчет субсидий'!AD279</f>
        <v>4.7454545454545496</v>
      </c>
      <c r="C279" s="55">
        <f>'Расчет субсидий'!D279-1</f>
        <v>-1</v>
      </c>
      <c r="D279" s="55">
        <f>C279*'Расчет субсидий'!E279</f>
        <v>0</v>
      </c>
      <c r="E279" s="56">
        <f t="shared" si="88"/>
        <v>0</v>
      </c>
      <c r="F279" s="27" t="s">
        <v>375</v>
      </c>
      <c r="G279" s="27" t="s">
        <v>375</v>
      </c>
      <c r="H279" s="27" t="s">
        <v>375</v>
      </c>
      <c r="I279" s="27" t="s">
        <v>375</v>
      </c>
      <c r="J279" s="27" t="s">
        <v>375</v>
      </c>
      <c r="K279" s="27" t="s">
        <v>375</v>
      </c>
      <c r="L279" s="55">
        <f>'Расчет субсидий'!P279-1</f>
        <v>0.22697732997481102</v>
      </c>
      <c r="M279" s="55">
        <f>L279*'Расчет субсидий'!Q279</f>
        <v>4.5395465994962203</v>
      </c>
      <c r="N279" s="56">
        <f t="shared" si="89"/>
        <v>6.0861501436223975</v>
      </c>
      <c r="O279" s="55">
        <f>'Расчет субсидий'!T279-1</f>
        <v>-6.6666666666666763E-2</v>
      </c>
      <c r="P279" s="55">
        <f>O279*'Расчет субсидий'!U279</f>
        <v>-1.0000000000000013</v>
      </c>
      <c r="Q279" s="56">
        <f t="shared" si="90"/>
        <v>-1.3406955981678481</v>
      </c>
      <c r="R279" s="55">
        <f>'Расчет субсидий'!X279-1</f>
        <v>0</v>
      </c>
      <c r="S279" s="55">
        <f>R279*'Расчет субсидий'!Y279</f>
        <v>0</v>
      </c>
      <c r="T279" s="56">
        <f t="shared" si="91"/>
        <v>0</v>
      </c>
      <c r="U279" s="55">
        <f t="shared" si="79"/>
        <v>3.539546599496219</v>
      </c>
    </row>
    <row r="280" spans="1:21" ht="15" customHeight="1">
      <c r="A280" s="33" t="s">
        <v>276</v>
      </c>
      <c r="B280" s="53">
        <f>'Расчет субсидий'!AD280</f>
        <v>14.545454545454547</v>
      </c>
      <c r="C280" s="55">
        <f>'Расчет субсидий'!D280-1</f>
        <v>-1</v>
      </c>
      <c r="D280" s="55">
        <f>C280*'Расчет субсидий'!E280</f>
        <v>0</v>
      </c>
      <c r="E280" s="56">
        <f t="shared" si="88"/>
        <v>0</v>
      </c>
      <c r="F280" s="27" t="s">
        <v>375</v>
      </c>
      <c r="G280" s="27" t="s">
        <v>375</v>
      </c>
      <c r="H280" s="27" t="s">
        <v>375</v>
      </c>
      <c r="I280" s="27" t="s">
        <v>375</v>
      </c>
      <c r="J280" s="27" t="s">
        <v>375</v>
      </c>
      <c r="K280" s="27" t="s">
        <v>375</v>
      </c>
      <c r="L280" s="55">
        <f>'Расчет субсидий'!P280-1</f>
        <v>0.30000000000000004</v>
      </c>
      <c r="M280" s="55">
        <f>L280*'Расчет субсидий'!Q280</f>
        <v>6.0000000000000009</v>
      </c>
      <c r="N280" s="56">
        <f t="shared" si="89"/>
        <v>7.0444353852425614</v>
      </c>
      <c r="O280" s="55">
        <f>'Расчет субсидий'!T280-1</f>
        <v>5.555555555555558E-2</v>
      </c>
      <c r="P280" s="55">
        <f>O280*'Расчет субсидий'!U280</f>
        <v>1.3888888888888895</v>
      </c>
      <c r="Q280" s="56">
        <f t="shared" si="90"/>
        <v>1.6306563391765192</v>
      </c>
      <c r="R280" s="55">
        <f>'Расчет субсидий'!X280-1</f>
        <v>0.19999999999999996</v>
      </c>
      <c r="S280" s="55">
        <f>R280*'Расчет субсидий'!Y280</f>
        <v>4.9999999999999991</v>
      </c>
      <c r="T280" s="56">
        <f t="shared" si="91"/>
        <v>5.8703628210354664</v>
      </c>
      <c r="U280" s="55">
        <f t="shared" si="79"/>
        <v>12.388888888888889</v>
      </c>
    </row>
    <row r="281" spans="1:21" ht="15" customHeight="1">
      <c r="A281" s="33" t="s">
        <v>277</v>
      </c>
      <c r="B281" s="53">
        <f>'Расчет субсидий'!AD281</f>
        <v>0.7181818181818187</v>
      </c>
      <c r="C281" s="55">
        <f>'Расчет субсидий'!D281-1</f>
        <v>-1</v>
      </c>
      <c r="D281" s="55">
        <f>C281*'Расчет субсидий'!E281</f>
        <v>0</v>
      </c>
      <c r="E281" s="56">
        <f t="shared" si="88"/>
        <v>0</v>
      </c>
      <c r="F281" s="27" t="s">
        <v>375</v>
      </c>
      <c r="G281" s="27" t="s">
        <v>375</v>
      </c>
      <c r="H281" s="27" t="s">
        <v>375</v>
      </c>
      <c r="I281" s="27" t="s">
        <v>375</v>
      </c>
      <c r="J281" s="27" t="s">
        <v>375</v>
      </c>
      <c r="K281" s="27" t="s">
        <v>375</v>
      </c>
      <c r="L281" s="55">
        <f>'Расчет субсидий'!P281-1</f>
        <v>0.30000000000000004</v>
      </c>
      <c r="M281" s="55">
        <f>L281*'Расчет субсидий'!Q281</f>
        <v>6.0000000000000009</v>
      </c>
      <c r="N281" s="56">
        <f t="shared" si="89"/>
        <v>0.58760330578512443</v>
      </c>
      <c r="O281" s="55">
        <f>'Расчет субсидий'!T281-1</f>
        <v>6.6666666666666652E-2</v>
      </c>
      <c r="P281" s="55">
        <f>O281*'Расчет субсидий'!U281</f>
        <v>1.333333333333333</v>
      </c>
      <c r="Q281" s="56">
        <f t="shared" si="90"/>
        <v>0.13057851239669427</v>
      </c>
      <c r="R281" s="55">
        <f>'Расчет субсидий'!X281-1</f>
        <v>0</v>
      </c>
      <c r="S281" s="55">
        <f>R281*'Расчет субсидий'!Y281</f>
        <v>0</v>
      </c>
      <c r="T281" s="56">
        <f t="shared" si="91"/>
        <v>0</v>
      </c>
      <c r="U281" s="55">
        <f t="shared" si="79"/>
        <v>7.3333333333333339</v>
      </c>
    </row>
    <row r="282" spans="1:21" ht="15" customHeight="1">
      <c r="A282" s="33" t="s">
        <v>278</v>
      </c>
      <c r="B282" s="53">
        <f>'Расчет субсидий'!AD282</f>
        <v>14.672727272727286</v>
      </c>
      <c r="C282" s="55">
        <f>'Расчет субсидий'!D282-1</f>
        <v>0.11548791405550585</v>
      </c>
      <c r="D282" s="55">
        <f>C282*'Расчет субсидий'!E282</f>
        <v>1.1548791405550585</v>
      </c>
      <c r="E282" s="56">
        <f t="shared" si="88"/>
        <v>2.9220142020146982</v>
      </c>
      <c r="F282" s="27" t="s">
        <v>375</v>
      </c>
      <c r="G282" s="27" t="s">
        <v>375</v>
      </c>
      <c r="H282" s="27" t="s">
        <v>375</v>
      </c>
      <c r="I282" s="27" t="s">
        <v>375</v>
      </c>
      <c r="J282" s="27" t="s">
        <v>375</v>
      </c>
      <c r="K282" s="27" t="s">
        <v>375</v>
      </c>
      <c r="L282" s="55">
        <f>'Расчет субсидий'!P282-1</f>
        <v>0.23221402214022135</v>
      </c>
      <c r="M282" s="55">
        <f>L282*'Расчет субсидий'!Q282</f>
        <v>4.6442804428044271</v>
      </c>
      <c r="N282" s="56">
        <f t="shared" si="89"/>
        <v>11.750713070712587</v>
      </c>
      <c r="O282" s="55">
        <f>'Расчет субсидий'!T282-1</f>
        <v>0</v>
      </c>
      <c r="P282" s="55">
        <f>O282*'Расчет субсидий'!U282</f>
        <v>0</v>
      </c>
      <c r="Q282" s="56">
        <f t="shared" si="90"/>
        <v>0</v>
      </c>
      <c r="R282" s="55">
        <f>'Расчет субсидий'!X282-1</f>
        <v>0</v>
      </c>
      <c r="S282" s="55">
        <f>R282*'Расчет субсидий'!Y282</f>
        <v>0</v>
      </c>
      <c r="T282" s="56">
        <f t="shared" si="91"/>
        <v>0</v>
      </c>
      <c r="U282" s="55">
        <f t="shared" si="79"/>
        <v>5.7991595833594856</v>
      </c>
    </row>
    <row r="283" spans="1:21" ht="15" customHeight="1">
      <c r="A283" s="33" t="s">
        <v>279</v>
      </c>
      <c r="B283" s="53">
        <f>'Расчет субсидий'!AD283</f>
        <v>-93.136363636363626</v>
      </c>
      <c r="C283" s="55">
        <f>'Расчет субсидий'!D283-1</f>
        <v>-0.39483550114766641</v>
      </c>
      <c r="D283" s="55">
        <f>C283*'Расчет субсидий'!E283</f>
        <v>-3.9483550114766643</v>
      </c>
      <c r="E283" s="56">
        <f t="shared" si="88"/>
        <v>-13.458787384862676</v>
      </c>
      <c r="F283" s="27" t="s">
        <v>375</v>
      </c>
      <c r="G283" s="27" t="s">
        <v>375</v>
      </c>
      <c r="H283" s="27" t="s">
        <v>375</v>
      </c>
      <c r="I283" s="27" t="s">
        <v>375</v>
      </c>
      <c r="J283" s="27" t="s">
        <v>375</v>
      </c>
      <c r="K283" s="27" t="s">
        <v>375</v>
      </c>
      <c r="L283" s="55">
        <f>'Расчет субсидий'!P283-1</f>
        <v>8.1264108352144371E-2</v>
      </c>
      <c r="M283" s="55">
        <f>L283*'Расчет субсидий'!Q283</f>
        <v>1.6252821670428874</v>
      </c>
      <c r="N283" s="56">
        <f t="shared" si="89"/>
        <v>5.5401115307658726</v>
      </c>
      <c r="O283" s="55">
        <f>'Расчет субсидий'!T283-1</f>
        <v>0</v>
      </c>
      <c r="P283" s="55">
        <f>O283*'Расчет субсидий'!U283</f>
        <v>0</v>
      </c>
      <c r="Q283" s="56">
        <f t="shared" si="90"/>
        <v>0</v>
      </c>
      <c r="R283" s="55">
        <f>'Расчет субсидий'!X283-1</f>
        <v>-1</v>
      </c>
      <c r="S283" s="55">
        <f>R283*'Расчет субсидий'!Y283</f>
        <v>-25</v>
      </c>
      <c r="T283" s="56">
        <f t="shared" si="91"/>
        <v>-85.217687782266822</v>
      </c>
      <c r="U283" s="55">
        <f t="shared" si="79"/>
        <v>-27.323072844433778</v>
      </c>
    </row>
    <row r="284" spans="1:21" ht="15" customHeight="1">
      <c r="A284" s="33" t="s">
        <v>280</v>
      </c>
      <c r="B284" s="53">
        <f>'Расчет субсидий'!AD284</f>
        <v>-22.772727272727252</v>
      </c>
      <c r="C284" s="55">
        <f>'Расчет субсидий'!D284-1</f>
        <v>-7.1461674769412453E-2</v>
      </c>
      <c r="D284" s="55">
        <f>C284*'Расчет субсидий'!E284</f>
        <v>-0.71461674769412453</v>
      </c>
      <c r="E284" s="56">
        <f t="shared" si="88"/>
        <v>-3.1064339192071078</v>
      </c>
      <c r="F284" s="27" t="s">
        <v>375</v>
      </c>
      <c r="G284" s="27" t="s">
        <v>375</v>
      </c>
      <c r="H284" s="27" t="s">
        <v>375</v>
      </c>
      <c r="I284" s="27" t="s">
        <v>375</v>
      </c>
      <c r="J284" s="27" t="s">
        <v>375</v>
      </c>
      <c r="K284" s="27" t="s">
        <v>375</v>
      </c>
      <c r="L284" s="55">
        <f>'Расчет субсидий'!P284-1</f>
        <v>-0.35745572271948212</v>
      </c>
      <c r="M284" s="55">
        <f>L284*'Расчет субсидий'!Q284</f>
        <v>-7.1491144543896423</v>
      </c>
      <c r="N284" s="56">
        <f t="shared" si="89"/>
        <v>-31.077149682077611</v>
      </c>
      <c r="O284" s="55">
        <f>'Расчет субсидий'!T284-1</f>
        <v>-7.4999999999999956E-2</v>
      </c>
      <c r="P284" s="55">
        <f>O284*'Расчет субсидий'!U284</f>
        <v>-0.37499999999999978</v>
      </c>
      <c r="Q284" s="56">
        <f t="shared" si="90"/>
        <v>-1.6301223326510661</v>
      </c>
      <c r="R284" s="55">
        <f>'Расчет субсидий'!X284-1</f>
        <v>6.6666666666666652E-2</v>
      </c>
      <c r="S284" s="55">
        <f>R284*'Расчет субсидий'!Y284</f>
        <v>2.9999999999999991</v>
      </c>
      <c r="T284" s="56">
        <f t="shared" si="91"/>
        <v>13.040978661208534</v>
      </c>
      <c r="U284" s="55">
        <f t="shared" si="79"/>
        <v>-5.2387312020837671</v>
      </c>
    </row>
    <row r="285" spans="1:21" ht="15" customHeight="1">
      <c r="A285" s="33" t="s">
        <v>281</v>
      </c>
      <c r="B285" s="53">
        <f>'Расчет субсидий'!AD285</f>
        <v>0</v>
      </c>
      <c r="C285" s="55">
        <f>'Расчет субсидий'!D285-1</f>
        <v>5.6158877929747497E-2</v>
      </c>
      <c r="D285" s="55">
        <f>C285*'Расчет субсидий'!E285</f>
        <v>0.56158877929747497</v>
      </c>
      <c r="E285" s="56">
        <f t="shared" si="88"/>
        <v>0</v>
      </c>
      <c r="F285" s="27" t="s">
        <v>375</v>
      </c>
      <c r="G285" s="27" t="s">
        <v>375</v>
      </c>
      <c r="H285" s="27" t="s">
        <v>375</v>
      </c>
      <c r="I285" s="27" t="s">
        <v>375</v>
      </c>
      <c r="J285" s="27" t="s">
        <v>375</v>
      </c>
      <c r="K285" s="27" t="s">
        <v>375</v>
      </c>
      <c r="L285" s="55">
        <f>'Расчет субсидий'!P285-1</f>
        <v>0.22611158643670914</v>
      </c>
      <c r="M285" s="55">
        <f>L285*'Расчет субсидий'!Q285</f>
        <v>4.5222317287341829</v>
      </c>
      <c r="N285" s="56">
        <f t="shared" si="89"/>
        <v>0</v>
      </c>
      <c r="O285" s="55">
        <f>'Расчет субсидий'!T285-1</f>
        <v>0</v>
      </c>
      <c r="P285" s="55">
        <f>O285*'Расчет субсидий'!U285</f>
        <v>0</v>
      </c>
      <c r="Q285" s="56">
        <f t="shared" si="90"/>
        <v>0</v>
      </c>
      <c r="R285" s="55">
        <f>'Расчет субсидий'!X285-1</f>
        <v>-0.4</v>
      </c>
      <c r="S285" s="55">
        <f>R285*'Расчет субсидий'!Y285</f>
        <v>-16</v>
      </c>
      <c r="T285" s="56">
        <f t="shared" si="91"/>
        <v>0</v>
      </c>
      <c r="U285" s="55">
        <f t="shared" si="79"/>
        <v>-10.916179491968343</v>
      </c>
    </row>
    <row r="286" spans="1:21" ht="15" customHeight="1">
      <c r="A286" s="33" t="s">
        <v>169</v>
      </c>
      <c r="B286" s="53">
        <f>'Расчет субсидий'!AD286</f>
        <v>3.1181818181818102</v>
      </c>
      <c r="C286" s="55">
        <f>'Расчет субсидий'!D286-1</f>
        <v>-1</v>
      </c>
      <c r="D286" s="55">
        <f>C286*'Расчет субсидий'!E286</f>
        <v>0</v>
      </c>
      <c r="E286" s="56">
        <f t="shared" si="88"/>
        <v>0</v>
      </c>
      <c r="F286" s="27" t="s">
        <v>375</v>
      </c>
      <c r="G286" s="27" t="s">
        <v>375</v>
      </c>
      <c r="H286" s="27" t="s">
        <v>375</v>
      </c>
      <c r="I286" s="27" t="s">
        <v>375</v>
      </c>
      <c r="J286" s="27" t="s">
        <v>375</v>
      </c>
      <c r="K286" s="27" t="s">
        <v>375</v>
      </c>
      <c r="L286" s="55">
        <f>'Расчет субсидий'!P286-1</f>
        <v>0.10245128849780016</v>
      </c>
      <c r="M286" s="55">
        <f>L286*'Расчет субсидий'!Q286</f>
        <v>2.0490257699560033</v>
      </c>
      <c r="N286" s="56">
        <f t="shared" si="89"/>
        <v>3.1181818181818102</v>
      </c>
      <c r="O286" s="55">
        <f>'Расчет субсидий'!T286-1</f>
        <v>0</v>
      </c>
      <c r="P286" s="55">
        <f>O286*'Расчет субсидий'!U286</f>
        <v>0</v>
      </c>
      <c r="Q286" s="56">
        <f t="shared" si="90"/>
        <v>0</v>
      </c>
      <c r="R286" s="55">
        <f>'Расчет субсидий'!X286-1</f>
        <v>0</v>
      </c>
      <c r="S286" s="55">
        <f>R286*'Расчет субсидий'!Y286</f>
        <v>0</v>
      </c>
      <c r="T286" s="56">
        <f t="shared" si="91"/>
        <v>0</v>
      </c>
      <c r="U286" s="55">
        <f t="shared" si="79"/>
        <v>2.0490257699560033</v>
      </c>
    </row>
    <row r="287" spans="1:21" ht="15" customHeight="1">
      <c r="A287" s="32" t="s">
        <v>282</v>
      </c>
      <c r="B287" s="57"/>
      <c r="C287" s="58"/>
      <c r="D287" s="58"/>
      <c r="E287" s="59"/>
      <c r="F287" s="58"/>
      <c r="G287" s="58"/>
      <c r="H287" s="59"/>
      <c r="I287" s="59"/>
      <c r="J287" s="59"/>
      <c r="K287" s="59"/>
      <c r="L287" s="58"/>
      <c r="M287" s="58"/>
      <c r="N287" s="59"/>
      <c r="O287" s="58"/>
      <c r="P287" s="58"/>
      <c r="Q287" s="59"/>
      <c r="R287" s="58"/>
      <c r="S287" s="58"/>
      <c r="T287" s="59"/>
      <c r="U287" s="59"/>
    </row>
    <row r="288" spans="1:21" ht="15" customHeight="1">
      <c r="A288" s="33" t="s">
        <v>72</v>
      </c>
      <c r="B288" s="53">
        <f>'Расчет субсидий'!AD288</f>
        <v>-23.61818181818181</v>
      </c>
      <c r="C288" s="55">
        <f>'Расчет субсидий'!D288-1</f>
        <v>-2.0829317810929893E-2</v>
      </c>
      <c r="D288" s="55">
        <f>C288*'Расчет субсидий'!E288</f>
        <v>-0.20829317810929893</v>
      </c>
      <c r="E288" s="56">
        <f t="shared" ref="E288:E311" si="92">$B288*D288/$U288</f>
        <v>-0.34822336472436005</v>
      </c>
      <c r="F288" s="27" t="s">
        <v>375</v>
      </c>
      <c r="G288" s="27" t="s">
        <v>375</v>
      </c>
      <c r="H288" s="27" t="s">
        <v>375</v>
      </c>
      <c r="I288" s="27" t="s">
        <v>375</v>
      </c>
      <c r="J288" s="27" t="s">
        <v>375</v>
      </c>
      <c r="K288" s="27" t="s">
        <v>375</v>
      </c>
      <c r="L288" s="55">
        <f>'Расчет субсидий'!P288-1</f>
        <v>-0.79131469363474127</v>
      </c>
      <c r="M288" s="55">
        <f>L288*'Расчет субсидий'!Q288</f>
        <v>-15.826293872694826</v>
      </c>
      <c r="N288" s="56">
        <f t="shared" ref="N288:N311" si="93">$B288*M288/$U288</f>
        <v>-26.458309165432436</v>
      </c>
      <c r="O288" s="55">
        <f>'Расчет субсидий'!T288-1</f>
        <v>0</v>
      </c>
      <c r="P288" s="55">
        <f>O288*'Расчет субсидий'!U288</f>
        <v>0</v>
      </c>
      <c r="Q288" s="56">
        <f t="shared" ref="Q288:Q311" si="94">$B288*P288/$U288</f>
        <v>0</v>
      </c>
      <c r="R288" s="55">
        <f>'Расчет субсидий'!X288-1</f>
        <v>4.2380952380952408E-2</v>
      </c>
      <c r="S288" s="55">
        <f>R288*'Расчет субсидий'!Y288</f>
        <v>1.9071428571428584</v>
      </c>
      <c r="T288" s="56">
        <f t="shared" ref="T288:T311" si="95">$B288*S288/$U288</f>
        <v>3.1883507119749854</v>
      </c>
      <c r="U288" s="55">
        <f t="shared" si="79"/>
        <v>-14.127444193661265</v>
      </c>
    </row>
    <row r="289" spans="1:21" ht="15" customHeight="1">
      <c r="A289" s="33" t="s">
        <v>283</v>
      </c>
      <c r="B289" s="53">
        <f>'Расчет субсидий'!AD289</f>
        <v>-14.872727272727261</v>
      </c>
      <c r="C289" s="55">
        <f>'Расчет субсидий'!D289-1</f>
        <v>0.30000000000000004</v>
      </c>
      <c r="D289" s="55">
        <f>C289*'Расчет субсидий'!E289</f>
        <v>3.0000000000000004</v>
      </c>
      <c r="E289" s="56">
        <f t="shared" si="92"/>
        <v>3.8667780454173539</v>
      </c>
      <c r="F289" s="27" t="s">
        <v>375</v>
      </c>
      <c r="G289" s="27" t="s">
        <v>375</v>
      </c>
      <c r="H289" s="27" t="s">
        <v>375</v>
      </c>
      <c r="I289" s="27" t="s">
        <v>375</v>
      </c>
      <c r="J289" s="27" t="s">
        <v>375</v>
      </c>
      <c r="K289" s="27" t="s">
        <v>375</v>
      </c>
      <c r="L289" s="55">
        <f>'Расчет субсидий'!P289-1</f>
        <v>-0.7269426289034131</v>
      </c>
      <c r="M289" s="55">
        <f>L289*'Расчет субсидий'!Q289</f>
        <v>-14.538852578068262</v>
      </c>
      <c r="N289" s="56">
        <f t="shared" si="93"/>
        <v>-18.739505318144616</v>
      </c>
      <c r="O289" s="55">
        <f>'Расчет субсидий'!T289-1</f>
        <v>0</v>
      </c>
      <c r="P289" s="55">
        <f>O289*'Расчет субсидий'!U289</f>
        <v>0</v>
      </c>
      <c r="Q289" s="56">
        <f t="shared" si="94"/>
        <v>0</v>
      </c>
      <c r="R289" s="55">
        <f>'Расчет субсидий'!X289-1</f>
        <v>0</v>
      </c>
      <c r="S289" s="55">
        <f>R289*'Расчет субсидий'!Y289</f>
        <v>0</v>
      </c>
      <c r="T289" s="56">
        <f t="shared" si="95"/>
        <v>0</v>
      </c>
      <c r="U289" s="55">
        <f t="shared" si="79"/>
        <v>-11.538852578068262</v>
      </c>
    </row>
    <row r="290" spans="1:21" ht="15" customHeight="1">
      <c r="A290" s="33" t="s">
        <v>284</v>
      </c>
      <c r="B290" s="53">
        <f>'Расчет субсидий'!AD290</f>
        <v>-16.236363636363642</v>
      </c>
      <c r="C290" s="55">
        <f>'Расчет субсидий'!D290-1</f>
        <v>-1</v>
      </c>
      <c r="D290" s="55">
        <f>C290*'Расчет субсидий'!E290</f>
        <v>0</v>
      </c>
      <c r="E290" s="56">
        <f t="shared" si="92"/>
        <v>0</v>
      </c>
      <c r="F290" s="27" t="s">
        <v>375</v>
      </c>
      <c r="G290" s="27" t="s">
        <v>375</v>
      </c>
      <c r="H290" s="27" t="s">
        <v>375</v>
      </c>
      <c r="I290" s="27" t="s">
        <v>375</v>
      </c>
      <c r="J290" s="27" t="s">
        <v>375</v>
      </c>
      <c r="K290" s="27" t="s">
        <v>375</v>
      </c>
      <c r="L290" s="55">
        <f>'Расчет субсидий'!P290-1</f>
        <v>-0.80397401604891094</v>
      </c>
      <c r="M290" s="55">
        <f>L290*'Расчет субсидий'!Q290</f>
        <v>-16.07948032097822</v>
      </c>
      <c r="N290" s="56">
        <f t="shared" si="93"/>
        <v>-16.236363636363642</v>
      </c>
      <c r="O290" s="55">
        <f>'Расчет субсидий'!T290-1</f>
        <v>0</v>
      </c>
      <c r="P290" s="55">
        <f>O290*'Расчет субсидий'!U290</f>
        <v>0</v>
      </c>
      <c r="Q290" s="56">
        <f t="shared" si="94"/>
        <v>0</v>
      </c>
      <c r="R290" s="55">
        <f>'Расчет субсидий'!X290-1</f>
        <v>0</v>
      </c>
      <c r="S290" s="55">
        <f>R290*'Расчет субсидий'!Y290</f>
        <v>0</v>
      </c>
      <c r="T290" s="56">
        <f t="shared" si="95"/>
        <v>0</v>
      </c>
      <c r="U290" s="55">
        <f t="shared" si="79"/>
        <v>-16.07948032097822</v>
      </c>
    </row>
    <row r="291" spans="1:21" ht="15" customHeight="1">
      <c r="A291" s="33" t="s">
        <v>53</v>
      </c>
      <c r="B291" s="53">
        <f>'Расчет субсидий'!AD291</f>
        <v>-0.90909090909090917</v>
      </c>
      <c r="C291" s="55">
        <f>'Расчет субсидий'!D291-1</f>
        <v>0.22045351031540883</v>
      </c>
      <c r="D291" s="55">
        <f>C291*'Расчет субсидий'!E291</f>
        <v>2.2045351031540883</v>
      </c>
      <c r="E291" s="56">
        <f t="shared" si="92"/>
        <v>0.18930585214230741</v>
      </c>
      <c r="F291" s="27" t="s">
        <v>375</v>
      </c>
      <c r="G291" s="27" t="s">
        <v>375</v>
      </c>
      <c r="H291" s="27" t="s">
        <v>375</v>
      </c>
      <c r="I291" s="27" t="s">
        <v>375</v>
      </c>
      <c r="J291" s="27" t="s">
        <v>375</v>
      </c>
      <c r="K291" s="27" t="s">
        <v>375</v>
      </c>
      <c r="L291" s="55">
        <f>'Расчет субсидий'!P291-1</f>
        <v>-0.51956137381032996</v>
      </c>
      <c r="M291" s="55">
        <f>L291*'Расчет субсидий'!Q291</f>
        <v>-10.391227476206598</v>
      </c>
      <c r="N291" s="56">
        <f t="shared" si="93"/>
        <v>-0.8923061235783617</v>
      </c>
      <c r="O291" s="55">
        <f>'Расчет субсидий'!T291-1</f>
        <v>-6.8571428571428505E-2</v>
      </c>
      <c r="P291" s="55">
        <f>O291*'Расчет субсидий'!U291</f>
        <v>-2.3999999999999977</v>
      </c>
      <c r="Q291" s="56">
        <f t="shared" si="94"/>
        <v>-0.20609063765485486</v>
      </c>
      <c r="R291" s="55">
        <f>'Расчет субсидий'!X291-1</f>
        <v>0</v>
      </c>
      <c r="S291" s="55">
        <f>R291*'Расчет субсидий'!Y291</f>
        <v>0</v>
      </c>
      <c r="T291" s="56">
        <f t="shared" si="95"/>
        <v>0</v>
      </c>
      <c r="U291" s="55">
        <f t="shared" si="79"/>
        <v>-10.586692373052507</v>
      </c>
    </row>
    <row r="292" spans="1:21" ht="15" customHeight="1">
      <c r="A292" s="33" t="s">
        <v>285</v>
      </c>
      <c r="B292" s="53">
        <f>'Расчет субсидий'!AD292</f>
        <v>-64.336363636363629</v>
      </c>
      <c r="C292" s="55">
        <f>'Расчет субсидий'!D292-1</f>
        <v>-0.28947368421052633</v>
      </c>
      <c r="D292" s="55">
        <f>C292*'Расчет субсидий'!E292</f>
        <v>-2.8947368421052633</v>
      </c>
      <c r="E292" s="56">
        <f t="shared" si="92"/>
        <v>-6.7145796777713329</v>
      </c>
      <c r="F292" s="27" t="s">
        <v>375</v>
      </c>
      <c r="G292" s="27" t="s">
        <v>375</v>
      </c>
      <c r="H292" s="27" t="s">
        <v>375</v>
      </c>
      <c r="I292" s="27" t="s">
        <v>375</v>
      </c>
      <c r="J292" s="27" t="s">
        <v>375</v>
      </c>
      <c r="K292" s="27" t="s">
        <v>375</v>
      </c>
      <c r="L292" s="55">
        <f>'Расчет субсидий'!P292-1</f>
        <v>-0.65873920834012045</v>
      </c>
      <c r="M292" s="55">
        <f>L292*'Расчет субсидий'!Q292</f>
        <v>-13.174784166802409</v>
      </c>
      <c r="N292" s="56">
        <f t="shared" si="93"/>
        <v>-30.559993136059354</v>
      </c>
      <c r="O292" s="55">
        <f>'Расчет субсидий'!T292-1</f>
        <v>-0.33333333333333337</v>
      </c>
      <c r="P292" s="55">
        <f>O292*'Расчет субсидий'!U292</f>
        <v>-11.666666666666668</v>
      </c>
      <c r="Q292" s="56">
        <f t="shared" si="94"/>
        <v>-27.061790822532949</v>
      </c>
      <c r="R292" s="55">
        <f>'Расчет субсидий'!X292-1</f>
        <v>0</v>
      </c>
      <c r="S292" s="55">
        <f>R292*'Расчет субсидий'!Y292</f>
        <v>0</v>
      </c>
      <c r="T292" s="56">
        <f t="shared" si="95"/>
        <v>0</v>
      </c>
      <c r="U292" s="55">
        <f t="shared" si="79"/>
        <v>-27.736187675574339</v>
      </c>
    </row>
    <row r="293" spans="1:21" ht="15" customHeight="1">
      <c r="A293" s="33" t="s">
        <v>286</v>
      </c>
      <c r="B293" s="53">
        <f>'Расчет субсидий'!AD293</f>
        <v>-82.172727272727286</v>
      </c>
      <c r="C293" s="55">
        <f>'Расчет субсидий'!D293-1</f>
        <v>-1</v>
      </c>
      <c r="D293" s="55">
        <f>C293*'Расчет субсидий'!E293</f>
        <v>0</v>
      </c>
      <c r="E293" s="56">
        <f t="shared" si="92"/>
        <v>0</v>
      </c>
      <c r="F293" s="27" t="s">
        <v>375</v>
      </c>
      <c r="G293" s="27" t="s">
        <v>375</v>
      </c>
      <c r="H293" s="27" t="s">
        <v>375</v>
      </c>
      <c r="I293" s="27" t="s">
        <v>375</v>
      </c>
      <c r="J293" s="27" t="s">
        <v>375</v>
      </c>
      <c r="K293" s="27" t="s">
        <v>375</v>
      </c>
      <c r="L293" s="55">
        <f>'Расчет субсидий'!P293-1</f>
        <v>-0.63472900077061389</v>
      </c>
      <c r="M293" s="55">
        <f>L293*'Расчет субсидий'!Q293</f>
        <v>-12.694580015412278</v>
      </c>
      <c r="N293" s="56">
        <f t="shared" si="93"/>
        <v>-42.10854404190934</v>
      </c>
      <c r="O293" s="55">
        <f>'Расчет субсидий'!T293-1</f>
        <v>-0.40260869565217394</v>
      </c>
      <c r="P293" s="55">
        <f>O293*'Расчет субсидий'!U293</f>
        <v>-12.078260869565218</v>
      </c>
      <c r="Q293" s="56">
        <f t="shared" si="94"/>
        <v>-40.064183230817939</v>
      </c>
      <c r="R293" s="55">
        <f>'Расчет субсидий'!X293-1</f>
        <v>0</v>
      </c>
      <c r="S293" s="55">
        <f>R293*'Расчет субсидий'!Y293</f>
        <v>0</v>
      </c>
      <c r="T293" s="56">
        <f t="shared" si="95"/>
        <v>0</v>
      </c>
      <c r="U293" s="55">
        <f t="shared" si="79"/>
        <v>-24.772840884977498</v>
      </c>
    </row>
    <row r="294" spans="1:21" ht="15" customHeight="1">
      <c r="A294" s="33" t="s">
        <v>287</v>
      </c>
      <c r="B294" s="53">
        <f>'Расчет субсидий'!AD294</f>
        <v>-8.8909090909090907</v>
      </c>
      <c r="C294" s="55">
        <f>'Расчет субсидий'!D294-1</f>
        <v>-1</v>
      </c>
      <c r="D294" s="55">
        <f>C294*'Расчет субсидий'!E294</f>
        <v>0</v>
      </c>
      <c r="E294" s="56">
        <f t="shared" si="92"/>
        <v>0</v>
      </c>
      <c r="F294" s="27" t="s">
        <v>375</v>
      </c>
      <c r="G294" s="27" t="s">
        <v>375</v>
      </c>
      <c r="H294" s="27" t="s">
        <v>375</v>
      </c>
      <c r="I294" s="27" t="s">
        <v>375</v>
      </c>
      <c r="J294" s="27" t="s">
        <v>375</v>
      </c>
      <c r="K294" s="27" t="s">
        <v>375</v>
      </c>
      <c r="L294" s="55">
        <f>'Расчет субсидий'!P294-1</f>
        <v>-0.45578164742711802</v>
      </c>
      <c r="M294" s="55">
        <f>L294*'Расчет субсидий'!Q294</f>
        <v>-9.1156329485423608</v>
      </c>
      <c r="N294" s="56">
        <f t="shared" si="93"/>
        <v>-8.8909090909090907</v>
      </c>
      <c r="O294" s="55">
        <f>'Расчет субсидий'!T294-1</f>
        <v>0</v>
      </c>
      <c r="P294" s="55">
        <f>O294*'Расчет субсидий'!U294</f>
        <v>0</v>
      </c>
      <c r="Q294" s="56">
        <f t="shared" si="94"/>
        <v>0</v>
      </c>
      <c r="R294" s="55">
        <f>'Расчет субсидий'!X294-1</f>
        <v>0</v>
      </c>
      <c r="S294" s="55">
        <f>R294*'Расчет субсидий'!Y294</f>
        <v>0</v>
      </c>
      <c r="T294" s="56">
        <f t="shared" si="95"/>
        <v>0</v>
      </c>
      <c r="U294" s="55">
        <f t="shared" si="79"/>
        <v>-9.1156329485423608</v>
      </c>
    </row>
    <row r="295" spans="1:21" ht="15" customHeight="1">
      <c r="A295" s="33" t="s">
        <v>288</v>
      </c>
      <c r="B295" s="53">
        <f>'Расчет субсидий'!AD295</f>
        <v>10.400000000000006</v>
      </c>
      <c r="C295" s="55">
        <f>'Расчет субсидий'!D295-1</f>
        <v>-1</v>
      </c>
      <c r="D295" s="55">
        <f>C295*'Расчет субсидий'!E295</f>
        <v>0</v>
      </c>
      <c r="E295" s="56">
        <f t="shared" si="92"/>
        <v>0</v>
      </c>
      <c r="F295" s="27" t="s">
        <v>375</v>
      </c>
      <c r="G295" s="27" t="s">
        <v>375</v>
      </c>
      <c r="H295" s="27" t="s">
        <v>375</v>
      </c>
      <c r="I295" s="27" t="s">
        <v>375</v>
      </c>
      <c r="J295" s="27" t="s">
        <v>375</v>
      </c>
      <c r="K295" s="27" t="s">
        <v>375</v>
      </c>
      <c r="L295" s="55">
        <f>'Расчет субсидий'!P295-1</f>
        <v>0.26875675675675681</v>
      </c>
      <c r="M295" s="55">
        <f>L295*'Расчет субсидий'!Q295</f>
        <v>5.3751351351351362</v>
      </c>
      <c r="N295" s="56">
        <f t="shared" si="93"/>
        <v>16.326747373933419</v>
      </c>
      <c r="O295" s="55">
        <f>'Расчет субсидий'!T295-1</f>
        <v>-4.8780487804878092E-2</v>
      </c>
      <c r="P295" s="55">
        <f>O295*'Расчет субсидий'!U295</f>
        <v>-1.9512195121951237</v>
      </c>
      <c r="Q295" s="56">
        <f t="shared" si="94"/>
        <v>-5.9267473739334102</v>
      </c>
      <c r="R295" s="55">
        <f>'Расчет субсидий'!X295-1</f>
        <v>0</v>
      </c>
      <c r="S295" s="55">
        <f>R295*'Расчет субсидий'!Y295</f>
        <v>0</v>
      </c>
      <c r="T295" s="56">
        <f t="shared" si="95"/>
        <v>0</v>
      </c>
      <c r="U295" s="55">
        <f t="shared" si="79"/>
        <v>3.4239156229400125</v>
      </c>
    </row>
    <row r="296" spans="1:21" ht="15" customHeight="1">
      <c r="A296" s="33" t="s">
        <v>289</v>
      </c>
      <c r="B296" s="53">
        <f>'Расчет субсидий'!AD296</f>
        <v>5.2363636363636274</v>
      </c>
      <c r="C296" s="55">
        <f>'Расчет субсидий'!D296-1</f>
        <v>-1</v>
      </c>
      <c r="D296" s="55">
        <f>C296*'Расчет субсидий'!E296</f>
        <v>0</v>
      </c>
      <c r="E296" s="56">
        <f t="shared" si="92"/>
        <v>0</v>
      </c>
      <c r="F296" s="27" t="s">
        <v>375</v>
      </c>
      <c r="G296" s="27" t="s">
        <v>375</v>
      </c>
      <c r="H296" s="27" t="s">
        <v>375</v>
      </c>
      <c r="I296" s="27" t="s">
        <v>375</v>
      </c>
      <c r="J296" s="27" t="s">
        <v>375</v>
      </c>
      <c r="K296" s="27" t="s">
        <v>375</v>
      </c>
      <c r="L296" s="55">
        <f>'Расчет субсидий'!P296-1</f>
        <v>0.30000000000000004</v>
      </c>
      <c r="M296" s="55">
        <f>L296*'Расчет субсидий'!Q296</f>
        <v>6.0000000000000009</v>
      </c>
      <c r="N296" s="56">
        <f t="shared" si="93"/>
        <v>5.2363636363636274</v>
      </c>
      <c r="O296" s="55">
        <f>'Расчет субсидий'!T296-1</f>
        <v>0</v>
      </c>
      <c r="P296" s="55">
        <f>O296*'Расчет субсидий'!U296</f>
        <v>0</v>
      </c>
      <c r="Q296" s="56">
        <f t="shared" si="94"/>
        <v>0</v>
      </c>
      <c r="R296" s="55">
        <f>'Расчет субсидий'!X296-1</f>
        <v>0</v>
      </c>
      <c r="S296" s="55">
        <f>R296*'Расчет субсидий'!Y296</f>
        <v>0</v>
      </c>
      <c r="T296" s="56">
        <f t="shared" si="95"/>
        <v>0</v>
      </c>
      <c r="U296" s="55">
        <f t="shared" si="79"/>
        <v>6.0000000000000009</v>
      </c>
    </row>
    <row r="297" spans="1:21" ht="15" customHeight="1">
      <c r="A297" s="33" t="s">
        <v>290</v>
      </c>
      <c r="B297" s="53">
        <f>'Расчет субсидий'!AD297</f>
        <v>-11.081818181818193</v>
      </c>
      <c r="C297" s="55">
        <f>'Расчет субсидий'!D297-1</f>
        <v>-8.8333333333333375E-2</v>
      </c>
      <c r="D297" s="55">
        <f>C297*'Расчет субсидий'!E297</f>
        <v>-0.88333333333333375</v>
      </c>
      <c r="E297" s="56">
        <f t="shared" si="92"/>
        <v>-1.0297015995708729</v>
      </c>
      <c r="F297" s="27" t="s">
        <v>375</v>
      </c>
      <c r="G297" s="27" t="s">
        <v>375</v>
      </c>
      <c r="H297" s="27" t="s">
        <v>375</v>
      </c>
      <c r="I297" s="27" t="s">
        <v>375</v>
      </c>
      <c r="J297" s="27" t="s">
        <v>375</v>
      </c>
      <c r="K297" s="27" t="s">
        <v>375</v>
      </c>
      <c r="L297" s="55">
        <f>'Расчет субсидий'!P297-1</f>
        <v>-0.52094488188976373</v>
      </c>
      <c r="M297" s="55">
        <f>L297*'Расчет субсидий'!Q297</f>
        <v>-10.418897637795276</v>
      </c>
      <c r="N297" s="56">
        <f t="shared" si="93"/>
        <v>-12.145308184984504</v>
      </c>
      <c r="O297" s="55">
        <f>'Расчет субсидий'!T297-1</f>
        <v>5.130434782608706E-2</v>
      </c>
      <c r="P297" s="55">
        <f>O297*'Расчет субсидий'!U297</f>
        <v>1.7956521739130471</v>
      </c>
      <c r="Q297" s="56">
        <f t="shared" si="94"/>
        <v>2.0931916027371837</v>
      </c>
      <c r="R297" s="55">
        <f>'Расчет субсидий'!X297-1</f>
        <v>0</v>
      </c>
      <c r="S297" s="55">
        <f>R297*'Расчет субсидий'!Y297</f>
        <v>0</v>
      </c>
      <c r="T297" s="56">
        <f t="shared" si="95"/>
        <v>0</v>
      </c>
      <c r="U297" s="55">
        <f t="shared" si="79"/>
        <v>-9.5065787972155604</v>
      </c>
    </row>
    <row r="298" spans="1:21" ht="15" customHeight="1">
      <c r="A298" s="33" t="s">
        <v>291</v>
      </c>
      <c r="B298" s="53">
        <f>'Расчет субсидий'!AD298</f>
        <v>-100.73636363636362</v>
      </c>
      <c r="C298" s="55">
        <f>'Расчет субсидий'!D298-1</f>
        <v>-1</v>
      </c>
      <c r="D298" s="55">
        <f>C298*'Расчет субсидий'!E298</f>
        <v>0</v>
      </c>
      <c r="E298" s="56">
        <f t="shared" si="92"/>
        <v>0</v>
      </c>
      <c r="F298" s="27" t="s">
        <v>375</v>
      </c>
      <c r="G298" s="27" t="s">
        <v>375</v>
      </c>
      <c r="H298" s="27" t="s">
        <v>375</v>
      </c>
      <c r="I298" s="27" t="s">
        <v>375</v>
      </c>
      <c r="J298" s="27" t="s">
        <v>375</v>
      </c>
      <c r="K298" s="27" t="s">
        <v>375</v>
      </c>
      <c r="L298" s="55">
        <f>'Расчет субсидий'!P298-1</f>
        <v>-0.19102902374670183</v>
      </c>
      <c r="M298" s="55">
        <f>L298*'Расчет субсидий'!Q298</f>
        <v>-3.8205804749340366</v>
      </c>
      <c r="N298" s="56">
        <f t="shared" si="93"/>
        <v>-13.735310885841026</v>
      </c>
      <c r="O298" s="55">
        <f>'Расчет субсидий'!T298-1</f>
        <v>-0.60499999999999998</v>
      </c>
      <c r="P298" s="55">
        <f>O298*'Расчет субсидий'!U298</f>
        <v>-24.2</v>
      </c>
      <c r="Q298" s="56">
        <f t="shared" si="94"/>
        <v>-87.001052750522604</v>
      </c>
      <c r="R298" s="55">
        <f>'Расчет субсидий'!X298-1</f>
        <v>0</v>
      </c>
      <c r="S298" s="55">
        <f>R298*'Расчет субсидий'!Y298</f>
        <v>0</v>
      </c>
      <c r="T298" s="56">
        <f t="shared" si="95"/>
        <v>0</v>
      </c>
      <c r="U298" s="55">
        <f t="shared" si="79"/>
        <v>-28.020580474934036</v>
      </c>
    </row>
    <row r="299" spans="1:21" ht="15" customHeight="1">
      <c r="A299" s="33" t="s">
        <v>292</v>
      </c>
      <c r="B299" s="53">
        <f>'Расчет субсидий'!AD299</f>
        <v>-9.8545454545454518</v>
      </c>
      <c r="C299" s="55">
        <f>'Расчет субсидий'!D299-1</f>
        <v>-1</v>
      </c>
      <c r="D299" s="55">
        <f>C299*'Расчет субсидий'!E299</f>
        <v>-10</v>
      </c>
      <c r="E299" s="56">
        <f t="shared" si="92"/>
        <v>-6.6512319861241487</v>
      </c>
      <c r="F299" s="27" t="s">
        <v>375</v>
      </c>
      <c r="G299" s="27" t="s">
        <v>375</v>
      </c>
      <c r="H299" s="27" t="s">
        <v>375</v>
      </c>
      <c r="I299" s="27" t="s">
        <v>375</v>
      </c>
      <c r="J299" s="27" t="s">
        <v>375</v>
      </c>
      <c r="K299" s="27" t="s">
        <v>375</v>
      </c>
      <c r="L299" s="55">
        <f>'Расчет субсидий'!P299-1</f>
        <v>-0.24705602474128707</v>
      </c>
      <c r="M299" s="55">
        <f>L299*'Расчет субсидий'!Q299</f>
        <v>-4.941120494825741</v>
      </c>
      <c r="N299" s="56">
        <f t="shared" si="93"/>
        <v>-3.2864538682478548</v>
      </c>
      <c r="O299" s="55">
        <f>'Расчет субсидий'!T299-1</f>
        <v>4.1666666666666519E-3</v>
      </c>
      <c r="P299" s="55">
        <f>O299*'Расчет субсидий'!U299</f>
        <v>0.12499999999999956</v>
      </c>
      <c r="Q299" s="56">
        <f t="shared" si="94"/>
        <v>8.3140399826551553E-2</v>
      </c>
      <c r="R299" s="55">
        <f>'Расчет субсидий'!X299-1</f>
        <v>0</v>
      </c>
      <c r="S299" s="55">
        <f>R299*'Расчет субсидий'!Y299</f>
        <v>0</v>
      </c>
      <c r="T299" s="56">
        <f t="shared" si="95"/>
        <v>0</v>
      </c>
      <c r="U299" s="55">
        <f t="shared" si="79"/>
        <v>-14.816120494825741</v>
      </c>
    </row>
    <row r="300" spans="1:21" ht="15" customHeight="1">
      <c r="A300" s="33" t="s">
        <v>293</v>
      </c>
      <c r="B300" s="53">
        <f>'Расчет субсидий'!AD300</f>
        <v>-54.945454545454545</v>
      </c>
      <c r="C300" s="55">
        <f>'Расчет субсидий'!D300-1</f>
        <v>-0.64273858921161831</v>
      </c>
      <c r="D300" s="55">
        <f>C300*'Расчет субсидий'!E300</f>
        <v>-6.4273858921161828</v>
      </c>
      <c r="E300" s="56">
        <f t="shared" si="92"/>
        <v>-7.3538982917039606</v>
      </c>
      <c r="F300" s="27" t="s">
        <v>375</v>
      </c>
      <c r="G300" s="27" t="s">
        <v>375</v>
      </c>
      <c r="H300" s="27" t="s">
        <v>375</v>
      </c>
      <c r="I300" s="27" t="s">
        <v>375</v>
      </c>
      <c r="J300" s="27" t="s">
        <v>375</v>
      </c>
      <c r="K300" s="27" t="s">
        <v>375</v>
      </c>
      <c r="L300" s="55">
        <f>'Расчет субсидий'!P300-1</f>
        <v>-0.63271767810026391</v>
      </c>
      <c r="M300" s="55">
        <f>L300*'Расчет субсидий'!Q300</f>
        <v>-12.654353562005278</v>
      </c>
      <c r="N300" s="56">
        <f t="shared" si="93"/>
        <v>-14.478487927167139</v>
      </c>
      <c r="O300" s="55">
        <f>'Расчет субсидий'!T300-1</f>
        <v>-0.96470588235294119</v>
      </c>
      <c r="P300" s="55">
        <f>O300*'Расчет субсидий'!U300</f>
        <v>-28.941176470588236</v>
      </c>
      <c r="Q300" s="56">
        <f t="shared" si="94"/>
        <v>-33.113068326583452</v>
      </c>
      <c r="R300" s="55">
        <f>'Расчет субсидий'!X300-1</f>
        <v>0</v>
      </c>
      <c r="S300" s="55">
        <f>R300*'Расчет субсидий'!Y300</f>
        <v>0</v>
      </c>
      <c r="T300" s="56">
        <f t="shared" si="95"/>
        <v>0</v>
      </c>
      <c r="U300" s="55">
        <f t="shared" si="79"/>
        <v>-48.022915924709693</v>
      </c>
    </row>
    <row r="301" spans="1:21" ht="15" customHeight="1">
      <c r="A301" s="33" t="s">
        <v>294</v>
      </c>
      <c r="B301" s="53">
        <f>'Расчет субсидий'!AD301</f>
        <v>-0.60000000000000009</v>
      </c>
      <c r="C301" s="55">
        <f>'Расчет субсидий'!D301-1</f>
        <v>-1</v>
      </c>
      <c r="D301" s="55">
        <f>C301*'Расчет субсидий'!E301</f>
        <v>0</v>
      </c>
      <c r="E301" s="56">
        <f t="shared" si="92"/>
        <v>0</v>
      </c>
      <c r="F301" s="27" t="s">
        <v>375</v>
      </c>
      <c r="G301" s="27" t="s">
        <v>375</v>
      </c>
      <c r="H301" s="27" t="s">
        <v>375</v>
      </c>
      <c r="I301" s="27" t="s">
        <v>375</v>
      </c>
      <c r="J301" s="27" t="s">
        <v>375</v>
      </c>
      <c r="K301" s="27" t="s">
        <v>375</v>
      </c>
      <c r="L301" s="55">
        <f>'Расчет субсидий'!P301-1</f>
        <v>-0.53896280206353508</v>
      </c>
      <c r="M301" s="55">
        <f>L301*'Расчет субсидий'!Q301</f>
        <v>-10.779256041270703</v>
      </c>
      <c r="N301" s="56">
        <f t="shared" si="93"/>
        <v>-0.60000000000000009</v>
      </c>
      <c r="O301" s="55">
        <f>'Расчет субсидий'!T301-1</f>
        <v>0</v>
      </c>
      <c r="P301" s="55">
        <f>O301*'Расчет субсидий'!U301</f>
        <v>0</v>
      </c>
      <c r="Q301" s="56">
        <f t="shared" si="94"/>
        <v>0</v>
      </c>
      <c r="R301" s="55">
        <f>'Расчет субсидий'!X301-1</f>
        <v>0</v>
      </c>
      <c r="S301" s="55">
        <f>R301*'Расчет субсидий'!Y301</f>
        <v>0</v>
      </c>
      <c r="T301" s="56">
        <f t="shared" si="95"/>
        <v>0</v>
      </c>
      <c r="U301" s="55">
        <f t="shared" si="79"/>
        <v>-10.779256041270703</v>
      </c>
    </row>
    <row r="302" spans="1:21" ht="15" customHeight="1">
      <c r="A302" s="33" t="s">
        <v>295</v>
      </c>
      <c r="B302" s="53">
        <f>'Расчет субсидий'!AD302</f>
        <v>-0.9363636363636374</v>
      </c>
      <c r="C302" s="55">
        <f>'Расчет субсидий'!D302-1</f>
        <v>0.26772238514173985</v>
      </c>
      <c r="D302" s="55">
        <f>C302*'Расчет субсидий'!E302</f>
        <v>2.6772238514173985</v>
      </c>
      <c r="E302" s="56">
        <f t="shared" si="92"/>
        <v>0.46105422787680733</v>
      </c>
      <c r="F302" s="27" t="s">
        <v>375</v>
      </c>
      <c r="G302" s="27" t="s">
        <v>375</v>
      </c>
      <c r="H302" s="27" t="s">
        <v>375</v>
      </c>
      <c r="I302" s="27" t="s">
        <v>375</v>
      </c>
      <c r="J302" s="27" t="s">
        <v>375</v>
      </c>
      <c r="K302" s="27" t="s">
        <v>375</v>
      </c>
      <c r="L302" s="55">
        <f>'Расчет субсидий'!P302-1</f>
        <v>-0.40572238690552898</v>
      </c>
      <c r="M302" s="55">
        <f>L302*'Расчет субсидий'!Q302</f>
        <v>-8.1144477381105791</v>
      </c>
      <c r="N302" s="56">
        <f t="shared" si="93"/>
        <v>-1.3974178642404447</v>
      </c>
      <c r="O302" s="55">
        <f>'Расчет субсидий'!T302-1</f>
        <v>0</v>
      </c>
      <c r="P302" s="55">
        <f>O302*'Расчет субсидий'!U302</f>
        <v>0</v>
      </c>
      <c r="Q302" s="56">
        <f t="shared" si="94"/>
        <v>0</v>
      </c>
      <c r="R302" s="55">
        <f>'Расчет субсидий'!X302-1</f>
        <v>0</v>
      </c>
      <c r="S302" s="55">
        <f>R302*'Расчет субсидий'!Y302</f>
        <v>0</v>
      </c>
      <c r="T302" s="56">
        <f t="shared" si="95"/>
        <v>0</v>
      </c>
      <c r="U302" s="55">
        <f t="shared" si="79"/>
        <v>-5.4372238866931806</v>
      </c>
    </row>
    <row r="303" spans="1:21" ht="15" customHeight="1">
      <c r="A303" s="33" t="s">
        <v>296</v>
      </c>
      <c r="B303" s="53">
        <f>'Расчет субсидий'!AD303</f>
        <v>-0.27272727272727293</v>
      </c>
      <c r="C303" s="55">
        <f>'Расчет субсидий'!D303-1</f>
        <v>-0.63863133268288585</v>
      </c>
      <c r="D303" s="55">
        <f>C303*'Расчет субсидий'!E303</f>
        <v>-6.3863133268288585</v>
      </c>
      <c r="E303" s="56">
        <f t="shared" si="92"/>
        <v>-0.17426001933630059</v>
      </c>
      <c r="F303" s="27" t="s">
        <v>375</v>
      </c>
      <c r="G303" s="27" t="s">
        <v>375</v>
      </c>
      <c r="H303" s="27" t="s">
        <v>375</v>
      </c>
      <c r="I303" s="27" t="s">
        <v>375</v>
      </c>
      <c r="J303" s="27" t="s">
        <v>375</v>
      </c>
      <c r="K303" s="27" t="s">
        <v>375</v>
      </c>
      <c r="L303" s="55">
        <f>'Расчет субсидий'!P303-1</f>
        <v>-0.18043230311291625</v>
      </c>
      <c r="M303" s="55">
        <f>L303*'Расчет субсидий'!Q303</f>
        <v>-3.608646062258325</v>
      </c>
      <c r="N303" s="56">
        <f t="shared" si="93"/>
        <v>-9.8467253390972329E-2</v>
      </c>
      <c r="O303" s="55">
        <f>'Расчет субсидий'!T303-1</f>
        <v>0</v>
      </c>
      <c r="P303" s="55">
        <f>O303*'Расчет субсидий'!U303</f>
        <v>0</v>
      </c>
      <c r="Q303" s="56">
        <f t="shared" si="94"/>
        <v>0</v>
      </c>
      <c r="R303" s="55">
        <f>'Расчет субсидий'!X303-1</f>
        <v>0</v>
      </c>
      <c r="S303" s="55">
        <f>R303*'Расчет субсидий'!Y303</f>
        <v>0</v>
      </c>
      <c r="T303" s="56">
        <f t="shared" si="95"/>
        <v>0</v>
      </c>
      <c r="U303" s="55">
        <f t="shared" si="79"/>
        <v>-9.9949593890871835</v>
      </c>
    </row>
    <row r="304" spans="1:21" ht="15" customHeight="1">
      <c r="A304" s="33" t="s">
        <v>297</v>
      </c>
      <c r="B304" s="53">
        <f>'Расчет субсидий'!AD304</f>
        <v>8.181818181818179E-2</v>
      </c>
      <c r="C304" s="55">
        <f>'Расчет субсидий'!D304-1</f>
        <v>0.30000000000000004</v>
      </c>
      <c r="D304" s="55">
        <f>C304*'Расчет субсидий'!E304</f>
        <v>3.0000000000000004</v>
      </c>
      <c r="E304" s="56">
        <f t="shared" si="92"/>
        <v>5.701672240131659E-2</v>
      </c>
      <c r="F304" s="27" t="s">
        <v>375</v>
      </c>
      <c r="G304" s="27" t="s">
        <v>375</v>
      </c>
      <c r="H304" s="27" t="s">
        <v>375</v>
      </c>
      <c r="I304" s="27" t="s">
        <v>375</v>
      </c>
      <c r="J304" s="27" t="s">
        <v>375</v>
      </c>
      <c r="K304" s="27" t="s">
        <v>375</v>
      </c>
      <c r="L304" s="55">
        <f>'Расчет субсидий'!P304-1</f>
        <v>6.5247856345454824E-2</v>
      </c>
      <c r="M304" s="55">
        <f>L304*'Расчет субсидий'!Q304</f>
        <v>1.3049571269090965</v>
      </c>
      <c r="N304" s="56">
        <f t="shared" si="93"/>
        <v>2.4801459416865203E-2</v>
      </c>
      <c r="O304" s="55">
        <f>'Расчет субсидий'!T304-1</f>
        <v>0</v>
      </c>
      <c r="P304" s="55">
        <f>O304*'Расчет субсидий'!U304</f>
        <v>0</v>
      </c>
      <c r="Q304" s="56">
        <f t="shared" si="94"/>
        <v>0</v>
      </c>
      <c r="R304" s="55">
        <f>'Расчет субсидий'!X304-1</f>
        <v>0</v>
      </c>
      <c r="S304" s="55">
        <f>R304*'Расчет субсидий'!Y304</f>
        <v>0</v>
      </c>
      <c r="T304" s="56">
        <f t="shared" si="95"/>
        <v>0</v>
      </c>
      <c r="U304" s="55">
        <f t="shared" ref="U304:U367" si="96">D304+M304+P304+S304</f>
        <v>4.3049571269090965</v>
      </c>
    </row>
    <row r="305" spans="1:21" ht="15" customHeight="1">
      <c r="A305" s="33" t="s">
        <v>298</v>
      </c>
      <c r="B305" s="53">
        <f>'Расчет субсидий'!AD305</f>
        <v>-4.0909090909090935</v>
      </c>
      <c r="C305" s="55">
        <f>'Расчет субсидий'!D305-1</f>
        <v>-1</v>
      </c>
      <c r="D305" s="55">
        <f>C305*'Расчет субсидий'!E305</f>
        <v>0</v>
      </c>
      <c r="E305" s="56">
        <f t="shared" si="92"/>
        <v>0</v>
      </c>
      <c r="F305" s="27" t="s">
        <v>375</v>
      </c>
      <c r="G305" s="27" t="s">
        <v>375</v>
      </c>
      <c r="H305" s="27" t="s">
        <v>375</v>
      </c>
      <c r="I305" s="27" t="s">
        <v>375</v>
      </c>
      <c r="J305" s="27" t="s">
        <v>375</v>
      </c>
      <c r="K305" s="27" t="s">
        <v>375</v>
      </c>
      <c r="L305" s="55">
        <f>'Расчет субсидий'!P305-1</f>
        <v>-0.22169811320754718</v>
      </c>
      <c r="M305" s="55">
        <f>L305*'Расчет субсидий'!Q305</f>
        <v>-4.433962264150944</v>
      </c>
      <c r="N305" s="56">
        <f t="shared" si="93"/>
        <v>-4.0909090909090935</v>
      </c>
      <c r="O305" s="55">
        <f>'Расчет субсидий'!T305-1</f>
        <v>0</v>
      </c>
      <c r="P305" s="55">
        <f>O305*'Расчет субсидий'!U305</f>
        <v>0</v>
      </c>
      <c r="Q305" s="56">
        <f t="shared" si="94"/>
        <v>0</v>
      </c>
      <c r="R305" s="55">
        <f>'Расчет субсидий'!X305-1</f>
        <v>0</v>
      </c>
      <c r="S305" s="55">
        <f>R305*'Расчет субсидий'!Y305</f>
        <v>0</v>
      </c>
      <c r="T305" s="56">
        <f t="shared" si="95"/>
        <v>0</v>
      </c>
      <c r="U305" s="55">
        <f t="shared" si="96"/>
        <v>-4.433962264150944</v>
      </c>
    </row>
    <row r="306" spans="1:21" ht="15" customHeight="1">
      <c r="A306" s="33" t="s">
        <v>299</v>
      </c>
      <c r="B306" s="53">
        <f>'Расчет субсидий'!AD306</f>
        <v>-18.73636363636362</v>
      </c>
      <c r="C306" s="55">
        <f>'Расчет субсидий'!D306-1</f>
        <v>0.17647058823529416</v>
      </c>
      <c r="D306" s="55">
        <f>C306*'Расчет субсидий'!E306</f>
        <v>1.7647058823529416</v>
      </c>
      <c r="E306" s="56">
        <f t="shared" si="92"/>
        <v>4.9727383659659425</v>
      </c>
      <c r="F306" s="27" t="s">
        <v>375</v>
      </c>
      <c r="G306" s="27" t="s">
        <v>375</v>
      </c>
      <c r="H306" s="27" t="s">
        <v>375</v>
      </c>
      <c r="I306" s="27" t="s">
        <v>375</v>
      </c>
      <c r="J306" s="27" t="s">
        <v>375</v>
      </c>
      <c r="K306" s="27" t="s">
        <v>375</v>
      </c>
      <c r="L306" s="55">
        <f>'Расчет субсидий'!P306-1</f>
        <v>-0.42068965517241375</v>
      </c>
      <c r="M306" s="55">
        <f>L306*'Расчет субсидий'!Q306</f>
        <v>-8.413793103448274</v>
      </c>
      <c r="N306" s="56">
        <f t="shared" si="93"/>
        <v>-23.709102002329562</v>
      </c>
      <c r="O306" s="55">
        <f>'Расчет субсидий'!T306-1</f>
        <v>0</v>
      </c>
      <c r="P306" s="55">
        <f>O306*'Расчет субсидий'!U306</f>
        <v>0</v>
      </c>
      <c r="Q306" s="56">
        <f t="shared" si="94"/>
        <v>0</v>
      </c>
      <c r="R306" s="55">
        <f>'Расчет субсидий'!X306-1</f>
        <v>0</v>
      </c>
      <c r="S306" s="55">
        <f>R306*'Расчет субсидий'!Y306</f>
        <v>0</v>
      </c>
      <c r="T306" s="56">
        <f t="shared" si="95"/>
        <v>0</v>
      </c>
      <c r="U306" s="55">
        <f t="shared" si="96"/>
        <v>-6.649087221095332</v>
      </c>
    </row>
    <row r="307" spans="1:21" ht="15" customHeight="1">
      <c r="A307" s="33" t="s">
        <v>300</v>
      </c>
      <c r="B307" s="53">
        <f>'Расчет субсидий'!AD307</f>
        <v>-58.672727272727286</v>
      </c>
      <c r="C307" s="55">
        <f>'Расчет субсидий'!D307-1</f>
        <v>-0.43508000000000002</v>
      </c>
      <c r="D307" s="55">
        <f>C307*'Расчет субсидий'!E307</f>
        <v>-4.3508000000000004</v>
      </c>
      <c r="E307" s="56">
        <f t="shared" si="92"/>
        <v>-13.177005306175751</v>
      </c>
      <c r="F307" s="27" t="s">
        <v>375</v>
      </c>
      <c r="G307" s="27" t="s">
        <v>375</v>
      </c>
      <c r="H307" s="27" t="s">
        <v>375</v>
      </c>
      <c r="I307" s="27" t="s">
        <v>375</v>
      </c>
      <c r="J307" s="27" t="s">
        <v>375</v>
      </c>
      <c r="K307" s="27" t="s">
        <v>375</v>
      </c>
      <c r="L307" s="55">
        <f>'Расчет субсидий'!P307-1</f>
        <v>-0.75109170305676853</v>
      </c>
      <c r="M307" s="55">
        <f>L307*'Расчет субсидий'!Q307</f>
        <v>-15.021834061135371</v>
      </c>
      <c r="N307" s="56">
        <f t="shared" si="93"/>
        <v>-45.495721966551528</v>
      </c>
      <c r="O307" s="55">
        <f>'Расчет субсидий'!T307-1</f>
        <v>0</v>
      </c>
      <c r="P307" s="55">
        <f>O307*'Расчет субсидий'!U307</f>
        <v>0</v>
      </c>
      <c r="Q307" s="56">
        <f t="shared" si="94"/>
        <v>0</v>
      </c>
      <c r="R307" s="55">
        <f>'Расчет субсидий'!X307-1</f>
        <v>0</v>
      </c>
      <c r="S307" s="55">
        <f>R307*'Расчет субсидий'!Y307</f>
        <v>0</v>
      </c>
      <c r="T307" s="56">
        <f t="shared" si="95"/>
        <v>0</v>
      </c>
      <c r="U307" s="55">
        <f t="shared" si="96"/>
        <v>-19.372634061135372</v>
      </c>
    </row>
    <row r="308" spans="1:21" ht="15" customHeight="1">
      <c r="A308" s="33" t="s">
        <v>301</v>
      </c>
      <c r="B308" s="53">
        <f>'Расчет субсидий'!AD308</f>
        <v>-0.7818181818181813</v>
      </c>
      <c r="C308" s="55">
        <f>'Расчет субсидий'!D308-1</f>
        <v>8.6120156801061665E-2</v>
      </c>
      <c r="D308" s="55">
        <f>C308*'Расчет субсидий'!E308</f>
        <v>0.86120156801061665</v>
      </c>
      <c r="E308" s="56">
        <f t="shared" si="92"/>
        <v>6.7891943847937078E-2</v>
      </c>
      <c r="F308" s="27" t="s">
        <v>375</v>
      </c>
      <c r="G308" s="27" t="s">
        <v>375</v>
      </c>
      <c r="H308" s="27" t="s">
        <v>375</v>
      </c>
      <c r="I308" s="27" t="s">
        <v>375</v>
      </c>
      <c r="J308" s="27" t="s">
        <v>375</v>
      </c>
      <c r="K308" s="27" t="s">
        <v>375</v>
      </c>
      <c r="L308" s="55">
        <f>'Расчет субсидий'!P308-1</f>
        <v>-0.53892380384421301</v>
      </c>
      <c r="M308" s="55">
        <f>L308*'Расчет субсидий'!Q308</f>
        <v>-10.77847607688426</v>
      </c>
      <c r="N308" s="56">
        <f t="shared" si="93"/>
        <v>-0.84971012566611848</v>
      </c>
      <c r="O308" s="55">
        <f>'Расчет субсидий'!T308-1</f>
        <v>0</v>
      </c>
      <c r="P308" s="55">
        <f>O308*'Расчет субсидий'!U308</f>
        <v>0</v>
      </c>
      <c r="Q308" s="56">
        <f t="shared" si="94"/>
        <v>0</v>
      </c>
      <c r="R308" s="55">
        <f>'Расчет субсидий'!X308-1</f>
        <v>0</v>
      </c>
      <c r="S308" s="55">
        <f>R308*'Расчет субсидий'!Y308</f>
        <v>0</v>
      </c>
      <c r="T308" s="56">
        <f t="shared" si="95"/>
        <v>0</v>
      </c>
      <c r="U308" s="55">
        <f t="shared" si="96"/>
        <v>-9.9172745088736427</v>
      </c>
    </row>
    <row r="309" spans="1:21" ht="15" customHeight="1">
      <c r="A309" s="33" t="s">
        <v>302</v>
      </c>
      <c r="B309" s="53">
        <f>'Расчет субсидий'!AD309</f>
        <v>14.954545454545467</v>
      </c>
      <c r="C309" s="55">
        <f>'Расчет субсидий'!D309-1</f>
        <v>0.21271536470712515</v>
      </c>
      <c r="D309" s="55">
        <f>C309*'Расчет субсидий'!E309</f>
        <v>2.1271536470712515</v>
      </c>
      <c r="E309" s="56">
        <f t="shared" si="92"/>
        <v>4.0009283497172383</v>
      </c>
      <c r="F309" s="27" t="s">
        <v>375</v>
      </c>
      <c r="G309" s="27" t="s">
        <v>375</v>
      </c>
      <c r="H309" s="27" t="s">
        <v>375</v>
      </c>
      <c r="I309" s="27" t="s">
        <v>375</v>
      </c>
      <c r="J309" s="27" t="s">
        <v>375</v>
      </c>
      <c r="K309" s="27" t="s">
        <v>375</v>
      </c>
      <c r="L309" s="55">
        <f>'Расчет субсидий'!P309-1</f>
        <v>-6.3546977421704454E-2</v>
      </c>
      <c r="M309" s="55">
        <f>L309*'Расчет субсидий'!Q309</f>
        <v>-1.2709395484340891</v>
      </c>
      <c r="N309" s="56">
        <f t="shared" si="93"/>
        <v>-2.3904893175478481</v>
      </c>
      <c r="O309" s="55">
        <f>'Расчет субсидий'!T309-1</f>
        <v>0.2364864864864864</v>
      </c>
      <c r="P309" s="55">
        <f>O309*'Расчет субсидий'!U309</f>
        <v>7.0945945945945921</v>
      </c>
      <c r="Q309" s="56">
        <f t="shared" si="94"/>
        <v>13.344106422376075</v>
      </c>
      <c r="R309" s="55">
        <f>'Расчет субсидий'!X309-1</f>
        <v>0</v>
      </c>
      <c r="S309" s="55">
        <f>R309*'Расчет субсидий'!Y309</f>
        <v>0</v>
      </c>
      <c r="T309" s="56">
        <f t="shared" si="95"/>
        <v>0</v>
      </c>
      <c r="U309" s="55">
        <f t="shared" si="96"/>
        <v>7.950808693231755</v>
      </c>
    </row>
    <row r="310" spans="1:21" ht="15" customHeight="1">
      <c r="A310" s="33" t="s">
        <v>303</v>
      </c>
      <c r="B310" s="53">
        <f>'Расчет субсидий'!AD310</f>
        <v>23.472727272727269</v>
      </c>
      <c r="C310" s="55">
        <f>'Расчет субсидий'!D310-1</f>
        <v>-9.4008024966562576E-2</v>
      </c>
      <c r="D310" s="55">
        <f>C310*'Расчет субсидий'!E310</f>
        <v>-0.94008024966562576</v>
      </c>
      <c r="E310" s="56">
        <f t="shared" si="92"/>
        <v>-2.2721307035963347</v>
      </c>
      <c r="F310" s="27" t="s">
        <v>375</v>
      </c>
      <c r="G310" s="27" t="s">
        <v>375</v>
      </c>
      <c r="H310" s="27" t="s">
        <v>375</v>
      </c>
      <c r="I310" s="27" t="s">
        <v>375</v>
      </c>
      <c r="J310" s="27" t="s">
        <v>375</v>
      </c>
      <c r="K310" s="27" t="s">
        <v>375</v>
      </c>
      <c r="L310" s="55">
        <f>'Расчет субсидий'!P310-1</f>
        <v>0.20162462908011869</v>
      </c>
      <c r="M310" s="55">
        <f>L310*'Расчет субсидий'!Q310</f>
        <v>4.0324925816023738</v>
      </c>
      <c r="N310" s="56">
        <f t="shared" si="93"/>
        <v>9.746349005781294</v>
      </c>
      <c r="O310" s="55">
        <f>'Расчет субсидий'!T310-1</f>
        <v>0.22064285714285714</v>
      </c>
      <c r="P310" s="55">
        <f>O310*'Расчет субсидий'!U310</f>
        <v>6.6192857142857147</v>
      </c>
      <c r="Q310" s="56">
        <f t="shared" si="94"/>
        <v>15.998508970542312</v>
      </c>
      <c r="R310" s="55">
        <f>'Расчет субсидий'!X310-1</f>
        <v>0</v>
      </c>
      <c r="S310" s="55">
        <f>R310*'Расчет субсидий'!Y310</f>
        <v>0</v>
      </c>
      <c r="T310" s="56">
        <f t="shared" si="95"/>
        <v>0</v>
      </c>
      <c r="U310" s="55">
        <f t="shared" si="96"/>
        <v>9.7116980462224625</v>
      </c>
    </row>
    <row r="311" spans="1:21" ht="15" customHeight="1">
      <c r="A311" s="33" t="s">
        <v>304</v>
      </c>
      <c r="B311" s="53">
        <f>'Расчет субсидий'!AD311</f>
        <v>-22.581818181818178</v>
      </c>
      <c r="C311" s="55">
        <f>'Расчет субсидий'!D311-1</f>
        <v>-0.5391061538461539</v>
      </c>
      <c r="D311" s="55">
        <f>C311*'Расчет субсидий'!E311</f>
        <v>-5.391061538461539</v>
      </c>
      <c r="E311" s="56">
        <f t="shared" si="92"/>
        <v>-2.508030934599526</v>
      </c>
      <c r="F311" s="27" t="s">
        <v>375</v>
      </c>
      <c r="G311" s="27" t="s">
        <v>375</v>
      </c>
      <c r="H311" s="27" t="s">
        <v>375</v>
      </c>
      <c r="I311" s="27" t="s">
        <v>375</v>
      </c>
      <c r="J311" s="27" t="s">
        <v>375</v>
      </c>
      <c r="K311" s="27" t="s">
        <v>375</v>
      </c>
      <c r="L311" s="55">
        <f>'Расчет субсидий'!P311-1</f>
        <v>-0.4074499115382777</v>
      </c>
      <c r="M311" s="55">
        <f>L311*'Расчет субсидий'!Q311</f>
        <v>-8.1489982307655531</v>
      </c>
      <c r="N311" s="56">
        <f t="shared" si="93"/>
        <v>-3.791078900314174</v>
      </c>
      <c r="O311" s="55">
        <f>'Расчет субсидий'!T311-1</f>
        <v>-1</v>
      </c>
      <c r="P311" s="55">
        <f>O311*'Расчет субсидий'!U311</f>
        <v>-35</v>
      </c>
      <c r="Q311" s="56">
        <f t="shared" si="94"/>
        <v>-16.282708346904478</v>
      </c>
      <c r="R311" s="55">
        <f>'Расчет субсидий'!X311-1</f>
        <v>0</v>
      </c>
      <c r="S311" s="55">
        <f>R311*'Расчет субсидий'!Y311</f>
        <v>0</v>
      </c>
      <c r="T311" s="56">
        <f t="shared" si="95"/>
        <v>0</v>
      </c>
      <c r="U311" s="55">
        <f t="shared" si="96"/>
        <v>-48.540059769227092</v>
      </c>
    </row>
    <row r="312" spans="1:21" ht="15" customHeight="1">
      <c r="A312" s="32" t="s">
        <v>305</v>
      </c>
      <c r="B312" s="57"/>
      <c r="C312" s="58"/>
      <c r="D312" s="58"/>
      <c r="E312" s="59"/>
      <c r="F312" s="58"/>
      <c r="G312" s="58"/>
      <c r="H312" s="59"/>
      <c r="I312" s="59"/>
      <c r="J312" s="59"/>
      <c r="K312" s="59"/>
      <c r="L312" s="58"/>
      <c r="M312" s="58"/>
      <c r="N312" s="59"/>
      <c r="O312" s="58"/>
      <c r="P312" s="58"/>
      <c r="Q312" s="59"/>
      <c r="R312" s="58"/>
      <c r="S312" s="58"/>
      <c r="T312" s="59"/>
      <c r="U312" s="59"/>
    </row>
    <row r="313" spans="1:21" ht="15" customHeight="1">
      <c r="A313" s="33" t="s">
        <v>306</v>
      </c>
      <c r="B313" s="53">
        <f>'Расчет субсидий'!AD313</f>
        <v>-15.11818181818181</v>
      </c>
      <c r="C313" s="55">
        <f>'Расчет субсидий'!D313-1</f>
        <v>-0.1129326047358834</v>
      </c>
      <c r="D313" s="55">
        <f>C313*'Расчет субсидий'!E313</f>
        <v>-1.129326047358834</v>
      </c>
      <c r="E313" s="56">
        <f t="shared" ref="E313:E327" si="97">$B313*D313/$U313</f>
        <v>-1.4626675881989537</v>
      </c>
      <c r="F313" s="27" t="s">
        <v>375</v>
      </c>
      <c r="G313" s="27" t="s">
        <v>375</v>
      </c>
      <c r="H313" s="27" t="s">
        <v>375</v>
      </c>
      <c r="I313" s="27" t="s">
        <v>375</v>
      </c>
      <c r="J313" s="27" t="s">
        <v>375</v>
      </c>
      <c r="K313" s="27" t="s">
        <v>375</v>
      </c>
      <c r="L313" s="55">
        <f>'Расчет субсидий'!P313-1</f>
        <v>-0.52717131474103596</v>
      </c>
      <c r="M313" s="55">
        <f>L313*'Расчет субсидий'!Q313</f>
        <v>-10.543426294820719</v>
      </c>
      <c r="N313" s="56">
        <f t="shared" ref="N313:N327" si="98">$B313*M313/$U313</f>
        <v>-13.655514229982858</v>
      </c>
      <c r="O313" s="55">
        <f>'Расчет субсидий'!T313-1</f>
        <v>0</v>
      </c>
      <c r="P313" s="55">
        <f>O313*'Расчет субсидий'!U313</f>
        <v>0</v>
      </c>
      <c r="Q313" s="56">
        <f t="shared" ref="Q313:Q327" si="99">$B313*P313/$U313</f>
        <v>0</v>
      </c>
      <c r="R313" s="55">
        <f>'Расчет субсидий'!X313-1</f>
        <v>0</v>
      </c>
      <c r="S313" s="55">
        <f>R313*'Расчет субсидий'!Y313</f>
        <v>0</v>
      </c>
      <c r="T313" s="56">
        <f t="shared" ref="T313:T327" si="100">$B313*S313/$U313</f>
        <v>0</v>
      </c>
      <c r="U313" s="55">
        <f t="shared" si="96"/>
        <v>-11.672752342179553</v>
      </c>
    </row>
    <row r="314" spans="1:21" ht="15" customHeight="1">
      <c r="A314" s="33" t="s">
        <v>307</v>
      </c>
      <c r="B314" s="53">
        <f>'Расчет субсидий'!AD314</f>
        <v>-1.5090909090909088</v>
      </c>
      <c r="C314" s="55">
        <f>'Расчет субсидий'!D314-1</f>
        <v>-0.46613774104683192</v>
      </c>
      <c r="D314" s="55">
        <f>C314*'Расчет субсидий'!E314</f>
        <v>-4.6613774104683188</v>
      </c>
      <c r="E314" s="56">
        <f t="shared" si="97"/>
        <v>-0.46268961527687902</v>
      </c>
      <c r="F314" s="27" t="s">
        <v>375</v>
      </c>
      <c r="G314" s="27" t="s">
        <v>375</v>
      </c>
      <c r="H314" s="27" t="s">
        <v>375</v>
      </c>
      <c r="I314" s="27" t="s">
        <v>375</v>
      </c>
      <c r="J314" s="27" t="s">
        <v>375</v>
      </c>
      <c r="K314" s="27" t="s">
        <v>375</v>
      </c>
      <c r="L314" s="55">
        <f>'Расчет субсидий'!P314-1</f>
        <v>-0.8188760379596679</v>
      </c>
      <c r="M314" s="55">
        <f>L314*'Расчет субсидий'!Q314</f>
        <v>-16.377520759193359</v>
      </c>
      <c r="N314" s="56">
        <f t="shared" si="98"/>
        <v>-1.6256372552547635</v>
      </c>
      <c r="O314" s="55">
        <f>'Расчет субсидий'!T314-1</f>
        <v>9.7368421052631549E-2</v>
      </c>
      <c r="P314" s="55">
        <f>O314*'Расчет субсидий'!U314</f>
        <v>1.4605263157894732</v>
      </c>
      <c r="Q314" s="56">
        <f t="shared" si="99"/>
        <v>0.14497224739553877</v>
      </c>
      <c r="R314" s="55">
        <f>'Расчет субсидий'!X314-1</f>
        <v>0.125</v>
      </c>
      <c r="S314" s="55">
        <f>R314*'Расчет субсидий'!Y314</f>
        <v>4.375</v>
      </c>
      <c r="T314" s="56">
        <f t="shared" si="100"/>
        <v>0.43426371404519498</v>
      </c>
      <c r="U314" s="55">
        <f t="shared" si="96"/>
        <v>-15.203371853872206</v>
      </c>
    </row>
    <row r="315" spans="1:21" ht="15" customHeight="1">
      <c r="A315" s="33" t="s">
        <v>308</v>
      </c>
      <c r="B315" s="53">
        <f>'Расчет субсидий'!AD315</f>
        <v>-0.8545454545454545</v>
      </c>
      <c r="C315" s="55">
        <f>'Расчет субсидий'!D315-1</f>
        <v>-0.30316091954022983</v>
      </c>
      <c r="D315" s="55">
        <f>C315*'Расчет субсидий'!E315</f>
        <v>-3.0316091954022983</v>
      </c>
      <c r="E315" s="56">
        <f t="shared" si="97"/>
        <v>-0.19569886558620134</v>
      </c>
      <c r="F315" s="27" t="s">
        <v>375</v>
      </c>
      <c r="G315" s="27" t="s">
        <v>375</v>
      </c>
      <c r="H315" s="27" t="s">
        <v>375</v>
      </c>
      <c r="I315" s="27" t="s">
        <v>375</v>
      </c>
      <c r="J315" s="27" t="s">
        <v>375</v>
      </c>
      <c r="K315" s="27" t="s">
        <v>375</v>
      </c>
      <c r="L315" s="55">
        <f>'Расчет субсидий'!P315-1</f>
        <v>-0.59031603363293694</v>
      </c>
      <c r="M315" s="55">
        <f>L315*'Расчет субсидий'!Q315</f>
        <v>-11.806320672658739</v>
      </c>
      <c r="N315" s="56">
        <f t="shared" si="98"/>
        <v>-0.76213107081555365</v>
      </c>
      <c r="O315" s="55">
        <f>'Расчет субсидий'!T315-1</f>
        <v>0</v>
      </c>
      <c r="P315" s="55">
        <f>O315*'Расчет субсидий'!U315</f>
        <v>0</v>
      </c>
      <c r="Q315" s="56">
        <f t="shared" si="99"/>
        <v>0</v>
      </c>
      <c r="R315" s="55">
        <f>'Расчет субсидий'!X315-1</f>
        <v>4.0000000000000036E-2</v>
      </c>
      <c r="S315" s="55">
        <f>R315*'Расчет субсидий'!Y315</f>
        <v>1.6000000000000014</v>
      </c>
      <c r="T315" s="56">
        <f t="shared" si="100"/>
        <v>0.10328448185630049</v>
      </c>
      <c r="U315" s="55">
        <f t="shared" si="96"/>
        <v>-13.237929868061036</v>
      </c>
    </row>
    <row r="316" spans="1:21" ht="15" customHeight="1">
      <c r="A316" s="33" t="s">
        <v>309</v>
      </c>
      <c r="B316" s="53">
        <f>'Расчет субсидий'!AD316</f>
        <v>-21.054545454545448</v>
      </c>
      <c r="C316" s="55">
        <f>'Расчет субсидий'!D316-1</f>
        <v>-0.41000000000000003</v>
      </c>
      <c r="D316" s="55">
        <f>C316*'Расчет субсидий'!E316</f>
        <v>-4.1000000000000005</v>
      </c>
      <c r="E316" s="56">
        <f t="shared" si="97"/>
        <v>-6.4844091908498429</v>
      </c>
      <c r="F316" s="27" t="s">
        <v>375</v>
      </c>
      <c r="G316" s="27" t="s">
        <v>375</v>
      </c>
      <c r="H316" s="27" t="s">
        <v>375</v>
      </c>
      <c r="I316" s="27" t="s">
        <v>375</v>
      </c>
      <c r="J316" s="27" t="s">
        <v>375</v>
      </c>
      <c r="K316" s="27" t="s">
        <v>375</v>
      </c>
      <c r="L316" s="55">
        <f>'Расчет субсидий'!P316-1</f>
        <v>-0.7306245297215952</v>
      </c>
      <c r="M316" s="55">
        <f>L316*'Расчет субсидий'!Q316</f>
        <v>-14.612490594431904</v>
      </c>
      <c r="N316" s="56">
        <f t="shared" si="98"/>
        <v>-23.110577637010024</v>
      </c>
      <c r="O316" s="55">
        <f>'Расчет субсидий'!T316-1</f>
        <v>0.19499999999999984</v>
      </c>
      <c r="P316" s="55">
        <f>O316*'Расчет субсидий'!U316</f>
        <v>3.8999999999999968</v>
      </c>
      <c r="Q316" s="56">
        <f t="shared" si="99"/>
        <v>6.1680965473937475</v>
      </c>
      <c r="R316" s="55">
        <f>'Расчет субсидий'!X316-1</f>
        <v>5.0000000000000044E-2</v>
      </c>
      <c r="S316" s="55">
        <f>R316*'Расчет субсидий'!Y316</f>
        <v>1.5000000000000013</v>
      </c>
      <c r="T316" s="56">
        <f t="shared" si="100"/>
        <v>2.3723448259206763</v>
      </c>
      <c r="U316" s="55">
        <f t="shared" si="96"/>
        <v>-13.312490594431907</v>
      </c>
    </row>
    <row r="317" spans="1:21" ht="15" customHeight="1">
      <c r="A317" s="33" t="s">
        <v>310</v>
      </c>
      <c r="B317" s="53">
        <f>'Расчет субсидий'!AD317</f>
        <v>-17.409090909090907</v>
      </c>
      <c r="C317" s="55">
        <f>'Расчет субсидий'!D317-1</f>
        <v>-1</v>
      </c>
      <c r="D317" s="55">
        <f>C317*'Расчет субсидий'!E317</f>
        <v>0</v>
      </c>
      <c r="E317" s="56">
        <f t="shared" si="97"/>
        <v>0</v>
      </c>
      <c r="F317" s="27" t="s">
        <v>375</v>
      </c>
      <c r="G317" s="27" t="s">
        <v>375</v>
      </c>
      <c r="H317" s="27" t="s">
        <v>375</v>
      </c>
      <c r="I317" s="27" t="s">
        <v>375</v>
      </c>
      <c r="J317" s="27" t="s">
        <v>375</v>
      </c>
      <c r="K317" s="27" t="s">
        <v>375</v>
      </c>
      <c r="L317" s="55">
        <f>'Расчет субсидий'!P317-1</f>
        <v>-0.61757857974388819</v>
      </c>
      <c r="M317" s="55">
        <f>L317*'Расчет субсидий'!Q317</f>
        <v>-12.351571594877765</v>
      </c>
      <c r="N317" s="56">
        <f t="shared" si="98"/>
        <v>-21.553459594854591</v>
      </c>
      <c r="O317" s="55">
        <f>'Расчет субсидий'!T317-1</f>
        <v>0.11874999999999991</v>
      </c>
      <c r="P317" s="55">
        <f>O317*'Расчет субсидий'!U317</f>
        <v>2.3749999999999982</v>
      </c>
      <c r="Q317" s="56">
        <f t="shared" si="99"/>
        <v>4.1443686857636841</v>
      </c>
      <c r="R317" s="55">
        <f>'Расчет субсидий'!X317-1</f>
        <v>0</v>
      </c>
      <c r="S317" s="55">
        <f>R317*'Расчет субсидий'!Y317</f>
        <v>0</v>
      </c>
      <c r="T317" s="56">
        <f t="shared" si="100"/>
        <v>0</v>
      </c>
      <c r="U317" s="55">
        <f t="shared" si="96"/>
        <v>-9.9765715948777665</v>
      </c>
    </row>
    <row r="318" spans="1:21" ht="15" customHeight="1">
      <c r="A318" s="33" t="s">
        <v>311</v>
      </c>
      <c r="B318" s="53">
        <f>'Расчет субсидий'!AD318</f>
        <v>-9.3909090909090907</v>
      </c>
      <c r="C318" s="55">
        <f>'Расчет субсидий'!D318-1</f>
        <v>0.20643265306122438</v>
      </c>
      <c r="D318" s="55">
        <f>C318*'Расчет субсидий'!E318</f>
        <v>2.0643265306122438</v>
      </c>
      <c r="E318" s="56">
        <f t="shared" si="97"/>
        <v>2.3778704529864148</v>
      </c>
      <c r="F318" s="27" t="s">
        <v>375</v>
      </c>
      <c r="G318" s="27" t="s">
        <v>375</v>
      </c>
      <c r="H318" s="27" t="s">
        <v>375</v>
      </c>
      <c r="I318" s="27" t="s">
        <v>375</v>
      </c>
      <c r="J318" s="27" t="s">
        <v>375</v>
      </c>
      <c r="K318" s="27" t="s">
        <v>375</v>
      </c>
      <c r="L318" s="55">
        <f>'Расчет субсидий'!P318-1</f>
        <v>-0.42584792728884946</v>
      </c>
      <c r="M318" s="55">
        <f>L318*'Расчет субсидий'!Q318</f>
        <v>-8.5169585457769887</v>
      </c>
      <c r="N318" s="56">
        <f t="shared" si="98"/>
        <v>-9.8105720073784948</v>
      </c>
      <c r="O318" s="55">
        <f>'Расчет субсидий'!T318-1</f>
        <v>-0.4</v>
      </c>
      <c r="P318" s="55">
        <f>O318*'Расчет субсидий'!U318</f>
        <v>-8</v>
      </c>
      <c r="Q318" s="56">
        <f t="shared" si="99"/>
        <v>-9.2150942894918053</v>
      </c>
      <c r="R318" s="55">
        <f>'Расчет субсидий'!X318-1</f>
        <v>0.20999999999999996</v>
      </c>
      <c r="S318" s="55">
        <f>R318*'Расчет субсидий'!Y318</f>
        <v>6.2999999999999989</v>
      </c>
      <c r="T318" s="56">
        <f t="shared" si="100"/>
        <v>7.2568867529747951</v>
      </c>
      <c r="U318" s="55">
        <f t="shared" si="96"/>
        <v>-8.1526320151647464</v>
      </c>
    </row>
    <row r="319" spans="1:21" ht="15" customHeight="1">
      <c r="A319" s="33" t="s">
        <v>312</v>
      </c>
      <c r="B319" s="53">
        <f>'Расчет субсидий'!AD319</f>
        <v>-3.8454545454545439</v>
      </c>
      <c r="C319" s="55">
        <f>'Расчет субсидий'!D319-1</f>
        <v>0.25137793531236152</v>
      </c>
      <c r="D319" s="55">
        <f>C319*'Расчет субсидий'!E319</f>
        <v>2.5137793531236152</v>
      </c>
      <c r="E319" s="56">
        <f t="shared" si="97"/>
        <v>5.4475209429675484</v>
      </c>
      <c r="F319" s="27" t="s">
        <v>375</v>
      </c>
      <c r="G319" s="27" t="s">
        <v>375</v>
      </c>
      <c r="H319" s="27" t="s">
        <v>375</v>
      </c>
      <c r="I319" s="27" t="s">
        <v>375</v>
      </c>
      <c r="J319" s="27" t="s">
        <v>375</v>
      </c>
      <c r="K319" s="27" t="s">
        <v>375</v>
      </c>
      <c r="L319" s="55">
        <f>'Расчет субсидий'!P319-1</f>
        <v>-0.21441395229546034</v>
      </c>
      <c r="M319" s="55">
        <f>L319*'Расчет субсидий'!Q319</f>
        <v>-4.2882790459092064</v>
      </c>
      <c r="N319" s="56">
        <f t="shared" si="98"/>
        <v>-9.2929754884220923</v>
      </c>
      <c r="O319" s="55">
        <f>'Расчет субсидий'!T319-1</f>
        <v>0</v>
      </c>
      <c r="P319" s="55">
        <f>O319*'Расчет субсидий'!U319</f>
        <v>0</v>
      </c>
      <c r="Q319" s="56">
        <f t="shared" si="99"/>
        <v>0</v>
      </c>
      <c r="R319" s="55">
        <f>'Расчет субсидий'!X319-1</f>
        <v>0</v>
      </c>
      <c r="S319" s="55">
        <f>R319*'Расчет субсидий'!Y319</f>
        <v>0</v>
      </c>
      <c r="T319" s="56">
        <f t="shared" si="100"/>
        <v>0</v>
      </c>
      <c r="U319" s="55">
        <f t="shared" si="96"/>
        <v>-1.7744996927855912</v>
      </c>
    </row>
    <row r="320" spans="1:21" ht="15" customHeight="1">
      <c r="A320" s="33" t="s">
        <v>313</v>
      </c>
      <c r="B320" s="53">
        <f>'Расчет субсидий'!AD320</f>
        <v>-7.6272727272727252</v>
      </c>
      <c r="C320" s="55">
        <f>'Расчет субсидий'!D320-1</f>
        <v>0.20004</v>
      </c>
      <c r="D320" s="55">
        <f>C320*'Расчет субсидий'!E320</f>
        <v>2.0004</v>
      </c>
      <c r="E320" s="56">
        <f t="shared" si="97"/>
        <v>0.71505499520873939</v>
      </c>
      <c r="F320" s="27" t="s">
        <v>375</v>
      </c>
      <c r="G320" s="27" t="s">
        <v>375</v>
      </c>
      <c r="H320" s="27" t="s">
        <v>375</v>
      </c>
      <c r="I320" s="27" t="s">
        <v>375</v>
      </c>
      <c r="J320" s="27" t="s">
        <v>375</v>
      </c>
      <c r="K320" s="27" t="s">
        <v>375</v>
      </c>
      <c r="L320" s="55">
        <f>'Расчет субсидий'!P320-1</f>
        <v>-0.4369027199215878</v>
      </c>
      <c r="M320" s="55">
        <f>L320*'Расчет субсидий'!Q320</f>
        <v>-8.7380543984317569</v>
      </c>
      <c r="N320" s="56">
        <f t="shared" si="98"/>
        <v>-3.1234700289963628</v>
      </c>
      <c r="O320" s="55">
        <f>'Расчет субсидий'!T320-1</f>
        <v>0.17999999999999994</v>
      </c>
      <c r="P320" s="55">
        <f>O320*'Расчет субсидий'!U320</f>
        <v>5.3999999999999986</v>
      </c>
      <c r="Q320" s="56">
        <f t="shared" si="99"/>
        <v>1.9302624345766806</v>
      </c>
      <c r="R320" s="55">
        <f>'Расчет субсидий'!X320-1</f>
        <v>-1</v>
      </c>
      <c r="S320" s="55">
        <f>R320*'Расчет субсидий'!Y320</f>
        <v>-20</v>
      </c>
      <c r="T320" s="56">
        <f t="shared" si="100"/>
        <v>-7.1491201280617815</v>
      </c>
      <c r="U320" s="55">
        <f t="shared" si="96"/>
        <v>-21.337654398431759</v>
      </c>
    </row>
    <row r="321" spans="1:21" ht="15" customHeight="1">
      <c r="A321" s="33" t="s">
        <v>314</v>
      </c>
      <c r="B321" s="53">
        <f>'Расчет субсидий'!AD321</f>
        <v>-4.9818181818181841</v>
      </c>
      <c r="C321" s="55">
        <f>'Расчет субсидий'!D321-1</f>
        <v>-1</v>
      </c>
      <c r="D321" s="55">
        <f>C321*'Расчет субсидий'!E321</f>
        <v>0</v>
      </c>
      <c r="E321" s="56">
        <f t="shared" si="97"/>
        <v>0</v>
      </c>
      <c r="F321" s="27" t="s">
        <v>375</v>
      </c>
      <c r="G321" s="27" t="s">
        <v>375</v>
      </c>
      <c r="H321" s="27" t="s">
        <v>375</v>
      </c>
      <c r="I321" s="27" t="s">
        <v>375</v>
      </c>
      <c r="J321" s="27" t="s">
        <v>375</v>
      </c>
      <c r="K321" s="27" t="s">
        <v>375</v>
      </c>
      <c r="L321" s="55">
        <f>'Расчет субсидий'!P321-1</f>
        <v>-0.60374414976599056</v>
      </c>
      <c r="M321" s="55">
        <f>L321*'Расчет субсидий'!Q321</f>
        <v>-12.074882995319811</v>
      </c>
      <c r="N321" s="56">
        <f t="shared" si="98"/>
        <v>-5.4316485036304751</v>
      </c>
      <c r="O321" s="55">
        <f>'Расчет субсидий'!T321-1</f>
        <v>0.10000000000000009</v>
      </c>
      <c r="P321" s="55">
        <f>O321*'Расчет субсидий'!U321</f>
        <v>1.0000000000000009</v>
      </c>
      <c r="Q321" s="56">
        <f t="shared" si="99"/>
        <v>0.44983032181229177</v>
      </c>
      <c r="R321" s="55">
        <f>'Расчет субсидий'!X321-1</f>
        <v>0</v>
      </c>
      <c r="S321" s="55">
        <f>R321*'Расчет субсидий'!Y321</f>
        <v>0</v>
      </c>
      <c r="T321" s="56">
        <f t="shared" si="100"/>
        <v>0</v>
      </c>
      <c r="U321" s="55">
        <f t="shared" si="96"/>
        <v>-11.074882995319811</v>
      </c>
    </row>
    <row r="322" spans="1:21" ht="15" customHeight="1">
      <c r="A322" s="33" t="s">
        <v>315</v>
      </c>
      <c r="B322" s="53">
        <f>'Расчет субсидий'!AD322</f>
        <v>2.0727272727272741</v>
      </c>
      <c r="C322" s="55">
        <f>'Расчет субсидий'!D322-1</f>
        <v>-1</v>
      </c>
      <c r="D322" s="55">
        <f>C322*'Расчет субсидий'!E322</f>
        <v>0</v>
      </c>
      <c r="E322" s="56">
        <f t="shared" si="97"/>
        <v>0</v>
      </c>
      <c r="F322" s="27" t="s">
        <v>375</v>
      </c>
      <c r="G322" s="27" t="s">
        <v>375</v>
      </c>
      <c r="H322" s="27" t="s">
        <v>375</v>
      </c>
      <c r="I322" s="27" t="s">
        <v>375</v>
      </c>
      <c r="J322" s="27" t="s">
        <v>375</v>
      </c>
      <c r="K322" s="27" t="s">
        <v>375</v>
      </c>
      <c r="L322" s="55">
        <f>'Расчет субсидий'!P322-1</f>
        <v>0.21690795352993741</v>
      </c>
      <c r="M322" s="55">
        <f>L322*'Расчет субсидий'!Q322</f>
        <v>4.3381590705987483</v>
      </c>
      <c r="N322" s="56">
        <f t="shared" si="98"/>
        <v>0.79835818486726762</v>
      </c>
      <c r="O322" s="55">
        <f>'Расчет субсидий'!T322-1</f>
        <v>0.17311827956989245</v>
      </c>
      <c r="P322" s="55">
        <f>O322*'Расчет субсидий'!U322</f>
        <v>6.9247311827956981</v>
      </c>
      <c r="Q322" s="56">
        <f t="shared" si="99"/>
        <v>1.2743690878600067</v>
      </c>
      <c r="R322" s="55">
        <f>'Расчет субсидий'!X322-1</f>
        <v>0</v>
      </c>
      <c r="S322" s="55">
        <f>R322*'Расчет субсидий'!Y322</f>
        <v>0</v>
      </c>
      <c r="T322" s="56">
        <f t="shared" si="100"/>
        <v>0</v>
      </c>
      <c r="U322" s="55">
        <f t="shared" si="96"/>
        <v>11.262890253394445</v>
      </c>
    </row>
    <row r="323" spans="1:21" ht="15" customHeight="1">
      <c r="A323" s="33" t="s">
        <v>316</v>
      </c>
      <c r="B323" s="53">
        <f>'Расчет субсидий'!AD323</f>
        <v>-1.6727272727272862</v>
      </c>
      <c r="C323" s="55">
        <f>'Расчет субсидий'!D323-1</f>
        <v>0.15714285714285725</v>
      </c>
      <c r="D323" s="55">
        <f>C323*'Расчет субсидий'!E323</f>
        <v>1.5714285714285725</v>
      </c>
      <c r="E323" s="56">
        <f t="shared" si="97"/>
        <v>2.573699728741627</v>
      </c>
      <c r="F323" s="27" t="s">
        <v>375</v>
      </c>
      <c r="G323" s="27" t="s">
        <v>375</v>
      </c>
      <c r="H323" s="27" t="s">
        <v>375</v>
      </c>
      <c r="I323" s="27" t="s">
        <v>375</v>
      </c>
      <c r="J323" s="27" t="s">
        <v>375</v>
      </c>
      <c r="K323" s="27" t="s">
        <v>375</v>
      </c>
      <c r="L323" s="55">
        <f>'Расчет субсидий'!P323-1</f>
        <v>-0.65463743676222597</v>
      </c>
      <c r="M323" s="55">
        <f>L323*'Расчет субсидий'!Q323</f>
        <v>-13.09274873524452</v>
      </c>
      <c r="N323" s="56">
        <f t="shared" si="98"/>
        <v>-21.443420643515228</v>
      </c>
      <c r="O323" s="55">
        <f>'Расчет субсидий'!T323-1</f>
        <v>0</v>
      </c>
      <c r="P323" s="55">
        <f>O323*'Расчет субсидий'!U323</f>
        <v>0</v>
      </c>
      <c r="Q323" s="56">
        <f t="shared" si="99"/>
        <v>0</v>
      </c>
      <c r="R323" s="55">
        <f>'Расчет субсидий'!X323-1</f>
        <v>0.30000000000000004</v>
      </c>
      <c r="S323" s="55">
        <f>R323*'Расчет субсидий'!Y323</f>
        <v>10.500000000000002</v>
      </c>
      <c r="T323" s="56">
        <f t="shared" si="100"/>
        <v>17.196993642046316</v>
      </c>
      <c r="U323" s="55">
        <f t="shared" si="96"/>
        <v>-1.021320163815945</v>
      </c>
    </row>
    <row r="324" spans="1:21" ht="15" customHeight="1">
      <c r="A324" s="33" t="s">
        <v>317</v>
      </c>
      <c r="B324" s="53">
        <f>'Расчет субсидий'!AD324</f>
        <v>-7.363636363636374</v>
      </c>
      <c r="C324" s="55">
        <f>'Расчет субсидий'!D324-1</f>
        <v>0.18684759916492699</v>
      </c>
      <c r="D324" s="55">
        <f>C324*'Расчет субсидий'!E324</f>
        <v>1.8684759916492699</v>
      </c>
      <c r="E324" s="56">
        <f t="shared" si="97"/>
        <v>4.0319834789762607</v>
      </c>
      <c r="F324" s="27" t="s">
        <v>375</v>
      </c>
      <c r="G324" s="27" t="s">
        <v>375</v>
      </c>
      <c r="H324" s="27" t="s">
        <v>375</v>
      </c>
      <c r="I324" s="27" t="s">
        <v>375</v>
      </c>
      <c r="J324" s="27" t="s">
        <v>375</v>
      </c>
      <c r="K324" s="27" t="s">
        <v>375</v>
      </c>
      <c r="L324" s="55">
        <f>'Расчет субсидий'!P324-1</f>
        <v>-0.45293315143246937</v>
      </c>
      <c r="M324" s="55">
        <f>L324*'Расчет субсидий'!Q324</f>
        <v>-9.0586630286493879</v>
      </c>
      <c r="N324" s="56">
        <f t="shared" si="98"/>
        <v>-19.547684763606718</v>
      </c>
      <c r="O324" s="55">
        <f>'Расчет субсидий'!T324-1</f>
        <v>0.18888888888888888</v>
      </c>
      <c r="P324" s="55">
        <f>O324*'Расчет субсидий'!U324</f>
        <v>3.7777777777777777</v>
      </c>
      <c r="Q324" s="56">
        <f t="shared" si="99"/>
        <v>8.1520649209940856</v>
      </c>
      <c r="R324" s="55">
        <f>'Расчет субсидий'!X324-1</f>
        <v>0</v>
      </c>
      <c r="S324" s="55">
        <f>R324*'Расчет субсидий'!Y324</f>
        <v>0</v>
      </c>
      <c r="T324" s="56">
        <f t="shared" si="100"/>
        <v>0</v>
      </c>
      <c r="U324" s="55">
        <f t="shared" si="96"/>
        <v>-3.4124092592223407</v>
      </c>
    </row>
    <row r="325" spans="1:21" ht="15" customHeight="1">
      <c r="A325" s="33" t="s">
        <v>318</v>
      </c>
      <c r="B325" s="53">
        <f>'Расчет субсидий'!AD325</f>
        <v>-26.554545454545448</v>
      </c>
      <c r="C325" s="55">
        <f>'Расчет субсидий'!D325-1</f>
        <v>-1</v>
      </c>
      <c r="D325" s="55">
        <f>C325*'Расчет субсидий'!E325</f>
        <v>0</v>
      </c>
      <c r="E325" s="56">
        <f t="shared" si="97"/>
        <v>0</v>
      </c>
      <c r="F325" s="27" t="s">
        <v>375</v>
      </c>
      <c r="G325" s="27" t="s">
        <v>375</v>
      </c>
      <c r="H325" s="27" t="s">
        <v>375</v>
      </c>
      <c r="I325" s="27" t="s">
        <v>375</v>
      </c>
      <c r="J325" s="27" t="s">
        <v>375</v>
      </c>
      <c r="K325" s="27" t="s">
        <v>375</v>
      </c>
      <c r="L325" s="55">
        <f>'Расчет субсидий'!P325-1</f>
        <v>-0.75212981744421903</v>
      </c>
      <c r="M325" s="55">
        <f>L325*'Расчет субсидий'!Q325</f>
        <v>-15.042596348884381</v>
      </c>
      <c r="N325" s="56">
        <f t="shared" si="98"/>
        <v>-26.554545454545448</v>
      </c>
      <c r="O325" s="55">
        <f>'Расчет субсидий'!T325-1</f>
        <v>0</v>
      </c>
      <c r="P325" s="55">
        <f>O325*'Расчет субсидий'!U325</f>
        <v>0</v>
      </c>
      <c r="Q325" s="56">
        <f t="shared" si="99"/>
        <v>0</v>
      </c>
      <c r="R325" s="55">
        <f>'Расчет субсидий'!X325-1</f>
        <v>0</v>
      </c>
      <c r="S325" s="55">
        <f>R325*'Расчет субсидий'!Y325</f>
        <v>0</v>
      </c>
      <c r="T325" s="56">
        <f t="shared" si="100"/>
        <v>0</v>
      </c>
      <c r="U325" s="55">
        <f t="shared" si="96"/>
        <v>-15.042596348884381</v>
      </c>
    </row>
    <row r="326" spans="1:21" ht="15" customHeight="1">
      <c r="A326" s="33" t="s">
        <v>319</v>
      </c>
      <c r="B326" s="53">
        <f>'Расчет субсидий'!AD326</f>
        <v>-19.954545454545467</v>
      </c>
      <c r="C326" s="55">
        <f>'Расчет субсидий'!D326-1</f>
        <v>-0.38349999999999995</v>
      </c>
      <c r="D326" s="55">
        <f>C326*'Расчет субсидий'!E326</f>
        <v>-3.8349999999999995</v>
      </c>
      <c r="E326" s="56">
        <f t="shared" si="97"/>
        <v>-11.011979574405348</v>
      </c>
      <c r="F326" s="27" t="s">
        <v>375</v>
      </c>
      <c r="G326" s="27" t="s">
        <v>375</v>
      </c>
      <c r="H326" s="27" t="s">
        <v>375</v>
      </c>
      <c r="I326" s="27" t="s">
        <v>375</v>
      </c>
      <c r="J326" s="27" t="s">
        <v>375</v>
      </c>
      <c r="K326" s="27" t="s">
        <v>375</v>
      </c>
      <c r="L326" s="55">
        <f>'Расчет субсидий'!P326-1</f>
        <v>-0.72459619709670831</v>
      </c>
      <c r="M326" s="55">
        <f>L326*'Расчет субсидий'!Q326</f>
        <v>-14.491923941934166</v>
      </c>
      <c r="N326" s="56">
        <f t="shared" si="98"/>
        <v>-41.612717194893072</v>
      </c>
      <c r="O326" s="55">
        <f>'Расчет субсидий'!T326-1</f>
        <v>0.2094402985074626</v>
      </c>
      <c r="P326" s="55">
        <f>O326*'Расчет субсидий'!U326</f>
        <v>8.3776119402985039</v>
      </c>
      <c r="Q326" s="56">
        <f t="shared" si="99"/>
        <v>24.055825702441069</v>
      </c>
      <c r="R326" s="55">
        <f>'Расчет субсидий'!X326-1</f>
        <v>0.30000000000000004</v>
      </c>
      <c r="S326" s="55">
        <f>R326*'Расчет субсидий'!Y326</f>
        <v>3.0000000000000004</v>
      </c>
      <c r="T326" s="56">
        <f t="shared" si="100"/>
        <v>8.6143256123118785</v>
      </c>
      <c r="U326" s="55">
        <f t="shared" si="96"/>
        <v>-6.9493120016356613</v>
      </c>
    </row>
    <row r="327" spans="1:21" ht="15" customHeight="1">
      <c r="A327" s="33" t="s">
        <v>320</v>
      </c>
      <c r="B327" s="53">
        <f>'Расчет субсидий'!AD327</f>
        <v>-6.0727272727272741</v>
      </c>
      <c r="C327" s="55">
        <f>'Расчет субсидий'!D327-1</f>
        <v>-1</v>
      </c>
      <c r="D327" s="55">
        <f>C327*'Расчет субсидий'!E327</f>
        <v>0</v>
      </c>
      <c r="E327" s="56">
        <f t="shared" si="97"/>
        <v>0</v>
      </c>
      <c r="F327" s="27" t="s">
        <v>375</v>
      </c>
      <c r="G327" s="27" t="s">
        <v>375</v>
      </c>
      <c r="H327" s="27" t="s">
        <v>375</v>
      </c>
      <c r="I327" s="27" t="s">
        <v>375</v>
      </c>
      <c r="J327" s="27" t="s">
        <v>375</v>
      </c>
      <c r="K327" s="27" t="s">
        <v>375</v>
      </c>
      <c r="L327" s="55">
        <f>'Расчет субсидий'!P327-1</f>
        <v>-0.62221382697393279</v>
      </c>
      <c r="M327" s="55">
        <f>L327*'Расчет субсидий'!Q327</f>
        <v>-12.444276539478656</v>
      </c>
      <c r="N327" s="56">
        <f t="shared" si="98"/>
        <v>-6.0727272727272732</v>
      </c>
      <c r="O327" s="55">
        <f>'Расчет субсидий'!T327-1</f>
        <v>0</v>
      </c>
      <c r="P327" s="55">
        <f>O327*'Расчет субсидий'!U327</f>
        <v>0</v>
      </c>
      <c r="Q327" s="56">
        <f t="shared" si="99"/>
        <v>0</v>
      </c>
      <c r="R327" s="55">
        <f>'Расчет субсидий'!X327-1</f>
        <v>0</v>
      </c>
      <c r="S327" s="55">
        <f>R327*'Расчет субсидий'!Y327</f>
        <v>0</v>
      </c>
      <c r="T327" s="56">
        <f t="shared" si="100"/>
        <v>0</v>
      </c>
      <c r="U327" s="55">
        <f t="shared" si="96"/>
        <v>-12.444276539478656</v>
      </c>
    </row>
    <row r="328" spans="1:21" ht="15" customHeight="1">
      <c r="A328" s="32" t="s">
        <v>321</v>
      </c>
      <c r="B328" s="57"/>
      <c r="C328" s="58"/>
      <c r="D328" s="58"/>
      <c r="E328" s="59"/>
      <c r="F328" s="58"/>
      <c r="G328" s="58"/>
      <c r="H328" s="59"/>
      <c r="I328" s="59"/>
      <c r="J328" s="59"/>
      <c r="K328" s="59"/>
      <c r="L328" s="58"/>
      <c r="M328" s="58"/>
      <c r="N328" s="59"/>
      <c r="O328" s="58"/>
      <c r="P328" s="58"/>
      <c r="Q328" s="59"/>
      <c r="R328" s="58"/>
      <c r="S328" s="58"/>
      <c r="T328" s="59"/>
      <c r="U328" s="59"/>
    </row>
    <row r="329" spans="1:21" ht="15" customHeight="1">
      <c r="A329" s="33" t="s">
        <v>322</v>
      </c>
      <c r="B329" s="53">
        <f>'Расчет субсидий'!AD329</f>
        <v>-33.172727272727286</v>
      </c>
      <c r="C329" s="55">
        <f>'Расчет субсидий'!D329-1</f>
        <v>0.19928571428571429</v>
      </c>
      <c r="D329" s="55">
        <f>C329*'Расчет субсидий'!E329</f>
        <v>1.9928571428571429</v>
      </c>
      <c r="E329" s="56">
        <f t="shared" ref="E329:E339" si="101">$B329*D329/$U329</f>
        <v>4.9069813689972746</v>
      </c>
      <c r="F329" s="27" t="s">
        <v>375</v>
      </c>
      <c r="G329" s="27" t="s">
        <v>375</v>
      </c>
      <c r="H329" s="27" t="s">
        <v>375</v>
      </c>
      <c r="I329" s="27" t="s">
        <v>375</v>
      </c>
      <c r="J329" s="27" t="s">
        <v>375</v>
      </c>
      <c r="K329" s="27" t="s">
        <v>375</v>
      </c>
      <c r="L329" s="55">
        <f>'Расчет субсидий'!P329-1</f>
        <v>-0.89825970548862122</v>
      </c>
      <c r="M329" s="55">
        <f>L329*'Расчет субсидий'!Q329</f>
        <v>-17.965194109772426</v>
      </c>
      <c r="N329" s="56">
        <f t="shared" ref="N329:N339" si="102">$B329*M329/$U329</f>
        <v>-44.235420036524019</v>
      </c>
      <c r="O329" s="55">
        <f>'Расчет субсидий'!T329-1</f>
        <v>5.0000000000000044E-2</v>
      </c>
      <c r="P329" s="55">
        <f>O329*'Расчет субсидий'!U329</f>
        <v>1.5000000000000013</v>
      </c>
      <c r="Q329" s="56">
        <f t="shared" ref="Q329:Q339" si="103">$B329*P329/$U329</f>
        <v>3.6934268368796719</v>
      </c>
      <c r="R329" s="55">
        <f>'Расчет субсидий'!X329-1</f>
        <v>5.0000000000000044E-2</v>
      </c>
      <c r="S329" s="55">
        <f>R329*'Расчет субсидий'!Y329</f>
        <v>1.0000000000000009</v>
      </c>
      <c r="T329" s="56">
        <f t="shared" ref="T329:T339" si="104">$B329*S329/$U329</f>
        <v>2.4622845579197814</v>
      </c>
      <c r="U329" s="55">
        <f t="shared" si="96"/>
        <v>-13.472336966915279</v>
      </c>
    </row>
    <row r="330" spans="1:21" ht="15" customHeight="1">
      <c r="A330" s="33" t="s">
        <v>323</v>
      </c>
      <c r="B330" s="53">
        <f>'Расчет субсидий'!AD330</f>
        <v>-3.2090909090909179</v>
      </c>
      <c r="C330" s="55">
        <f>'Расчет субсидий'!D330-1</f>
        <v>1.7857142857142794E-2</v>
      </c>
      <c r="D330" s="55">
        <f>C330*'Расчет субсидий'!E330</f>
        <v>0.17857142857142794</v>
      </c>
      <c r="E330" s="56">
        <f t="shared" si="101"/>
        <v>0.40064601214561646</v>
      </c>
      <c r="F330" s="27" t="s">
        <v>375</v>
      </c>
      <c r="G330" s="27" t="s">
        <v>375</v>
      </c>
      <c r="H330" s="27" t="s">
        <v>375</v>
      </c>
      <c r="I330" s="27" t="s">
        <v>375</v>
      </c>
      <c r="J330" s="27" t="s">
        <v>375</v>
      </c>
      <c r="K330" s="27" t="s">
        <v>375</v>
      </c>
      <c r="L330" s="55">
        <f>'Расчет субсидий'!P330-1</f>
        <v>-0.19294456443484531</v>
      </c>
      <c r="M330" s="55">
        <f>L330*'Расчет субсидий'!Q330</f>
        <v>-3.8588912886969062</v>
      </c>
      <c r="N330" s="56">
        <f t="shared" si="102"/>
        <v>-8.6578766742713267</v>
      </c>
      <c r="O330" s="55">
        <f>'Расчет субсидий'!T330-1</f>
        <v>3.7500000000000089E-2</v>
      </c>
      <c r="P330" s="55">
        <f>O330*'Расчет субсидий'!U330</f>
        <v>0.75000000000000178</v>
      </c>
      <c r="Q330" s="56">
        <f t="shared" si="103"/>
        <v>1.6827132510115992</v>
      </c>
      <c r="R330" s="55">
        <f>'Расчет субсидий'!X330-1</f>
        <v>5.0000000000000044E-2</v>
      </c>
      <c r="S330" s="55">
        <f>R330*'Расчет субсидий'!Y330</f>
        <v>1.5000000000000013</v>
      </c>
      <c r="T330" s="56">
        <f t="shared" si="104"/>
        <v>3.3654265020231935</v>
      </c>
      <c r="U330" s="55">
        <f t="shared" si="96"/>
        <v>-1.4303198601254752</v>
      </c>
    </row>
    <row r="331" spans="1:21" ht="15" customHeight="1">
      <c r="A331" s="33" t="s">
        <v>276</v>
      </c>
      <c r="B331" s="53">
        <f>'Расчет субсидий'!AD331</f>
        <v>-2.0636363636363626</v>
      </c>
      <c r="C331" s="55">
        <f>'Расчет субсидий'!D331-1</f>
        <v>0.17500000000000004</v>
      </c>
      <c r="D331" s="55">
        <f>C331*'Расчет субсидий'!E331</f>
        <v>1.7500000000000004</v>
      </c>
      <c r="E331" s="56">
        <f t="shared" si="101"/>
        <v>2.9771473809209685</v>
      </c>
      <c r="F331" s="27" t="s">
        <v>375</v>
      </c>
      <c r="G331" s="27" t="s">
        <v>375</v>
      </c>
      <c r="H331" s="27" t="s">
        <v>375</v>
      </c>
      <c r="I331" s="27" t="s">
        <v>375</v>
      </c>
      <c r="J331" s="27" t="s">
        <v>375</v>
      </c>
      <c r="K331" s="27" t="s">
        <v>375</v>
      </c>
      <c r="L331" s="55">
        <f>'Расчет субсидий'!P331-1</f>
        <v>-0.21690140845070416</v>
      </c>
      <c r="M331" s="55">
        <f>L331*'Расчет субсидий'!Q331</f>
        <v>-4.3380281690140832</v>
      </c>
      <c r="N331" s="56">
        <f t="shared" si="102"/>
        <v>-7.3799709724238047</v>
      </c>
      <c r="O331" s="55">
        <f>'Расчет субсидий'!T331-1</f>
        <v>1.2499999999999956E-2</v>
      </c>
      <c r="P331" s="55">
        <f>O331*'Расчет субсидий'!U331</f>
        <v>0.37499999999999867</v>
      </c>
      <c r="Q331" s="56">
        <f t="shared" si="103"/>
        <v>0.63796015305449072</v>
      </c>
      <c r="R331" s="55">
        <f>'Расчет субсидий'!X331-1</f>
        <v>5.0000000000000044E-2</v>
      </c>
      <c r="S331" s="55">
        <f>R331*'Расчет субсидий'!Y331</f>
        <v>1.0000000000000009</v>
      </c>
      <c r="T331" s="56">
        <f t="shared" si="104"/>
        <v>1.7012270748119829</v>
      </c>
      <c r="U331" s="55">
        <f t="shared" si="96"/>
        <v>-1.2130281690140832</v>
      </c>
    </row>
    <row r="332" spans="1:21" ht="15" customHeight="1">
      <c r="A332" s="33" t="s">
        <v>324</v>
      </c>
      <c r="B332" s="53">
        <f>'Расчет субсидий'!AD332</f>
        <v>30.363636363636374</v>
      </c>
      <c r="C332" s="55">
        <f>'Расчет субсидий'!D332-1</f>
        <v>0.19999999999999996</v>
      </c>
      <c r="D332" s="55">
        <f>C332*'Расчет субсидий'!E332</f>
        <v>1.9999999999999996</v>
      </c>
      <c r="E332" s="56">
        <f t="shared" si="101"/>
        <v>7.0724844495336319</v>
      </c>
      <c r="F332" s="27" t="s">
        <v>375</v>
      </c>
      <c r="G332" s="27" t="s">
        <v>375</v>
      </c>
      <c r="H332" s="27" t="s">
        <v>375</v>
      </c>
      <c r="I332" s="27" t="s">
        <v>375</v>
      </c>
      <c r="J332" s="27" t="s">
        <v>375</v>
      </c>
      <c r="K332" s="27" t="s">
        <v>375</v>
      </c>
      <c r="L332" s="55">
        <f>'Расчет субсидий'!P332-1</f>
        <v>0.20432065217391293</v>
      </c>
      <c r="M332" s="55">
        <f>L332*'Расчет субсидий'!Q332</f>
        <v>4.0864130434782586</v>
      </c>
      <c r="N332" s="56">
        <f t="shared" si="102"/>
        <v>14.450546352185697</v>
      </c>
      <c r="O332" s="55">
        <f>'Расчет субсидий'!T332-1</f>
        <v>5.0000000000000044E-2</v>
      </c>
      <c r="P332" s="55">
        <f>O332*'Расчет субсидий'!U332</f>
        <v>1.7500000000000016</v>
      </c>
      <c r="Q332" s="56">
        <f t="shared" si="103"/>
        <v>6.1884238933419349</v>
      </c>
      <c r="R332" s="55">
        <f>'Расчет субсидий'!X332-1</f>
        <v>5.0000000000000044E-2</v>
      </c>
      <c r="S332" s="55">
        <f>R332*'Расчет субсидий'!Y332</f>
        <v>0.75000000000000067</v>
      </c>
      <c r="T332" s="56">
        <f t="shared" si="104"/>
        <v>2.6521816685751149</v>
      </c>
      <c r="U332" s="55">
        <f t="shared" si="96"/>
        <v>8.5864130434782595</v>
      </c>
    </row>
    <row r="333" spans="1:21" ht="15" customHeight="1">
      <c r="A333" s="33" t="s">
        <v>325</v>
      </c>
      <c r="B333" s="53">
        <f>'Расчет субсидий'!AD333</f>
        <v>-68.445454545454538</v>
      </c>
      <c r="C333" s="55">
        <f>'Расчет субсидий'!D333-1</f>
        <v>-1</v>
      </c>
      <c r="D333" s="55">
        <f>C333*'Расчет субсидий'!E333</f>
        <v>0</v>
      </c>
      <c r="E333" s="56">
        <f t="shared" si="101"/>
        <v>0</v>
      </c>
      <c r="F333" s="27" t="s">
        <v>375</v>
      </c>
      <c r="G333" s="27" t="s">
        <v>375</v>
      </c>
      <c r="H333" s="27" t="s">
        <v>375</v>
      </c>
      <c r="I333" s="27" t="s">
        <v>375</v>
      </c>
      <c r="J333" s="27" t="s">
        <v>375</v>
      </c>
      <c r="K333" s="27" t="s">
        <v>375</v>
      </c>
      <c r="L333" s="55">
        <f>'Расчет субсидий'!P333-1</f>
        <v>-0.76151012891344383</v>
      </c>
      <c r="M333" s="55">
        <f>L333*'Расчет субсидий'!Q333</f>
        <v>-15.230202578268877</v>
      </c>
      <c r="N333" s="56">
        <f t="shared" si="102"/>
        <v>-83.917398904255776</v>
      </c>
      <c r="O333" s="55">
        <f>'Расчет субсидий'!T333-1</f>
        <v>7.1378091872791538E-2</v>
      </c>
      <c r="P333" s="55">
        <f>O333*'Расчет субсидий'!U333</f>
        <v>2.1413427561837461</v>
      </c>
      <c r="Q333" s="56">
        <f t="shared" si="103"/>
        <v>11.798655555495236</v>
      </c>
      <c r="R333" s="55">
        <f>'Расчет субсидий'!X333-1</f>
        <v>3.3333333333333437E-2</v>
      </c>
      <c r="S333" s="55">
        <f>R333*'Расчет субсидий'!Y333</f>
        <v>0.66666666666666874</v>
      </c>
      <c r="T333" s="56">
        <f t="shared" si="104"/>
        <v>3.6732888033060083</v>
      </c>
      <c r="U333" s="55">
        <f t="shared" si="96"/>
        <v>-12.422193155418462</v>
      </c>
    </row>
    <row r="334" spans="1:21" ht="15" customHeight="1">
      <c r="A334" s="33" t="s">
        <v>326</v>
      </c>
      <c r="B334" s="53">
        <f>'Расчет субсидий'!AD334</f>
        <v>-6.9818181818181841</v>
      </c>
      <c r="C334" s="55">
        <f>'Расчет субсидий'!D334-1</f>
        <v>0.20272727272727264</v>
      </c>
      <c r="D334" s="55">
        <f>C334*'Расчет субсидий'!E334</f>
        <v>2.0272727272727264</v>
      </c>
      <c r="E334" s="56">
        <f t="shared" si="101"/>
        <v>2.5253458655313317</v>
      </c>
      <c r="F334" s="27" t="s">
        <v>375</v>
      </c>
      <c r="G334" s="27" t="s">
        <v>375</v>
      </c>
      <c r="H334" s="27" t="s">
        <v>375</v>
      </c>
      <c r="I334" s="27" t="s">
        <v>375</v>
      </c>
      <c r="J334" s="27" t="s">
        <v>375</v>
      </c>
      <c r="K334" s="27" t="s">
        <v>375</v>
      </c>
      <c r="L334" s="55">
        <f>'Расчет субсидий'!P334-1</f>
        <v>-0.53160345974717238</v>
      </c>
      <c r="M334" s="55">
        <f>L334*'Расчет субсидий'!Q334</f>
        <v>-10.632069194943448</v>
      </c>
      <c r="N334" s="56">
        <f t="shared" si="102"/>
        <v>-13.244222951499026</v>
      </c>
      <c r="O334" s="55">
        <f>'Расчет субсидий'!T334-1</f>
        <v>0.10000000000000009</v>
      </c>
      <c r="P334" s="55">
        <f>O334*'Расчет субсидий'!U334</f>
        <v>3.0000000000000027</v>
      </c>
      <c r="Q334" s="56">
        <f t="shared" si="103"/>
        <v>3.7370589041495088</v>
      </c>
      <c r="R334" s="55">
        <f>'Расчет субсидий'!X334-1</f>
        <v>0</v>
      </c>
      <c r="S334" s="55">
        <f>R334*'Расчет субсидий'!Y334</f>
        <v>0</v>
      </c>
      <c r="T334" s="56">
        <f t="shared" si="104"/>
        <v>0</v>
      </c>
      <c r="U334" s="55">
        <f t="shared" si="96"/>
        <v>-5.6047964676707176</v>
      </c>
    </row>
    <row r="335" spans="1:21" ht="15" customHeight="1">
      <c r="A335" s="33" t="s">
        <v>327</v>
      </c>
      <c r="B335" s="53">
        <f>'Расчет субсидий'!AD335</f>
        <v>-3.136363636363626</v>
      </c>
      <c r="C335" s="55">
        <f>'Расчет субсидий'!D335-1</f>
        <v>0</v>
      </c>
      <c r="D335" s="55">
        <f>C335*'Расчет субсидий'!E335</f>
        <v>0</v>
      </c>
      <c r="E335" s="56">
        <f t="shared" si="101"/>
        <v>0</v>
      </c>
      <c r="F335" s="27" t="s">
        <v>375</v>
      </c>
      <c r="G335" s="27" t="s">
        <v>375</v>
      </c>
      <c r="H335" s="27" t="s">
        <v>375</v>
      </c>
      <c r="I335" s="27" t="s">
        <v>375</v>
      </c>
      <c r="J335" s="27" t="s">
        <v>375</v>
      </c>
      <c r="K335" s="27" t="s">
        <v>375</v>
      </c>
      <c r="L335" s="55">
        <f>'Расчет субсидий'!P335-1</f>
        <v>-0.17715714881200495</v>
      </c>
      <c r="M335" s="55">
        <f>L335*'Расчет субсидий'!Q335</f>
        <v>-3.543142976240099</v>
      </c>
      <c r="N335" s="56">
        <f t="shared" si="102"/>
        <v>-9.1853994173966562</v>
      </c>
      <c r="O335" s="55">
        <f>'Расчет субсидий'!T335-1</f>
        <v>6.6666666666666652E-2</v>
      </c>
      <c r="P335" s="55">
        <f>O335*'Расчет субсидий'!U335</f>
        <v>1.333333333333333</v>
      </c>
      <c r="Q335" s="56">
        <f t="shared" si="103"/>
        <v>3.4565918748760134</v>
      </c>
      <c r="R335" s="55">
        <f>'Расчет субсидий'!X335-1</f>
        <v>3.3333333333333437E-2</v>
      </c>
      <c r="S335" s="55">
        <f>R335*'Расчет субсидий'!Y335</f>
        <v>1.0000000000000031</v>
      </c>
      <c r="T335" s="56">
        <f t="shared" si="104"/>
        <v>2.5924439061570181</v>
      </c>
      <c r="U335" s="55">
        <f t="shared" si="96"/>
        <v>-1.2098096429067628</v>
      </c>
    </row>
    <row r="336" spans="1:21" ht="15" customHeight="1">
      <c r="A336" s="33" t="s">
        <v>328</v>
      </c>
      <c r="B336" s="53">
        <f>'Расчет субсидий'!AD336</f>
        <v>-5.9272727272727366</v>
      </c>
      <c r="C336" s="55">
        <f>'Расчет субсидий'!D336-1</f>
        <v>0.20000000000000018</v>
      </c>
      <c r="D336" s="55">
        <f>C336*'Расчет субсидий'!E336</f>
        <v>2.0000000000000018</v>
      </c>
      <c r="E336" s="56">
        <f t="shared" si="101"/>
        <v>2.6602759049576523</v>
      </c>
      <c r="F336" s="27" t="s">
        <v>375</v>
      </c>
      <c r="G336" s="27" t="s">
        <v>375</v>
      </c>
      <c r="H336" s="27" t="s">
        <v>375</v>
      </c>
      <c r="I336" s="27" t="s">
        <v>375</v>
      </c>
      <c r="J336" s="27" t="s">
        <v>375</v>
      </c>
      <c r="K336" s="27" t="s">
        <v>375</v>
      </c>
      <c r="L336" s="55">
        <f>'Расчет субсидий'!P336-1</f>
        <v>-0.60780669144981414</v>
      </c>
      <c r="M336" s="55">
        <f>L336*'Расчет субсидий'!Q336</f>
        <v>-12.156133828996282</v>
      </c>
      <c r="N336" s="56">
        <f t="shared" si="102"/>
        <v>-16.169334961359692</v>
      </c>
      <c r="O336" s="55">
        <f>'Расчет субсидий'!T336-1</f>
        <v>5.0000000000000044E-2</v>
      </c>
      <c r="P336" s="55">
        <f>O336*'Расчет субсидий'!U336</f>
        <v>1.5000000000000013</v>
      </c>
      <c r="Q336" s="56">
        <f t="shared" si="103"/>
        <v>1.9952069287182388</v>
      </c>
      <c r="R336" s="55">
        <f>'Расчет субсидий'!X336-1</f>
        <v>0.20999999999999996</v>
      </c>
      <c r="S336" s="55">
        <f>R336*'Расчет субсидий'!Y336</f>
        <v>4.1999999999999993</v>
      </c>
      <c r="T336" s="56">
        <f t="shared" si="104"/>
        <v>5.5865794004110638</v>
      </c>
      <c r="U336" s="55">
        <f t="shared" si="96"/>
        <v>-4.4561338289962791</v>
      </c>
    </row>
    <row r="337" spans="1:21" ht="15" customHeight="1">
      <c r="A337" s="33" t="s">
        <v>329</v>
      </c>
      <c r="B337" s="53">
        <f>'Расчет субсидий'!AD337</f>
        <v>-17.372727272727261</v>
      </c>
      <c r="C337" s="55">
        <f>'Расчет субсидий'!D337-1</f>
        <v>0.13000000000000012</v>
      </c>
      <c r="D337" s="55">
        <f>C337*'Расчет субсидий'!E337</f>
        <v>1.3000000000000012</v>
      </c>
      <c r="E337" s="56">
        <f t="shared" si="101"/>
        <v>1.8924055972959732</v>
      </c>
      <c r="F337" s="27" t="s">
        <v>375</v>
      </c>
      <c r="G337" s="27" t="s">
        <v>375</v>
      </c>
      <c r="H337" s="27" t="s">
        <v>375</v>
      </c>
      <c r="I337" s="27" t="s">
        <v>375</v>
      </c>
      <c r="J337" s="27" t="s">
        <v>375</v>
      </c>
      <c r="K337" s="27" t="s">
        <v>375</v>
      </c>
      <c r="L337" s="55">
        <f>'Расчет субсидий'!P337-1</f>
        <v>-0.72421524663677128</v>
      </c>
      <c r="M337" s="55">
        <f>L337*'Расчет субсидий'!Q337</f>
        <v>-14.484304932735427</v>
      </c>
      <c r="N337" s="56">
        <f t="shared" si="102"/>
        <v>-21.084753636653975</v>
      </c>
      <c r="O337" s="55">
        <f>'Расчет субсидий'!T337-1</f>
        <v>5.0000000000000044E-2</v>
      </c>
      <c r="P337" s="55">
        <f>O337*'Расчет субсидий'!U337</f>
        <v>1.2500000000000011</v>
      </c>
      <c r="Q337" s="56">
        <f t="shared" si="103"/>
        <v>1.8196207666307433</v>
      </c>
      <c r="R337" s="55">
        <f>'Расчет субсидий'!X337-1</f>
        <v>0</v>
      </c>
      <c r="S337" s="55">
        <f>R337*'Расчет субсидий'!Y337</f>
        <v>0</v>
      </c>
      <c r="T337" s="56">
        <f t="shared" si="104"/>
        <v>0</v>
      </c>
      <c r="U337" s="55">
        <f t="shared" si="96"/>
        <v>-11.934304932735424</v>
      </c>
    </row>
    <row r="338" spans="1:21" ht="15" customHeight="1">
      <c r="A338" s="33" t="s">
        <v>330</v>
      </c>
      <c r="B338" s="53">
        <f>'Расчет субсидий'!AD338</f>
        <v>-36.563636363636363</v>
      </c>
      <c r="C338" s="55">
        <f>'Расчет субсидий'!D338-1</f>
        <v>0.19999999999999996</v>
      </c>
      <c r="D338" s="55">
        <f>C338*'Расчет субсидий'!E338</f>
        <v>1.9999999999999996</v>
      </c>
      <c r="E338" s="56">
        <f t="shared" si="101"/>
        <v>5.0407060260349521</v>
      </c>
      <c r="F338" s="27" t="s">
        <v>375</v>
      </c>
      <c r="G338" s="27" t="s">
        <v>375</v>
      </c>
      <c r="H338" s="27" t="s">
        <v>375</v>
      </c>
      <c r="I338" s="27" t="s">
        <v>375</v>
      </c>
      <c r="J338" s="27" t="s">
        <v>375</v>
      </c>
      <c r="K338" s="27" t="s">
        <v>375</v>
      </c>
      <c r="L338" s="55">
        <f>'Расчет субсидий'!P338-1</f>
        <v>-0.92536736272235109</v>
      </c>
      <c r="M338" s="55">
        <f>L338*'Расчет субсидий'!Q338</f>
        <v>-18.507347254447023</v>
      </c>
      <c r="N338" s="56">
        <f t="shared" si="102"/>
        <v>-46.64504841570627</v>
      </c>
      <c r="O338" s="55">
        <f>'Расчет субсидий'!T338-1</f>
        <v>4.0000000000000036E-2</v>
      </c>
      <c r="P338" s="55">
        <f>O338*'Расчет субсидий'!U338</f>
        <v>0.80000000000000071</v>
      </c>
      <c r="Q338" s="56">
        <f t="shared" si="103"/>
        <v>2.0162824104139827</v>
      </c>
      <c r="R338" s="55">
        <f>'Расчет субсидий'!X338-1</f>
        <v>4.0000000000000036E-2</v>
      </c>
      <c r="S338" s="55">
        <f>R338*'Расчет субсидий'!Y338</f>
        <v>1.2000000000000011</v>
      </c>
      <c r="T338" s="56">
        <f t="shared" si="104"/>
        <v>3.0244236156209743</v>
      </c>
      <c r="U338" s="55">
        <f t="shared" si="96"/>
        <v>-14.507347254447021</v>
      </c>
    </row>
    <row r="339" spans="1:21" ht="15" customHeight="1">
      <c r="A339" s="33" t="s">
        <v>331</v>
      </c>
      <c r="B339" s="53">
        <f>'Расчет субсидий'!AD339</f>
        <v>43.009090909090901</v>
      </c>
      <c r="C339" s="55">
        <f>'Расчет субсидий'!D339-1</f>
        <v>-1.0509107893507674E-2</v>
      </c>
      <c r="D339" s="55">
        <f>C339*'Расчет субсидий'!E339</f>
        <v>-0.10509107893507674</v>
      </c>
      <c r="E339" s="56">
        <f t="shared" si="101"/>
        <v>-0.75559714359501007</v>
      </c>
      <c r="F339" s="27" t="s">
        <v>375</v>
      </c>
      <c r="G339" s="27" t="s">
        <v>375</v>
      </c>
      <c r="H339" s="27" t="s">
        <v>375</v>
      </c>
      <c r="I339" s="27" t="s">
        <v>375</v>
      </c>
      <c r="J339" s="27" t="s">
        <v>375</v>
      </c>
      <c r="K339" s="27" t="s">
        <v>375</v>
      </c>
      <c r="L339" s="55">
        <f>'Расчет субсидий'!P339-1</f>
        <v>0.20101391875070718</v>
      </c>
      <c r="M339" s="55">
        <f>L339*'Расчет субсидий'!Q339</f>
        <v>4.0202783750141435</v>
      </c>
      <c r="N339" s="56">
        <f t="shared" si="102"/>
        <v>28.905506417857932</v>
      </c>
      <c r="O339" s="55">
        <f>'Расчет субсидий'!T339-1</f>
        <v>6.999999999999984E-2</v>
      </c>
      <c r="P339" s="55">
        <f>O339*'Расчет субсидий'!U339</f>
        <v>1.3999999999999968</v>
      </c>
      <c r="Q339" s="56">
        <f t="shared" si="103"/>
        <v>10.065897236496378</v>
      </c>
      <c r="R339" s="55">
        <f>'Расчет субсидий'!X339-1</f>
        <v>2.2222222222222143E-2</v>
      </c>
      <c r="S339" s="55">
        <f>R339*'Расчет субсидий'!Y339</f>
        <v>0.6666666666666643</v>
      </c>
      <c r="T339" s="56">
        <f t="shared" si="104"/>
        <v>4.7932843983316022</v>
      </c>
      <c r="U339" s="55">
        <f t="shared" si="96"/>
        <v>5.9818539627457277</v>
      </c>
    </row>
    <row r="340" spans="1:21" ht="15" customHeight="1">
      <c r="A340" s="32" t="s">
        <v>332</v>
      </c>
      <c r="B340" s="57"/>
      <c r="C340" s="58"/>
      <c r="D340" s="58"/>
      <c r="E340" s="59"/>
      <c r="F340" s="58"/>
      <c r="G340" s="58"/>
      <c r="H340" s="59"/>
      <c r="I340" s="59"/>
      <c r="J340" s="59"/>
      <c r="K340" s="59"/>
      <c r="L340" s="58"/>
      <c r="M340" s="58"/>
      <c r="N340" s="59"/>
      <c r="O340" s="58"/>
      <c r="P340" s="58"/>
      <c r="Q340" s="59"/>
      <c r="R340" s="58"/>
      <c r="S340" s="58"/>
      <c r="T340" s="59"/>
      <c r="U340" s="59"/>
    </row>
    <row r="341" spans="1:21" ht="15" customHeight="1">
      <c r="A341" s="33" t="s">
        <v>333</v>
      </c>
      <c r="B341" s="53">
        <f>'Расчет субсидий'!AD341</f>
        <v>-10.954545454545467</v>
      </c>
      <c r="C341" s="55">
        <f>'Расчет субсидий'!D341-1</f>
        <v>8.5185185185185253E-2</v>
      </c>
      <c r="D341" s="55">
        <f>C341*'Расчет субсидий'!E341</f>
        <v>0.85185185185185253</v>
      </c>
      <c r="E341" s="56">
        <f t="shared" ref="E341:E351" si="105">$B341*D341/$U341</f>
        <v>1.5144149432034011</v>
      </c>
      <c r="F341" s="27" t="s">
        <v>375</v>
      </c>
      <c r="G341" s="27" t="s">
        <v>375</v>
      </c>
      <c r="H341" s="27" t="s">
        <v>375</v>
      </c>
      <c r="I341" s="27" t="s">
        <v>375</v>
      </c>
      <c r="J341" s="27" t="s">
        <v>375</v>
      </c>
      <c r="K341" s="27" t="s">
        <v>375</v>
      </c>
      <c r="L341" s="55">
        <f>'Расчет субсидий'!P341-1</f>
        <v>-0.41318681318681316</v>
      </c>
      <c r="M341" s="55">
        <f>L341*'Расчет субсидий'!Q341</f>
        <v>-8.2637362637362628</v>
      </c>
      <c r="N341" s="56">
        <f t="shared" ref="N341:N351" si="106">$B341*M341/$U341</f>
        <v>-14.691199716579947</v>
      </c>
      <c r="O341" s="55">
        <f>'Расчет субсидий'!T341-1</f>
        <v>0</v>
      </c>
      <c r="P341" s="55">
        <f>O341*'Расчет субсидий'!U341</f>
        <v>0</v>
      </c>
      <c r="Q341" s="56">
        <f t="shared" ref="Q341:Q351" si="107">$B341*P341/$U341</f>
        <v>0</v>
      </c>
      <c r="R341" s="55">
        <f>'Расчет субсидий'!X341-1</f>
        <v>5.0000000000000044E-2</v>
      </c>
      <c r="S341" s="55">
        <f>R341*'Расчет субсидий'!Y341</f>
        <v>1.2500000000000011</v>
      </c>
      <c r="T341" s="56">
        <f t="shared" ref="T341:T351" si="108">$B341*S341/$U341</f>
        <v>2.2222393188310781</v>
      </c>
      <c r="U341" s="55">
        <f t="shared" si="96"/>
        <v>-6.1618844118844089</v>
      </c>
    </row>
    <row r="342" spans="1:21" ht="15" customHeight="1">
      <c r="A342" s="33" t="s">
        <v>334</v>
      </c>
      <c r="B342" s="53">
        <f>'Расчет субсидий'!AD342</f>
        <v>-28.590909090909093</v>
      </c>
      <c r="C342" s="55">
        <f>'Расчет субсидий'!D342-1</f>
        <v>8.5185185185185253E-2</v>
      </c>
      <c r="D342" s="55">
        <f>C342*'Расчет субсидий'!E342</f>
        <v>0.85185185185185253</v>
      </c>
      <c r="E342" s="56">
        <f t="shared" si="105"/>
        <v>1.5548916018286876</v>
      </c>
      <c r="F342" s="27" t="s">
        <v>375</v>
      </c>
      <c r="G342" s="27" t="s">
        <v>375</v>
      </c>
      <c r="H342" s="27" t="s">
        <v>375</v>
      </c>
      <c r="I342" s="27" t="s">
        <v>375</v>
      </c>
      <c r="J342" s="27" t="s">
        <v>375</v>
      </c>
      <c r="K342" s="27" t="s">
        <v>375</v>
      </c>
      <c r="L342" s="55">
        <f>'Расчет субсидий'!P342-1</f>
        <v>-0.52577319587628868</v>
      </c>
      <c r="M342" s="55">
        <f>L342*'Расчет субсидий'!Q342</f>
        <v>-10.515463917525773</v>
      </c>
      <c r="N342" s="56">
        <f t="shared" si="106"/>
        <v>-19.19395549724878</v>
      </c>
      <c r="O342" s="55">
        <f>'Расчет субсидий'!T342-1</f>
        <v>-0.19999999999999996</v>
      </c>
      <c r="P342" s="55">
        <f>O342*'Расчет субсидий'!U342</f>
        <v>-5.9999999999999982</v>
      </c>
      <c r="Q342" s="56">
        <f t="shared" si="107"/>
        <v>-10.951845195489005</v>
      </c>
      <c r="R342" s="55">
        <f>'Расчет субсидий'!X342-1</f>
        <v>0</v>
      </c>
      <c r="S342" s="55">
        <f>R342*'Расчет субсидий'!Y342</f>
        <v>0</v>
      </c>
      <c r="T342" s="56">
        <f t="shared" si="108"/>
        <v>0</v>
      </c>
      <c r="U342" s="55">
        <f t="shared" si="96"/>
        <v>-15.663612065673918</v>
      </c>
    </row>
    <row r="343" spans="1:21" ht="15" customHeight="1">
      <c r="A343" s="33" t="s">
        <v>335</v>
      </c>
      <c r="B343" s="53">
        <f>'Расчет субсидий'!AD343</f>
        <v>2.818181818181813</v>
      </c>
      <c r="C343" s="55">
        <f>'Расчет субсидий'!D343-1</f>
        <v>0.2115555555555555</v>
      </c>
      <c r="D343" s="55">
        <f>C343*'Расчет субсидий'!E343</f>
        <v>2.115555555555555</v>
      </c>
      <c r="E343" s="56">
        <f t="shared" si="105"/>
        <v>2.8222661791198607</v>
      </c>
      <c r="F343" s="27" t="s">
        <v>375</v>
      </c>
      <c r="G343" s="27" t="s">
        <v>375</v>
      </c>
      <c r="H343" s="27" t="s">
        <v>375</v>
      </c>
      <c r="I343" s="27" t="s">
        <v>375</v>
      </c>
      <c r="J343" s="27" t="s">
        <v>375</v>
      </c>
      <c r="K343" s="27" t="s">
        <v>375</v>
      </c>
      <c r="L343" s="55">
        <f>'Расчет субсидий'!P343-1</f>
        <v>0.13318025258323773</v>
      </c>
      <c r="M343" s="55">
        <f>L343*'Расчет субсидий'!Q343</f>
        <v>2.6636050516647547</v>
      </c>
      <c r="N343" s="56">
        <f t="shared" si="106"/>
        <v>3.5533940161037934</v>
      </c>
      <c r="O343" s="55">
        <f>'Расчет субсидий'!T343-1</f>
        <v>-0.11111111111111116</v>
      </c>
      <c r="P343" s="55">
        <f>O343*'Расчет субсидий'!U343</f>
        <v>-3.3333333333333348</v>
      </c>
      <c r="Q343" s="56">
        <f t="shared" si="107"/>
        <v>-4.4468479713023044</v>
      </c>
      <c r="R343" s="55">
        <f>'Расчет субсидий'!X343-1</f>
        <v>3.3333333333333437E-2</v>
      </c>
      <c r="S343" s="55">
        <f>R343*'Расчет субсидий'!Y343</f>
        <v>0.66666666666666874</v>
      </c>
      <c r="T343" s="56">
        <f t="shared" si="108"/>
        <v>0.88936959426046325</v>
      </c>
      <c r="U343" s="55">
        <f t="shared" si="96"/>
        <v>2.1124939405536436</v>
      </c>
    </row>
    <row r="344" spans="1:21" ht="15" customHeight="1">
      <c r="A344" s="33" t="s">
        <v>336</v>
      </c>
      <c r="B344" s="53">
        <f>'Расчет субсидий'!AD344</f>
        <v>-34.372727272727275</v>
      </c>
      <c r="C344" s="55">
        <f>'Расчет субсидий'!D344-1</f>
        <v>-7.1428571428566734E-4</v>
      </c>
      <c r="D344" s="55">
        <f>C344*'Расчет субсидий'!E344</f>
        <v>-7.1428571428566734E-3</v>
      </c>
      <c r="E344" s="56">
        <f t="shared" si="105"/>
        <v>-1.7979146826849111E-2</v>
      </c>
      <c r="F344" s="27" t="s">
        <v>375</v>
      </c>
      <c r="G344" s="27" t="s">
        <v>375</v>
      </c>
      <c r="H344" s="27" t="s">
        <v>375</v>
      </c>
      <c r="I344" s="27" t="s">
        <v>375</v>
      </c>
      <c r="J344" s="27" t="s">
        <v>375</v>
      </c>
      <c r="K344" s="27" t="s">
        <v>375</v>
      </c>
      <c r="L344" s="55">
        <f>'Расчет субсидий'!P344-1</f>
        <v>-0.68243243243243246</v>
      </c>
      <c r="M344" s="55">
        <f>L344*'Расчет субсидий'!Q344</f>
        <v>-13.648648648648649</v>
      </c>
      <c r="N344" s="56">
        <f t="shared" si="106"/>
        <v>-34.354748125900429</v>
      </c>
      <c r="O344" s="55">
        <f>'Расчет субсидий'!T344-1</f>
        <v>0</v>
      </c>
      <c r="P344" s="55">
        <f>O344*'Расчет субсидий'!U344</f>
        <v>0</v>
      </c>
      <c r="Q344" s="56">
        <f t="shared" si="107"/>
        <v>0</v>
      </c>
      <c r="R344" s="55">
        <f>'Расчет субсидий'!X344-1</f>
        <v>0</v>
      </c>
      <c r="S344" s="55">
        <f>R344*'Расчет субсидий'!Y344</f>
        <v>0</v>
      </c>
      <c r="T344" s="56">
        <f t="shared" si="108"/>
        <v>0</v>
      </c>
      <c r="U344" s="55">
        <f t="shared" si="96"/>
        <v>-13.655791505791505</v>
      </c>
    </row>
    <row r="345" spans="1:21" ht="15" customHeight="1">
      <c r="A345" s="33" t="s">
        <v>337</v>
      </c>
      <c r="B345" s="53">
        <f>'Расчет субсидий'!AD345</f>
        <v>2.4909090909090992</v>
      </c>
      <c r="C345" s="55">
        <f>'Расчет субсидий'!D345-1</f>
        <v>2.7777777777777679E-3</v>
      </c>
      <c r="D345" s="55">
        <f>C345*'Расчет субсидий'!E345</f>
        <v>2.7777777777777679E-2</v>
      </c>
      <c r="E345" s="56">
        <f t="shared" si="105"/>
        <v>2.7848407466870569E-2</v>
      </c>
      <c r="F345" s="27" t="s">
        <v>375</v>
      </c>
      <c r="G345" s="27" t="s">
        <v>375</v>
      </c>
      <c r="H345" s="27" t="s">
        <v>375</v>
      </c>
      <c r="I345" s="27" t="s">
        <v>375</v>
      </c>
      <c r="J345" s="27" t="s">
        <v>375</v>
      </c>
      <c r="K345" s="27" t="s">
        <v>375</v>
      </c>
      <c r="L345" s="55">
        <f>'Расчет субсидий'!P345-1</f>
        <v>0.12284069097888684</v>
      </c>
      <c r="M345" s="55">
        <f>L345*'Расчет субсидий'!Q345</f>
        <v>2.4568138195777367</v>
      </c>
      <c r="N345" s="56">
        <f t="shared" si="106"/>
        <v>2.4630606834422286</v>
      </c>
      <c r="O345" s="55">
        <f>'Расчет субсидий'!T345-1</f>
        <v>0</v>
      </c>
      <c r="P345" s="55">
        <f>O345*'Расчет субсидий'!U345</f>
        <v>0</v>
      </c>
      <c r="Q345" s="56">
        <f t="shared" si="107"/>
        <v>0</v>
      </c>
      <c r="R345" s="55">
        <f>'Расчет субсидий'!X345-1</f>
        <v>0</v>
      </c>
      <c r="S345" s="55">
        <f>R345*'Расчет субсидий'!Y345</f>
        <v>0</v>
      </c>
      <c r="T345" s="56">
        <f t="shared" si="108"/>
        <v>0</v>
      </c>
      <c r="U345" s="55">
        <f t="shared" si="96"/>
        <v>2.4845915973555144</v>
      </c>
    </row>
    <row r="346" spans="1:21" ht="15" customHeight="1">
      <c r="A346" s="33" t="s">
        <v>338</v>
      </c>
      <c r="B346" s="53">
        <f>'Расчет субсидий'!AD346</f>
        <v>-2.5454545454545467</v>
      </c>
      <c r="C346" s="55">
        <f>'Расчет субсидий'!D346-1</f>
        <v>0.21448275862068966</v>
      </c>
      <c r="D346" s="55">
        <f>C346*'Расчет субсидий'!E346</f>
        <v>2.1448275862068966</v>
      </c>
      <c r="E346" s="56">
        <f t="shared" si="105"/>
        <v>0.52976178291745413</v>
      </c>
      <c r="F346" s="27" t="s">
        <v>375</v>
      </c>
      <c r="G346" s="27" t="s">
        <v>375</v>
      </c>
      <c r="H346" s="27" t="s">
        <v>375</v>
      </c>
      <c r="I346" s="27" t="s">
        <v>375</v>
      </c>
      <c r="J346" s="27" t="s">
        <v>375</v>
      </c>
      <c r="K346" s="27" t="s">
        <v>375</v>
      </c>
      <c r="L346" s="55">
        <f>'Расчет субсидий'!P346-1</f>
        <v>-0.62252591894439213</v>
      </c>
      <c r="M346" s="55">
        <f>L346*'Расчет субсидий'!Q346</f>
        <v>-12.450518378887843</v>
      </c>
      <c r="N346" s="56">
        <f t="shared" si="106"/>
        <v>-3.0752163283720009</v>
      </c>
      <c r="O346" s="55">
        <f>'Расчет субсидий'!T346-1</f>
        <v>0</v>
      </c>
      <c r="P346" s="55">
        <f>O346*'Расчет субсидий'!U346</f>
        <v>0</v>
      </c>
      <c r="Q346" s="56">
        <f t="shared" si="107"/>
        <v>0</v>
      </c>
      <c r="R346" s="55">
        <f>'Расчет субсидий'!X346-1</f>
        <v>0</v>
      </c>
      <c r="S346" s="55">
        <f>R346*'Расчет субсидий'!Y346</f>
        <v>0</v>
      </c>
      <c r="T346" s="56">
        <f t="shared" si="108"/>
        <v>0</v>
      </c>
      <c r="U346" s="55">
        <f t="shared" si="96"/>
        <v>-10.305690792680945</v>
      </c>
    </row>
    <row r="347" spans="1:21" ht="15" customHeight="1">
      <c r="A347" s="33" t="s">
        <v>339</v>
      </c>
      <c r="B347" s="53">
        <f>'Расчет субсидий'!AD347</f>
        <v>-7.4454545454545382</v>
      </c>
      <c r="C347" s="55">
        <f>'Расчет субсидий'!D347-1</f>
        <v>-1</v>
      </c>
      <c r="D347" s="55">
        <f>C347*'Расчет субсидий'!E347</f>
        <v>0</v>
      </c>
      <c r="E347" s="56">
        <f t="shared" si="105"/>
        <v>0</v>
      </c>
      <c r="F347" s="27" t="s">
        <v>375</v>
      </c>
      <c r="G347" s="27" t="s">
        <v>375</v>
      </c>
      <c r="H347" s="27" t="s">
        <v>375</v>
      </c>
      <c r="I347" s="27" t="s">
        <v>375</v>
      </c>
      <c r="J347" s="27" t="s">
        <v>375</v>
      </c>
      <c r="K347" s="27" t="s">
        <v>375</v>
      </c>
      <c r="L347" s="55">
        <f>'Расчет субсидий'!P347-1</f>
        <v>-0.5597133757961783</v>
      </c>
      <c r="M347" s="55">
        <f>L347*'Расчет субсидий'!Q347</f>
        <v>-11.194267515923567</v>
      </c>
      <c r="N347" s="56">
        <f t="shared" si="106"/>
        <v>-22.561010971786825</v>
      </c>
      <c r="O347" s="55">
        <f>'Расчет субсидий'!T347-1</f>
        <v>0.125</v>
      </c>
      <c r="P347" s="55">
        <f>O347*'Расчет субсидий'!U347</f>
        <v>2.5</v>
      </c>
      <c r="Q347" s="56">
        <f t="shared" si="107"/>
        <v>5.0385188087774271</v>
      </c>
      <c r="R347" s="55">
        <f>'Расчет субсидий'!X347-1</f>
        <v>0.16666666666666674</v>
      </c>
      <c r="S347" s="55">
        <f>R347*'Расчет субсидий'!Y347</f>
        <v>5.0000000000000018</v>
      </c>
      <c r="T347" s="56">
        <f t="shared" si="108"/>
        <v>10.077037617554858</v>
      </c>
      <c r="U347" s="55">
        <f t="shared" si="96"/>
        <v>-3.6942675159235652</v>
      </c>
    </row>
    <row r="348" spans="1:21" ht="15" customHeight="1">
      <c r="A348" s="33" t="s">
        <v>340</v>
      </c>
      <c r="B348" s="53">
        <f>'Расчет субсидий'!AD348</f>
        <v>-8.7000000000000028</v>
      </c>
      <c r="C348" s="55">
        <f>'Расчет субсидий'!D348-1</f>
        <v>-0.15789473684210531</v>
      </c>
      <c r="D348" s="55">
        <f>C348*'Расчет субсидий'!E348</f>
        <v>-1.5789473684210531</v>
      </c>
      <c r="E348" s="56">
        <f t="shared" si="105"/>
        <v>-1.7063031947699534</v>
      </c>
      <c r="F348" s="27" t="s">
        <v>375</v>
      </c>
      <c r="G348" s="27" t="s">
        <v>375</v>
      </c>
      <c r="H348" s="27" t="s">
        <v>375</v>
      </c>
      <c r="I348" s="27" t="s">
        <v>375</v>
      </c>
      <c r="J348" s="27" t="s">
        <v>375</v>
      </c>
      <c r="K348" s="27" t="s">
        <v>375</v>
      </c>
      <c r="L348" s="55">
        <f>'Расчет субсидий'!P348-1</f>
        <v>-0.77358490566037741</v>
      </c>
      <c r="M348" s="55">
        <f>L348*'Расчет субсидий'!Q348</f>
        <v>-15.471698113207548</v>
      </c>
      <c r="N348" s="56">
        <f t="shared" si="106"/>
        <v>-16.719625015418785</v>
      </c>
      <c r="O348" s="55">
        <f>'Расчет субсидий'!T348-1</f>
        <v>0.30000000000000004</v>
      </c>
      <c r="P348" s="55">
        <f>O348*'Расчет субсидий'!U348</f>
        <v>9.0000000000000018</v>
      </c>
      <c r="Q348" s="56">
        <f t="shared" si="107"/>
        <v>9.7259282101887337</v>
      </c>
      <c r="R348" s="55">
        <f>'Расчет субсидий'!X348-1</f>
        <v>0</v>
      </c>
      <c r="S348" s="55">
        <f>R348*'Расчет субсидий'!Y348</f>
        <v>0</v>
      </c>
      <c r="T348" s="56">
        <f t="shared" si="108"/>
        <v>0</v>
      </c>
      <c r="U348" s="55">
        <f t="shared" si="96"/>
        <v>-8.0506454816285977</v>
      </c>
    </row>
    <row r="349" spans="1:21" ht="15" customHeight="1">
      <c r="A349" s="33" t="s">
        <v>341</v>
      </c>
      <c r="B349" s="53">
        <f>'Расчет субсидий'!AD349</f>
        <v>-8.3999999999999773</v>
      </c>
      <c r="C349" s="55">
        <f>'Расчет субсидий'!D349-1</f>
        <v>-0.22201652629906243</v>
      </c>
      <c r="D349" s="55">
        <f>C349*'Расчет субсидий'!E349</f>
        <v>-2.2201652629906246</v>
      </c>
      <c r="E349" s="56">
        <f t="shared" si="105"/>
        <v>-12.775030199493564</v>
      </c>
      <c r="F349" s="27" t="s">
        <v>375</v>
      </c>
      <c r="G349" s="27" t="s">
        <v>375</v>
      </c>
      <c r="H349" s="27" t="s">
        <v>375</v>
      </c>
      <c r="I349" s="27" t="s">
        <v>375</v>
      </c>
      <c r="J349" s="27" t="s">
        <v>375</v>
      </c>
      <c r="K349" s="27" t="s">
        <v>375</v>
      </c>
      <c r="L349" s="55">
        <f>'Расчет субсидий'!P349-1</f>
        <v>-0.23044483743708333</v>
      </c>
      <c r="M349" s="55">
        <f>L349*'Расчет субсидий'!Q349</f>
        <v>-4.6088967487416665</v>
      </c>
      <c r="N349" s="56">
        <f t="shared" si="106"/>
        <v>-26.520005574815237</v>
      </c>
      <c r="O349" s="55">
        <f>'Расчет субсидий'!T349-1</f>
        <v>0.26846153846153831</v>
      </c>
      <c r="P349" s="55">
        <f>O349*'Расчет субсидий'!U349</f>
        <v>5.3692307692307661</v>
      </c>
      <c r="Q349" s="56">
        <f t="shared" si="107"/>
        <v>30.895035774308823</v>
      </c>
      <c r="R349" s="55">
        <f>'Расчет субсидий'!X349-1</f>
        <v>0</v>
      </c>
      <c r="S349" s="55">
        <f>R349*'Расчет субсидий'!Y349</f>
        <v>0</v>
      </c>
      <c r="T349" s="56">
        <f t="shared" si="108"/>
        <v>0</v>
      </c>
      <c r="U349" s="55">
        <f t="shared" si="96"/>
        <v>-1.459831242501525</v>
      </c>
    </row>
    <row r="350" spans="1:21" ht="15" customHeight="1">
      <c r="A350" s="33" t="s">
        <v>342</v>
      </c>
      <c r="B350" s="53">
        <f>'Расчет субсидий'!AD350</f>
        <v>-20.627272727272732</v>
      </c>
      <c r="C350" s="55">
        <f>'Расчет субсидий'!D350-1</f>
        <v>0.11750000000000016</v>
      </c>
      <c r="D350" s="55">
        <f>C350*'Расчет субсидий'!E350</f>
        <v>1.1750000000000016</v>
      </c>
      <c r="E350" s="56">
        <f t="shared" si="105"/>
        <v>1.0958965400823428</v>
      </c>
      <c r="F350" s="27" t="s">
        <v>375</v>
      </c>
      <c r="G350" s="27" t="s">
        <v>375</v>
      </c>
      <c r="H350" s="27" t="s">
        <v>375</v>
      </c>
      <c r="I350" s="27" t="s">
        <v>375</v>
      </c>
      <c r="J350" s="27" t="s">
        <v>375</v>
      </c>
      <c r="K350" s="27" t="s">
        <v>375</v>
      </c>
      <c r="L350" s="55">
        <f>'Расчет субсидий'!P350-1</f>
        <v>-0.70622568093385207</v>
      </c>
      <c r="M350" s="55">
        <f>L350*'Расчет субсидий'!Q350</f>
        <v>-14.124513618677042</v>
      </c>
      <c r="N350" s="56">
        <f t="shared" si="106"/>
        <v>-13.173621791535387</v>
      </c>
      <c r="O350" s="55">
        <f>'Расчет субсидий'!T350-1</f>
        <v>-0.3222222222222223</v>
      </c>
      <c r="P350" s="55">
        <f>O350*'Расчет субсидий'!U350</f>
        <v>-9.6666666666666696</v>
      </c>
      <c r="Q350" s="56">
        <f t="shared" si="107"/>
        <v>-9.0158864290462155</v>
      </c>
      <c r="R350" s="55">
        <f>'Расчет субсидий'!X350-1</f>
        <v>2.4999999999999911E-2</v>
      </c>
      <c r="S350" s="55">
        <f>R350*'Расчет субсидий'!Y350</f>
        <v>0.49999999999999822</v>
      </c>
      <c r="T350" s="56">
        <f t="shared" si="108"/>
        <v>0.46633895322652658</v>
      </c>
      <c r="U350" s="55">
        <f t="shared" si="96"/>
        <v>-22.116180285343709</v>
      </c>
    </row>
    <row r="351" spans="1:21" ht="15" customHeight="1">
      <c r="A351" s="33" t="s">
        <v>343</v>
      </c>
      <c r="B351" s="53">
        <f>'Расчет субсидий'!AD351</f>
        <v>-0.9363636363636374</v>
      </c>
      <c r="C351" s="55">
        <f>'Расчет субсидий'!D351-1</f>
        <v>8.6956521739130377E-2</v>
      </c>
      <c r="D351" s="55">
        <f>C351*'Расчет субсидий'!E351</f>
        <v>0.86956521739130377</v>
      </c>
      <c r="E351" s="56">
        <f t="shared" si="105"/>
        <v>2.1977350061932999</v>
      </c>
      <c r="F351" s="27" t="s">
        <v>375</v>
      </c>
      <c r="G351" s="27" t="s">
        <v>375</v>
      </c>
      <c r="H351" s="27" t="s">
        <v>375</v>
      </c>
      <c r="I351" s="27" t="s">
        <v>375</v>
      </c>
      <c r="J351" s="27" t="s">
        <v>375</v>
      </c>
      <c r="K351" s="27" t="s">
        <v>375</v>
      </c>
      <c r="L351" s="55">
        <f>'Расчет субсидий'!P351-1</f>
        <v>0.2319163763066201</v>
      </c>
      <c r="M351" s="55">
        <f>L351*'Расчет субсидий'!Q351</f>
        <v>4.638327526132402</v>
      </c>
      <c r="N351" s="56">
        <f t="shared" si="106"/>
        <v>11.722886990526828</v>
      </c>
      <c r="O351" s="55">
        <f>'Расчет субсидий'!T351-1</f>
        <v>-0.23513513513513506</v>
      </c>
      <c r="P351" s="55">
        <f>O351*'Расчет субсидий'!U351</f>
        <v>-5.8783783783783763</v>
      </c>
      <c r="Q351" s="56">
        <f t="shared" si="107"/>
        <v>-14.856985633083765</v>
      </c>
      <c r="R351" s="55">
        <f>'Расчет субсидий'!X351-1</f>
        <v>0</v>
      </c>
      <c r="S351" s="55">
        <f>R351*'Расчет субсидий'!Y351</f>
        <v>0</v>
      </c>
      <c r="T351" s="56">
        <f t="shared" si="108"/>
        <v>0</v>
      </c>
      <c r="U351" s="55">
        <f t="shared" si="96"/>
        <v>-0.37048563485467056</v>
      </c>
    </row>
    <row r="352" spans="1:21" ht="15" customHeight="1">
      <c r="A352" s="32" t="s">
        <v>344</v>
      </c>
      <c r="B352" s="57"/>
      <c r="C352" s="58"/>
      <c r="D352" s="58"/>
      <c r="E352" s="59"/>
      <c r="F352" s="58"/>
      <c r="G352" s="58"/>
      <c r="H352" s="59"/>
      <c r="I352" s="59"/>
      <c r="J352" s="59"/>
      <c r="K352" s="59"/>
      <c r="L352" s="58"/>
      <c r="M352" s="58"/>
      <c r="N352" s="59"/>
      <c r="O352" s="58"/>
      <c r="P352" s="58"/>
      <c r="Q352" s="59"/>
      <c r="R352" s="58"/>
      <c r="S352" s="58"/>
      <c r="T352" s="59"/>
      <c r="U352" s="59"/>
    </row>
    <row r="353" spans="1:21" ht="15" customHeight="1">
      <c r="A353" s="33" t="s">
        <v>345</v>
      </c>
      <c r="B353" s="53">
        <f>'Расчет субсидий'!AD353</f>
        <v>3.0545454545454476</v>
      </c>
      <c r="C353" s="55">
        <f>'Расчет субсидий'!D353-1</f>
        <v>-4.1935483870967794E-2</v>
      </c>
      <c r="D353" s="55">
        <f>C353*'Расчет субсидий'!E353</f>
        <v>-0.41935483870967794</v>
      </c>
      <c r="E353" s="56">
        <f t="shared" ref="E353:E363" si="109">$B353*D353/$U353</f>
        <v>-0.53525312093130084</v>
      </c>
      <c r="F353" s="27" t="s">
        <v>375</v>
      </c>
      <c r="G353" s="27" t="s">
        <v>375</v>
      </c>
      <c r="H353" s="27" t="s">
        <v>375</v>
      </c>
      <c r="I353" s="27" t="s">
        <v>375</v>
      </c>
      <c r="J353" s="27" t="s">
        <v>375</v>
      </c>
      <c r="K353" s="27" t="s">
        <v>375</v>
      </c>
      <c r="L353" s="55">
        <f>'Расчет субсидий'!P353-1</f>
        <v>0</v>
      </c>
      <c r="M353" s="55">
        <f>L353*'Расчет субсидий'!Q353</f>
        <v>0</v>
      </c>
      <c r="N353" s="56">
        <f t="shared" ref="N353:N363" si="110">$B353*M353/$U353</f>
        <v>0</v>
      </c>
      <c r="O353" s="55">
        <f>'Расчет субсидий'!T353-1</f>
        <v>0.1875</v>
      </c>
      <c r="P353" s="55">
        <f>O353*'Расчет субсидий'!U353</f>
        <v>2.8125</v>
      </c>
      <c r="Q353" s="56">
        <f t="shared" ref="Q353:Q363" si="111">$B353*P353/$U353</f>
        <v>3.5897985754767485</v>
      </c>
      <c r="R353" s="55">
        <f>'Расчет субсидий'!X353-1</f>
        <v>0</v>
      </c>
      <c r="S353" s="55">
        <f>R353*'Расчет субсидий'!Y353</f>
        <v>0</v>
      </c>
      <c r="T353" s="56">
        <f t="shared" ref="T353:T363" si="112">$B353*S353/$U353</f>
        <v>0</v>
      </c>
      <c r="U353" s="55">
        <f t="shared" si="96"/>
        <v>2.3931451612903221</v>
      </c>
    </row>
    <row r="354" spans="1:21" ht="15" customHeight="1">
      <c r="A354" s="33" t="s">
        <v>53</v>
      </c>
      <c r="B354" s="53">
        <f>'Расчет субсидий'!AD354</f>
        <v>12.536363636363646</v>
      </c>
      <c r="C354" s="55">
        <f>'Расчет субсидий'!D354-1</f>
        <v>3.1818181818181746E-2</v>
      </c>
      <c r="D354" s="55">
        <f>C354*'Расчет субсидий'!E354</f>
        <v>0.31818181818181746</v>
      </c>
      <c r="E354" s="56">
        <f t="shared" si="109"/>
        <v>0.40157537798914672</v>
      </c>
      <c r="F354" s="27" t="s">
        <v>375</v>
      </c>
      <c r="G354" s="27" t="s">
        <v>375</v>
      </c>
      <c r="H354" s="27" t="s">
        <v>375</v>
      </c>
      <c r="I354" s="27" t="s">
        <v>375</v>
      </c>
      <c r="J354" s="27" t="s">
        <v>375</v>
      </c>
      <c r="K354" s="27" t="s">
        <v>375</v>
      </c>
      <c r="L354" s="55">
        <f>'Расчет субсидий'!P354-1</f>
        <v>0.22211956521739129</v>
      </c>
      <c r="M354" s="55">
        <f>L354*'Расчет субсидий'!Q354</f>
        <v>4.4423913043478258</v>
      </c>
      <c r="N354" s="56">
        <f t="shared" si="110"/>
        <v>5.6067156112602827</v>
      </c>
      <c r="O354" s="55">
        <f>'Расчет субсидий'!T354-1</f>
        <v>0.17241379310344818</v>
      </c>
      <c r="P354" s="55">
        <f>O354*'Расчет субсидий'!U354</f>
        <v>5.1724137931034448</v>
      </c>
      <c r="Q354" s="56">
        <f t="shared" si="111"/>
        <v>6.5280726471142181</v>
      </c>
      <c r="R354" s="55">
        <f>'Расчет субсидий'!X354-1</f>
        <v>0</v>
      </c>
      <c r="S354" s="55">
        <f>R354*'Расчет субсидий'!Y354</f>
        <v>0</v>
      </c>
      <c r="T354" s="56">
        <f t="shared" si="112"/>
        <v>0</v>
      </c>
      <c r="U354" s="55">
        <f t="shared" si="96"/>
        <v>9.9329869156330872</v>
      </c>
    </row>
    <row r="355" spans="1:21" ht="15" customHeight="1">
      <c r="A355" s="33" t="s">
        <v>346</v>
      </c>
      <c r="B355" s="53">
        <f>'Расчет субсидий'!AD355</f>
        <v>2.5545454545454618</v>
      </c>
      <c r="C355" s="55">
        <f>'Расчет субсидий'!D355-1</f>
        <v>1.3333333333331865E-3</v>
      </c>
      <c r="D355" s="55">
        <f>C355*'Расчет субсидий'!E355</f>
        <v>1.3333333333331865E-2</v>
      </c>
      <c r="E355" s="56">
        <f t="shared" si="109"/>
        <v>2.569965246021302E-2</v>
      </c>
      <c r="F355" s="27" t="s">
        <v>375</v>
      </c>
      <c r="G355" s="27" t="s">
        <v>375</v>
      </c>
      <c r="H355" s="27" t="s">
        <v>375</v>
      </c>
      <c r="I355" s="27" t="s">
        <v>375</v>
      </c>
      <c r="J355" s="27" t="s">
        <v>375</v>
      </c>
      <c r="K355" s="27" t="s">
        <v>375</v>
      </c>
      <c r="L355" s="55">
        <f>'Расчет субсидий'!P355-1</f>
        <v>0.26960000000000006</v>
      </c>
      <c r="M355" s="55">
        <f>L355*'Расчет субсидий'!Q355</f>
        <v>5.3920000000000012</v>
      </c>
      <c r="N355" s="56">
        <f t="shared" si="110"/>
        <v>10.392939454911293</v>
      </c>
      <c r="O355" s="55">
        <f>'Расчет субсидий'!T355-1</f>
        <v>-0.1359999999999999</v>
      </c>
      <c r="P355" s="55">
        <f>O355*'Расчет субсидий'!U355</f>
        <v>-4.0799999999999965</v>
      </c>
      <c r="Q355" s="56">
        <f t="shared" si="111"/>
        <v>-7.8640936528260426</v>
      </c>
      <c r="R355" s="55">
        <f>'Расчет субсидий'!X355-1</f>
        <v>0</v>
      </c>
      <c r="S355" s="55">
        <f>R355*'Расчет субсидий'!Y355</f>
        <v>0</v>
      </c>
      <c r="T355" s="56">
        <f t="shared" si="112"/>
        <v>0</v>
      </c>
      <c r="U355" s="55">
        <f t="shared" si="96"/>
        <v>1.3253333333333366</v>
      </c>
    </row>
    <row r="356" spans="1:21" ht="15" customHeight="1">
      <c r="A356" s="33" t="s">
        <v>347</v>
      </c>
      <c r="B356" s="53">
        <f>'Расчет субсидий'!AD356</f>
        <v>31.77272727272728</v>
      </c>
      <c r="C356" s="55">
        <f>'Расчет субсидий'!D356-1</f>
        <v>0.30000000000000004</v>
      </c>
      <c r="D356" s="55">
        <f>C356*'Расчет субсидий'!E356</f>
        <v>3.0000000000000004</v>
      </c>
      <c r="E356" s="56">
        <f t="shared" si="109"/>
        <v>5.201882508667671</v>
      </c>
      <c r="F356" s="27" t="s">
        <v>375</v>
      </c>
      <c r="G356" s="27" t="s">
        <v>375</v>
      </c>
      <c r="H356" s="27" t="s">
        <v>375</v>
      </c>
      <c r="I356" s="27" t="s">
        <v>375</v>
      </c>
      <c r="J356" s="27" t="s">
        <v>375</v>
      </c>
      <c r="K356" s="27" t="s">
        <v>375</v>
      </c>
      <c r="L356" s="55">
        <f>'Расчет субсидий'!P356-1</f>
        <v>0.21696145124716537</v>
      </c>
      <c r="M356" s="55">
        <f>L356*'Расчет субсидий'!Q356</f>
        <v>4.3392290249433074</v>
      </c>
      <c r="N356" s="56">
        <f t="shared" si="110"/>
        <v>7.5240531886518873</v>
      </c>
      <c r="O356" s="55">
        <f>'Расчет субсидий'!T356-1</f>
        <v>0.20215189873417727</v>
      </c>
      <c r="P356" s="55">
        <f>O356*'Расчет субсидий'!U356</f>
        <v>6.0645569620253177</v>
      </c>
      <c r="Q356" s="56">
        <f t="shared" si="111"/>
        <v>10.515704261192749</v>
      </c>
      <c r="R356" s="55">
        <f>'Расчет субсидий'!X356-1</f>
        <v>0.246</v>
      </c>
      <c r="S356" s="55">
        <f>R356*'Расчет субсидий'!Y356</f>
        <v>4.92</v>
      </c>
      <c r="T356" s="56">
        <f t="shared" si="112"/>
        <v>8.5310873142149788</v>
      </c>
      <c r="U356" s="55">
        <f t="shared" si="96"/>
        <v>18.323785986968623</v>
      </c>
    </row>
    <row r="357" spans="1:21" ht="15" customHeight="1">
      <c r="A357" s="33" t="s">
        <v>348</v>
      </c>
      <c r="B357" s="53">
        <f>'Расчет субсидий'!AD357</f>
        <v>-6.672727272727272</v>
      </c>
      <c r="C357" s="55">
        <f>'Расчет субсидий'!D357-1</f>
        <v>-0.30372645372645368</v>
      </c>
      <c r="D357" s="55">
        <f>C357*'Расчет субсидий'!E357</f>
        <v>-3.0372645372645368</v>
      </c>
      <c r="E357" s="56">
        <f t="shared" si="109"/>
        <v>-4.1034030936266008</v>
      </c>
      <c r="F357" s="27" t="s">
        <v>375</v>
      </c>
      <c r="G357" s="27" t="s">
        <v>375</v>
      </c>
      <c r="H357" s="27" t="s">
        <v>375</v>
      </c>
      <c r="I357" s="27" t="s">
        <v>375</v>
      </c>
      <c r="J357" s="27" t="s">
        <v>375</v>
      </c>
      <c r="K357" s="27" t="s">
        <v>375</v>
      </c>
      <c r="L357" s="55">
        <f>'Расчет субсидий'!P357-1</f>
        <v>-0.35758835758835761</v>
      </c>
      <c r="M357" s="55">
        <f>L357*'Расчет субсидий'!Q357</f>
        <v>-7.1517671517671522</v>
      </c>
      <c r="N357" s="56">
        <f t="shared" si="110"/>
        <v>-9.6621756502938538</v>
      </c>
      <c r="O357" s="55">
        <f>'Расчет субсидий'!T357-1</f>
        <v>0</v>
      </c>
      <c r="P357" s="55">
        <f>O357*'Расчет субсидий'!U357</f>
        <v>0</v>
      </c>
      <c r="Q357" s="56">
        <f t="shared" si="111"/>
        <v>0</v>
      </c>
      <c r="R357" s="55">
        <f>'Расчет субсидий'!X357-1</f>
        <v>0.20999999999999996</v>
      </c>
      <c r="S357" s="55">
        <f>R357*'Расчет субсидий'!Y357</f>
        <v>5.2499999999999991</v>
      </c>
      <c r="T357" s="56">
        <f t="shared" si="112"/>
        <v>7.0928514711931836</v>
      </c>
      <c r="U357" s="55">
        <f t="shared" si="96"/>
        <v>-4.9390316890316894</v>
      </c>
    </row>
    <row r="358" spans="1:21" ht="15" customHeight="1">
      <c r="A358" s="33" t="s">
        <v>349</v>
      </c>
      <c r="B358" s="53">
        <f>'Расчет субсидий'!AD358</f>
        <v>-3.5545454545454547</v>
      </c>
      <c r="C358" s="55">
        <f>'Расчет субсидий'!D358-1</f>
        <v>-1</v>
      </c>
      <c r="D358" s="55">
        <f>C358*'Расчет субсидий'!E358</f>
        <v>0</v>
      </c>
      <c r="E358" s="56">
        <f t="shared" si="109"/>
        <v>0</v>
      </c>
      <c r="F358" s="27" t="s">
        <v>375</v>
      </c>
      <c r="G358" s="27" t="s">
        <v>375</v>
      </c>
      <c r="H358" s="27" t="s">
        <v>375</v>
      </c>
      <c r="I358" s="27" t="s">
        <v>375</v>
      </c>
      <c r="J358" s="27" t="s">
        <v>375</v>
      </c>
      <c r="K358" s="27" t="s">
        <v>375</v>
      </c>
      <c r="L358" s="55">
        <f>'Расчет субсидий'!P358-1</f>
        <v>0.30000000000000004</v>
      </c>
      <c r="M358" s="55">
        <f>L358*'Расчет субсидий'!Q358</f>
        <v>6.0000000000000009</v>
      </c>
      <c r="N358" s="56">
        <f t="shared" si="110"/>
        <v>2.4944178628389166</v>
      </c>
      <c r="O358" s="55">
        <f>'Расчет субсидий'!T358-1</f>
        <v>-0.48499999999999999</v>
      </c>
      <c r="P358" s="55">
        <f>O358*'Расчет субсидий'!U358</f>
        <v>-14.549999999999999</v>
      </c>
      <c r="Q358" s="56">
        <f t="shared" si="111"/>
        <v>-6.0489633173843718</v>
      </c>
      <c r="R358" s="55">
        <f>'Расчет субсидий'!X358-1</f>
        <v>0</v>
      </c>
      <c r="S358" s="55">
        <f>R358*'Расчет субсидий'!Y358</f>
        <v>0</v>
      </c>
      <c r="T358" s="56">
        <f t="shared" si="112"/>
        <v>0</v>
      </c>
      <c r="U358" s="55">
        <f t="shared" si="96"/>
        <v>-8.5499999999999972</v>
      </c>
    </row>
    <row r="359" spans="1:21" ht="15" customHeight="1">
      <c r="A359" s="33" t="s">
        <v>350</v>
      </c>
      <c r="B359" s="53">
        <f>'Расчет субсидий'!AD359</f>
        <v>-2.2000000000000002</v>
      </c>
      <c r="C359" s="55">
        <f>'Расчет субсидий'!D359-1</f>
        <v>3.6363636363636376E-2</v>
      </c>
      <c r="D359" s="55">
        <f>C359*'Расчет субсидий'!E359</f>
        <v>0.36363636363636376</v>
      </c>
      <c r="E359" s="56">
        <f t="shared" si="109"/>
        <v>4.5146735597369966E-2</v>
      </c>
      <c r="F359" s="27" t="s">
        <v>375</v>
      </c>
      <c r="G359" s="27" t="s">
        <v>375</v>
      </c>
      <c r="H359" s="27" t="s">
        <v>375</v>
      </c>
      <c r="I359" s="27" t="s">
        <v>375</v>
      </c>
      <c r="J359" s="27" t="s">
        <v>375</v>
      </c>
      <c r="K359" s="27" t="s">
        <v>375</v>
      </c>
      <c r="L359" s="55">
        <f>'Расчет субсидий'!P359-1</f>
        <v>0.22741557546519631</v>
      </c>
      <c r="M359" s="55">
        <f>L359*'Расчет субсидий'!Q359</f>
        <v>4.5483115093039261</v>
      </c>
      <c r="N359" s="56">
        <f t="shared" si="110"/>
        <v>0.56468889709380232</v>
      </c>
      <c r="O359" s="55">
        <f>'Расчет субсидий'!T359-1</f>
        <v>-0.18402777777777779</v>
      </c>
      <c r="P359" s="55">
        <f>O359*'Расчет субсидий'!U359</f>
        <v>-5.5208333333333339</v>
      </c>
      <c r="Q359" s="56">
        <f t="shared" si="111"/>
        <v>-0.6854309076371532</v>
      </c>
      <c r="R359" s="55">
        <f>'Расчет субсидий'!X359-1</f>
        <v>-0.85555555555555551</v>
      </c>
      <c r="S359" s="55">
        <f>R359*'Расчет субсидий'!Y359</f>
        <v>-17.111111111111111</v>
      </c>
      <c r="T359" s="56">
        <f t="shared" si="112"/>
        <v>-2.1244047250540192</v>
      </c>
      <c r="U359" s="55">
        <f t="shared" si="96"/>
        <v>-17.719996571504154</v>
      </c>
    </row>
    <row r="360" spans="1:21" ht="15" customHeight="1">
      <c r="A360" s="33" t="s">
        <v>351</v>
      </c>
      <c r="B360" s="53">
        <f>'Расчет субсидий'!AD360</f>
        <v>9.3909090909091049</v>
      </c>
      <c r="C360" s="55">
        <f>'Расчет субсидий'!D360-1</f>
        <v>5.0000000000000044E-2</v>
      </c>
      <c r="D360" s="55">
        <f>C360*'Расчет субсидий'!E360</f>
        <v>0.50000000000000044</v>
      </c>
      <c r="E360" s="56">
        <f t="shared" si="109"/>
        <v>0.75463525054018121</v>
      </c>
      <c r="F360" s="27" t="s">
        <v>375</v>
      </c>
      <c r="G360" s="27" t="s">
        <v>375</v>
      </c>
      <c r="H360" s="27" t="s">
        <v>375</v>
      </c>
      <c r="I360" s="27" t="s">
        <v>375</v>
      </c>
      <c r="J360" s="27" t="s">
        <v>375</v>
      </c>
      <c r="K360" s="27" t="s">
        <v>375</v>
      </c>
      <c r="L360" s="55">
        <f>'Расчет субсидий'!P360-1</f>
        <v>-0.16389244558258642</v>
      </c>
      <c r="M360" s="55">
        <f>L360*'Расчет субсидий'!Q360</f>
        <v>-3.2778489116517284</v>
      </c>
      <c r="N360" s="56">
        <f t="shared" si="110"/>
        <v>-4.9471606693543206</v>
      </c>
      <c r="O360" s="55">
        <f>'Расчет субсидий'!T360-1</f>
        <v>0.14999999999999991</v>
      </c>
      <c r="P360" s="55">
        <f>O360*'Расчет субсидий'!U360</f>
        <v>2.9999999999999982</v>
      </c>
      <c r="Q360" s="56">
        <f t="shared" si="111"/>
        <v>4.5278115032410806</v>
      </c>
      <c r="R360" s="55">
        <f>'Расчет субсидий'!X360-1</f>
        <v>0.19999999999999996</v>
      </c>
      <c r="S360" s="55">
        <f>R360*'Расчет субсидий'!Y360</f>
        <v>5.9999999999999982</v>
      </c>
      <c r="T360" s="56">
        <f t="shared" si="112"/>
        <v>9.055623006482163</v>
      </c>
      <c r="U360" s="55">
        <f t="shared" si="96"/>
        <v>6.2221510883482685</v>
      </c>
    </row>
    <row r="361" spans="1:21" ht="15" customHeight="1">
      <c r="A361" s="33" t="s">
        <v>352</v>
      </c>
      <c r="B361" s="53">
        <f>'Расчет субсидий'!AD361</f>
        <v>-12.027272727272731</v>
      </c>
      <c r="C361" s="55">
        <f>'Расчет субсидий'!D361-1</f>
        <v>0</v>
      </c>
      <c r="D361" s="55">
        <f>C361*'Расчет субсидий'!E361</f>
        <v>0</v>
      </c>
      <c r="E361" s="56">
        <f t="shared" si="109"/>
        <v>0</v>
      </c>
      <c r="F361" s="27" t="s">
        <v>375</v>
      </c>
      <c r="G361" s="27" t="s">
        <v>375</v>
      </c>
      <c r="H361" s="27" t="s">
        <v>375</v>
      </c>
      <c r="I361" s="27" t="s">
        <v>375</v>
      </c>
      <c r="J361" s="27" t="s">
        <v>375</v>
      </c>
      <c r="K361" s="27" t="s">
        <v>375</v>
      </c>
      <c r="L361" s="55">
        <f>'Расчет субсидий'!P361-1</f>
        <v>-0.40809248554913291</v>
      </c>
      <c r="M361" s="55">
        <f>L361*'Расчет субсидий'!Q361</f>
        <v>-8.1618497109826578</v>
      </c>
      <c r="N361" s="56">
        <f t="shared" si="110"/>
        <v>-12.027272727272731</v>
      </c>
      <c r="O361" s="55">
        <f>'Расчет субсидий'!T361-1</f>
        <v>0</v>
      </c>
      <c r="P361" s="55">
        <f>O361*'Расчет субсидий'!U361</f>
        <v>0</v>
      </c>
      <c r="Q361" s="56">
        <f t="shared" si="111"/>
        <v>0</v>
      </c>
      <c r="R361" s="55">
        <f>'Расчет субсидий'!X361-1</f>
        <v>0</v>
      </c>
      <c r="S361" s="55">
        <f>R361*'Расчет субсидий'!Y361</f>
        <v>0</v>
      </c>
      <c r="T361" s="56">
        <f t="shared" si="112"/>
        <v>0</v>
      </c>
      <c r="U361" s="55">
        <f t="shared" si="96"/>
        <v>-8.1618497109826578</v>
      </c>
    </row>
    <row r="362" spans="1:21" ht="15" customHeight="1">
      <c r="A362" s="33" t="s">
        <v>353</v>
      </c>
      <c r="B362" s="53">
        <f>'Расчет субсидий'!AD362</f>
        <v>12.454545454545453</v>
      </c>
      <c r="C362" s="55">
        <f>'Расчет субсидий'!D362-1</f>
        <v>-0.10000000000000009</v>
      </c>
      <c r="D362" s="55">
        <f>C362*'Расчет субсидий'!E362</f>
        <v>-1.0000000000000009</v>
      </c>
      <c r="E362" s="56">
        <f>$B362*D362/$U362</f>
        <v>-1.4857016570042361</v>
      </c>
      <c r="F362" s="27" t="s">
        <v>375</v>
      </c>
      <c r="G362" s="27" t="s">
        <v>375</v>
      </c>
      <c r="H362" s="27" t="s">
        <v>375</v>
      </c>
      <c r="I362" s="27" t="s">
        <v>375</v>
      </c>
      <c r="J362" s="27" t="s">
        <v>375</v>
      </c>
      <c r="K362" s="27" t="s">
        <v>375</v>
      </c>
      <c r="L362" s="55">
        <f>'Расчет субсидий'!P362-1</f>
        <v>0.22581358609794622</v>
      </c>
      <c r="M362" s="55">
        <f>L362*'Расчет субсидий'!Q362</f>
        <v>4.5162717219589243</v>
      </c>
      <c r="N362" s="56">
        <f>$B362*M362/$U362</f>
        <v>6.7098323807957421</v>
      </c>
      <c r="O362" s="55">
        <f>'Расчет субсидий'!T362-1</f>
        <v>-0.33333333333333337</v>
      </c>
      <c r="P362" s="55">
        <f>O362*'Расчет субсидий'!U362</f>
        <v>-3.3333333333333339</v>
      </c>
      <c r="Q362" s="56">
        <f>$B362*P362/$U362</f>
        <v>-4.9523388566807833</v>
      </c>
      <c r="R362" s="55">
        <f>'Расчет субсидий'!X362-1</f>
        <v>0.20500000000000007</v>
      </c>
      <c r="S362" s="55">
        <f>R362*'Расчет субсидий'!Y362</f>
        <v>8.2000000000000028</v>
      </c>
      <c r="T362" s="56">
        <f>$B362*S362/$U362</f>
        <v>12.182753587434728</v>
      </c>
      <c r="U362" s="55">
        <f>D362+M362+P362+S362</f>
        <v>8.3829383886255933</v>
      </c>
    </row>
    <row r="363" spans="1:21" ht="15" customHeight="1">
      <c r="A363" s="33" t="s">
        <v>354</v>
      </c>
      <c r="B363" s="53">
        <f>'Расчет субсидий'!AD363</f>
        <v>-5</v>
      </c>
      <c r="C363" s="55">
        <f>'Расчет субсидий'!D363-1</f>
        <v>3.1858004323586098E-3</v>
      </c>
      <c r="D363" s="55">
        <f>C363*'Расчет субсидий'!E363</f>
        <v>3.1858004323586098E-2</v>
      </c>
      <c r="E363" s="56">
        <f t="shared" si="109"/>
        <v>0.16380591482323678</v>
      </c>
      <c r="F363" s="27" t="s">
        <v>375</v>
      </c>
      <c r="G363" s="27" t="s">
        <v>375</v>
      </c>
      <c r="H363" s="27" t="s">
        <v>375</v>
      </c>
      <c r="I363" s="27" t="s">
        <v>375</v>
      </c>
      <c r="J363" s="27" t="s">
        <v>375</v>
      </c>
      <c r="K363" s="27" t="s">
        <v>375</v>
      </c>
      <c r="L363" s="55">
        <f>'Расчет субсидий'!P363-1</f>
        <v>-0.42521447221186115</v>
      </c>
      <c r="M363" s="55">
        <f>L363*'Расчет субсидий'!Q363</f>
        <v>-8.504289444237223</v>
      </c>
      <c r="N363" s="56">
        <f t="shared" si="110"/>
        <v>-43.726935880397455</v>
      </c>
      <c r="O363" s="55">
        <f>'Расчет субсидий'!T363-1</f>
        <v>0</v>
      </c>
      <c r="P363" s="55">
        <f>O363*'Расчет субсидий'!U363</f>
        <v>0</v>
      </c>
      <c r="Q363" s="56">
        <f t="shared" si="111"/>
        <v>0</v>
      </c>
      <c r="R363" s="55">
        <f>'Расчет субсидий'!X363-1</f>
        <v>0.30000000000000004</v>
      </c>
      <c r="S363" s="55">
        <f>R363*'Расчет субсидий'!Y363</f>
        <v>7.5000000000000009</v>
      </c>
      <c r="T363" s="56">
        <f t="shared" si="112"/>
        <v>38.56312996557422</v>
      </c>
      <c r="U363" s="55">
        <f t="shared" si="96"/>
        <v>-0.97243143991363556</v>
      </c>
    </row>
    <row r="364" spans="1:21" ht="15" customHeight="1">
      <c r="A364" s="32" t="s">
        <v>355</v>
      </c>
      <c r="B364" s="57"/>
      <c r="C364" s="58"/>
      <c r="D364" s="58"/>
      <c r="E364" s="59"/>
      <c r="F364" s="58"/>
      <c r="G364" s="58"/>
      <c r="H364" s="59"/>
      <c r="I364" s="59"/>
      <c r="J364" s="59"/>
      <c r="K364" s="59"/>
      <c r="L364" s="58"/>
      <c r="M364" s="58"/>
      <c r="N364" s="59"/>
      <c r="O364" s="58"/>
      <c r="P364" s="58"/>
      <c r="Q364" s="59"/>
      <c r="R364" s="58"/>
      <c r="S364" s="58"/>
      <c r="T364" s="59"/>
      <c r="U364" s="59"/>
    </row>
    <row r="365" spans="1:21" ht="15" customHeight="1">
      <c r="A365" s="33" t="s">
        <v>356</v>
      </c>
      <c r="B365" s="53">
        <f>'Расчет субсидий'!AD365</f>
        <v>13.518181818181802</v>
      </c>
      <c r="C365" s="55">
        <f>'Расчет субсидий'!D365-1</f>
        <v>-0.17368421052631577</v>
      </c>
      <c r="D365" s="55">
        <f>C365*'Расчет субсидий'!E365</f>
        <v>-1.7368421052631577</v>
      </c>
      <c r="E365" s="56">
        <f t="shared" ref="E365:E376" si="113">$B365*D365/$U365</f>
        <v>-5.6281306291162174</v>
      </c>
      <c r="F365" s="27" t="s">
        <v>375</v>
      </c>
      <c r="G365" s="27" t="s">
        <v>375</v>
      </c>
      <c r="H365" s="27" t="s">
        <v>375</v>
      </c>
      <c r="I365" s="27" t="s">
        <v>375</v>
      </c>
      <c r="J365" s="27" t="s">
        <v>375</v>
      </c>
      <c r="K365" s="27" t="s">
        <v>375</v>
      </c>
      <c r="L365" s="55">
        <f>'Расчет субсидий'!P365-1</f>
        <v>0.29542776998597464</v>
      </c>
      <c r="M365" s="55">
        <f>L365*'Расчет субсидий'!Q365</f>
        <v>5.9085553997194928</v>
      </c>
      <c r="N365" s="56">
        <f t="shared" ref="N365:N376" si="114">$B365*M365/$U365</f>
        <v>19.146312447298019</v>
      </c>
      <c r="O365" s="55">
        <f>'Расчет субсидий'!T365-1</f>
        <v>0</v>
      </c>
      <c r="P365" s="55">
        <f>O365*'Расчет субсидий'!U365</f>
        <v>0</v>
      </c>
      <c r="Q365" s="56">
        <f t="shared" ref="Q365:Q376" si="115">$B365*P365/$U365</f>
        <v>0</v>
      </c>
      <c r="R365" s="55">
        <f>'Расчет субсидий'!X365-1</f>
        <v>0</v>
      </c>
      <c r="S365" s="55">
        <f>R365*'Расчет субсидий'!Y365</f>
        <v>0</v>
      </c>
      <c r="T365" s="56">
        <f t="shared" ref="T365:T376" si="116">$B365*S365/$U365</f>
        <v>0</v>
      </c>
      <c r="U365" s="55">
        <f>D365+M365+P365+S365</f>
        <v>4.1717132944563353</v>
      </c>
    </row>
    <row r="366" spans="1:21" ht="15" customHeight="1">
      <c r="A366" s="33" t="s">
        <v>357</v>
      </c>
      <c r="B366" s="53">
        <f>'Расчет субсидий'!AD366</f>
        <v>-36.563636363636363</v>
      </c>
      <c r="C366" s="55">
        <f>'Расчет субсидий'!D366-1</f>
        <v>-1</v>
      </c>
      <c r="D366" s="55">
        <f>C366*'Расчет субсидий'!E366</f>
        <v>0</v>
      </c>
      <c r="E366" s="56">
        <f t="shared" si="113"/>
        <v>0</v>
      </c>
      <c r="F366" s="27" t="s">
        <v>375</v>
      </c>
      <c r="G366" s="27" t="s">
        <v>375</v>
      </c>
      <c r="H366" s="27" t="s">
        <v>375</v>
      </c>
      <c r="I366" s="27" t="s">
        <v>375</v>
      </c>
      <c r="J366" s="27" t="s">
        <v>375</v>
      </c>
      <c r="K366" s="27" t="s">
        <v>375</v>
      </c>
      <c r="L366" s="55">
        <f>'Расчет субсидий'!P366-1</f>
        <v>-0.62196531791907517</v>
      </c>
      <c r="M366" s="55">
        <f>L366*'Расчет субсидий'!Q366</f>
        <v>-12.439306358381504</v>
      </c>
      <c r="N366" s="56">
        <f t="shared" si="114"/>
        <v>-43.568629819792619</v>
      </c>
      <c r="O366" s="55">
        <f>'Расчет субсидий'!T366-1</f>
        <v>8.0000000000000071E-2</v>
      </c>
      <c r="P366" s="55">
        <f>O366*'Расчет субсидий'!U366</f>
        <v>2.0000000000000018</v>
      </c>
      <c r="Q366" s="56">
        <f t="shared" si="115"/>
        <v>7.0049934561562539</v>
      </c>
      <c r="R366" s="55">
        <f>'Расчет субсидий'!X366-1</f>
        <v>0</v>
      </c>
      <c r="S366" s="55">
        <f>R366*'Расчет субсидий'!Y366</f>
        <v>0</v>
      </c>
      <c r="T366" s="56">
        <f t="shared" si="116"/>
        <v>0</v>
      </c>
      <c r="U366" s="55">
        <f t="shared" si="96"/>
        <v>-10.439306358381502</v>
      </c>
    </row>
    <row r="367" spans="1:21" ht="15" customHeight="1">
      <c r="A367" s="33" t="s">
        <v>358</v>
      </c>
      <c r="B367" s="53">
        <f>'Расчет субсидий'!AD367</f>
        <v>0.10909090909090935</v>
      </c>
      <c r="C367" s="55">
        <f>'Расчет субсидий'!D367-1</f>
        <v>-7.1500000000000008E-2</v>
      </c>
      <c r="D367" s="55">
        <f>C367*'Расчет субсидий'!E367</f>
        <v>-0.71500000000000008</v>
      </c>
      <c r="E367" s="56">
        <f t="shared" si="113"/>
        <v>-1.4758751182592277E-2</v>
      </c>
      <c r="F367" s="27" t="s">
        <v>375</v>
      </c>
      <c r="G367" s="27" t="s">
        <v>375</v>
      </c>
      <c r="H367" s="27" t="s">
        <v>375</v>
      </c>
      <c r="I367" s="27" t="s">
        <v>375</v>
      </c>
      <c r="J367" s="27" t="s">
        <v>375</v>
      </c>
      <c r="K367" s="27" t="s">
        <v>375</v>
      </c>
      <c r="L367" s="55">
        <f>'Расчет субсидий'!P367-1</f>
        <v>0.30000000000000004</v>
      </c>
      <c r="M367" s="55">
        <f>L367*'Расчет субсидий'!Q367</f>
        <v>6.0000000000000009</v>
      </c>
      <c r="N367" s="56">
        <f t="shared" si="114"/>
        <v>0.12384966027350162</v>
      </c>
      <c r="O367" s="55">
        <f>'Расчет субсидий'!T367-1</f>
        <v>0</v>
      </c>
      <c r="P367" s="55">
        <f>O367*'Расчет субсидий'!U367</f>
        <v>0</v>
      </c>
      <c r="Q367" s="56">
        <f t="shared" si="115"/>
        <v>0</v>
      </c>
      <c r="R367" s="55">
        <f>'Расчет субсидий'!X367-1</f>
        <v>0</v>
      </c>
      <c r="S367" s="55">
        <f>R367*'Расчет субсидий'!Y367</f>
        <v>0</v>
      </c>
      <c r="T367" s="56">
        <f t="shared" si="116"/>
        <v>0</v>
      </c>
      <c r="U367" s="55">
        <f t="shared" si="96"/>
        <v>5.285000000000001</v>
      </c>
    </row>
    <row r="368" spans="1:21" ht="15" customHeight="1">
      <c r="A368" s="33" t="s">
        <v>359</v>
      </c>
      <c r="B368" s="53">
        <f>'Расчет субсидий'!AD368</f>
        <v>-25.418181818181807</v>
      </c>
      <c r="C368" s="55">
        <f>'Расчет субсидий'!D368-1</f>
        <v>-1</v>
      </c>
      <c r="D368" s="55">
        <f>C368*'Расчет субсидий'!E368</f>
        <v>0</v>
      </c>
      <c r="E368" s="56">
        <f t="shared" si="113"/>
        <v>0</v>
      </c>
      <c r="F368" s="27" t="s">
        <v>375</v>
      </c>
      <c r="G368" s="27" t="s">
        <v>375</v>
      </c>
      <c r="H368" s="27" t="s">
        <v>375</v>
      </c>
      <c r="I368" s="27" t="s">
        <v>375</v>
      </c>
      <c r="J368" s="27" t="s">
        <v>375</v>
      </c>
      <c r="K368" s="27" t="s">
        <v>375</v>
      </c>
      <c r="L368" s="55">
        <f>'Расчет субсидий'!P368-1</f>
        <v>-0.48371531966224368</v>
      </c>
      <c r="M368" s="55">
        <f>L368*'Расчет субсидий'!Q368</f>
        <v>-9.6743063932448727</v>
      </c>
      <c r="N368" s="56">
        <f t="shared" si="114"/>
        <v>-25.418181818181807</v>
      </c>
      <c r="O368" s="55">
        <f>'Расчет субсидий'!T368-1</f>
        <v>0</v>
      </c>
      <c r="P368" s="55">
        <f>O368*'Расчет субсидий'!U368</f>
        <v>0</v>
      </c>
      <c r="Q368" s="56">
        <f t="shared" si="115"/>
        <v>0</v>
      </c>
      <c r="R368" s="55">
        <f>'Расчет субсидий'!X368-1</f>
        <v>0</v>
      </c>
      <c r="S368" s="55">
        <f>R368*'Расчет субсидий'!Y368</f>
        <v>0</v>
      </c>
      <c r="T368" s="56">
        <f t="shared" si="116"/>
        <v>0</v>
      </c>
      <c r="U368" s="55">
        <f t="shared" ref="U368:U376" si="117">D368+M368+P368+S368</f>
        <v>-9.6743063932448727</v>
      </c>
    </row>
    <row r="369" spans="1:22" ht="15" customHeight="1">
      <c r="A369" s="33" t="s">
        <v>360</v>
      </c>
      <c r="B369" s="53">
        <f>'Расчет субсидий'!AD369</f>
        <v>1.8545454545454589</v>
      </c>
      <c r="C369" s="55">
        <f>'Расчет субсидий'!D369-1</f>
        <v>0.30000000000000004</v>
      </c>
      <c r="D369" s="55">
        <f>C369*'Расчет субсидий'!E369</f>
        <v>3.0000000000000004</v>
      </c>
      <c r="E369" s="56">
        <f t="shared" si="113"/>
        <v>4.1378256643028912</v>
      </c>
      <c r="F369" s="27" t="s">
        <v>375</v>
      </c>
      <c r="G369" s="27" t="s">
        <v>375</v>
      </c>
      <c r="H369" s="27" t="s">
        <v>375</v>
      </c>
      <c r="I369" s="27" t="s">
        <v>375</v>
      </c>
      <c r="J369" s="27" t="s">
        <v>375</v>
      </c>
      <c r="K369" s="27" t="s">
        <v>375</v>
      </c>
      <c r="L369" s="55">
        <f>'Расчет субсидий'!P369-1</f>
        <v>-0.55277101532292705</v>
      </c>
      <c r="M369" s="55">
        <f>L369*'Расчет субсидий'!Q369</f>
        <v>-11.05542030645854</v>
      </c>
      <c r="N369" s="56">
        <f t="shared" si="114"/>
        <v>-15.248467291239823</v>
      </c>
      <c r="O369" s="55">
        <f>'Расчет субсидий'!T369-1</f>
        <v>2.0000000000000018E-2</v>
      </c>
      <c r="P369" s="55">
        <f>O369*'Расчет субсидий'!U369</f>
        <v>0.40000000000000036</v>
      </c>
      <c r="Q369" s="56">
        <f t="shared" si="115"/>
        <v>0.55171008857371928</v>
      </c>
      <c r="R369" s="55">
        <f>'Расчет субсидий'!X369-1</f>
        <v>0.30000000000000004</v>
      </c>
      <c r="S369" s="55">
        <f>R369*'Расчет субсидий'!Y369</f>
        <v>9.0000000000000018</v>
      </c>
      <c r="T369" s="56">
        <f t="shared" si="116"/>
        <v>12.413476992908674</v>
      </c>
      <c r="U369" s="55">
        <f t="shared" si="117"/>
        <v>1.344579693541462</v>
      </c>
    </row>
    <row r="370" spans="1:22" ht="15" customHeight="1">
      <c r="A370" s="33" t="s">
        <v>361</v>
      </c>
      <c r="B370" s="53">
        <f>'Расчет субсидий'!AD370</f>
        <v>-43.899999999999977</v>
      </c>
      <c r="C370" s="55">
        <f>'Расчет субсидий'!D370-1</f>
        <v>-0.14000000000000001</v>
      </c>
      <c r="D370" s="55">
        <f>C370*'Расчет субсидий'!E370</f>
        <v>-1.4000000000000001</v>
      </c>
      <c r="E370" s="56">
        <f t="shared" si="113"/>
        <v>-6.6804347826086934</v>
      </c>
      <c r="F370" s="27" t="s">
        <v>375</v>
      </c>
      <c r="G370" s="27" t="s">
        <v>375</v>
      </c>
      <c r="H370" s="27" t="s">
        <v>375</v>
      </c>
      <c r="I370" s="27" t="s">
        <v>375</v>
      </c>
      <c r="J370" s="27" t="s">
        <v>375</v>
      </c>
      <c r="K370" s="27" t="s">
        <v>375</v>
      </c>
      <c r="L370" s="55">
        <f>'Расчет субсидий'!P370-1</f>
        <v>-0.4</v>
      </c>
      <c r="M370" s="55">
        <f>L370*'Расчет субсидий'!Q370</f>
        <v>-8</v>
      </c>
      <c r="N370" s="56">
        <f t="shared" si="114"/>
        <v>-38.173913043478244</v>
      </c>
      <c r="O370" s="55">
        <f>'Расчет субсидий'!T370-1</f>
        <v>1.0000000000000009E-2</v>
      </c>
      <c r="P370" s="55">
        <f>O370*'Расчет субсидий'!U370</f>
        <v>0.20000000000000018</v>
      </c>
      <c r="Q370" s="56">
        <f t="shared" si="115"/>
        <v>0.9543478260869569</v>
      </c>
      <c r="R370" s="55">
        <f>'Расчет субсидий'!X370-1</f>
        <v>0</v>
      </c>
      <c r="S370" s="55">
        <f>R370*'Расчет субсидий'!Y370</f>
        <v>0</v>
      </c>
      <c r="T370" s="56">
        <f t="shared" si="116"/>
        <v>0</v>
      </c>
      <c r="U370" s="55">
        <f t="shared" si="117"/>
        <v>-9.1999999999999993</v>
      </c>
    </row>
    <row r="371" spans="1:22" ht="15" customHeight="1">
      <c r="A371" s="33" t="s">
        <v>362</v>
      </c>
      <c r="B371" s="53">
        <f>'Расчет субсидий'!AD371</f>
        <v>9.1636363636363853</v>
      </c>
      <c r="C371" s="55">
        <f>'Расчет субсидий'!D371-1</f>
        <v>-1</v>
      </c>
      <c r="D371" s="55">
        <f>C371*'Расчет субсидий'!E371</f>
        <v>0</v>
      </c>
      <c r="E371" s="56">
        <f t="shared" si="113"/>
        <v>0</v>
      </c>
      <c r="F371" s="27" t="s">
        <v>375</v>
      </c>
      <c r="G371" s="27" t="s">
        <v>375</v>
      </c>
      <c r="H371" s="27" t="s">
        <v>375</v>
      </c>
      <c r="I371" s="27" t="s">
        <v>375</v>
      </c>
      <c r="J371" s="27" t="s">
        <v>375</v>
      </c>
      <c r="K371" s="27" t="s">
        <v>375</v>
      </c>
      <c r="L371" s="55">
        <f>'Расчет субсидий'!P371-1</f>
        <v>0.20940074906367045</v>
      </c>
      <c r="M371" s="55">
        <f>L371*'Расчет субсидий'!Q371</f>
        <v>4.1880149812734091</v>
      </c>
      <c r="N371" s="56">
        <f t="shared" si="114"/>
        <v>9.1636363636363853</v>
      </c>
      <c r="O371" s="55">
        <f>'Расчет субсидий'!T371-1</f>
        <v>0</v>
      </c>
      <c r="P371" s="55">
        <f>O371*'Расчет субсидий'!U371</f>
        <v>0</v>
      </c>
      <c r="Q371" s="56">
        <f t="shared" si="115"/>
        <v>0</v>
      </c>
      <c r="R371" s="55">
        <f>'Расчет субсидий'!X371-1</f>
        <v>0</v>
      </c>
      <c r="S371" s="55">
        <f>R371*'Расчет субсидий'!Y371</f>
        <v>0</v>
      </c>
      <c r="T371" s="56">
        <f t="shared" si="116"/>
        <v>0</v>
      </c>
      <c r="U371" s="55">
        <f t="shared" si="117"/>
        <v>4.1880149812734091</v>
      </c>
    </row>
    <row r="372" spans="1:22" ht="15" customHeight="1">
      <c r="A372" s="33" t="s">
        <v>363</v>
      </c>
      <c r="B372" s="53">
        <f>'Расчет субсидий'!AD372</f>
        <v>-22.290909090909082</v>
      </c>
      <c r="C372" s="55">
        <f>'Расчет субсидий'!D372-1</f>
        <v>-1</v>
      </c>
      <c r="D372" s="55">
        <f>C372*'Расчет субсидий'!E372</f>
        <v>0</v>
      </c>
      <c r="E372" s="56">
        <f t="shared" si="113"/>
        <v>0</v>
      </c>
      <c r="F372" s="27" t="s">
        <v>375</v>
      </c>
      <c r="G372" s="27" t="s">
        <v>375</v>
      </c>
      <c r="H372" s="27" t="s">
        <v>375</v>
      </c>
      <c r="I372" s="27" t="s">
        <v>375</v>
      </c>
      <c r="J372" s="27" t="s">
        <v>375</v>
      </c>
      <c r="K372" s="27" t="s">
        <v>375</v>
      </c>
      <c r="L372" s="55">
        <f>'Расчет субсидий'!P372-1</f>
        <v>-0.51363636363636367</v>
      </c>
      <c r="M372" s="55">
        <f>L372*'Расчет субсидий'!Q372</f>
        <v>-10.272727272727273</v>
      </c>
      <c r="N372" s="56">
        <f t="shared" si="114"/>
        <v>-29.460499734183941</v>
      </c>
      <c r="O372" s="55">
        <f>'Расчет субсидий'!T372-1</f>
        <v>0.10000000000000009</v>
      </c>
      <c r="P372" s="55">
        <f>O372*'Расчет субсидий'!U372</f>
        <v>2.5000000000000022</v>
      </c>
      <c r="Q372" s="56">
        <f t="shared" si="115"/>
        <v>7.1695906432748586</v>
      </c>
      <c r="R372" s="55">
        <f>'Расчет субсидий'!X372-1</f>
        <v>0</v>
      </c>
      <c r="S372" s="55">
        <f>R372*'Расчет субсидий'!Y372</f>
        <v>0</v>
      </c>
      <c r="T372" s="56">
        <f t="shared" si="116"/>
        <v>0</v>
      </c>
      <c r="U372" s="55">
        <f t="shared" si="117"/>
        <v>-7.7727272727272716</v>
      </c>
    </row>
    <row r="373" spans="1:22" ht="15" customHeight="1">
      <c r="A373" s="33" t="s">
        <v>364</v>
      </c>
      <c r="B373" s="53">
        <f>'Расчет субсидий'!AD373</f>
        <v>-76.045454545454561</v>
      </c>
      <c r="C373" s="55">
        <f>'Расчет субсидий'!D373-1</f>
        <v>-1</v>
      </c>
      <c r="D373" s="55">
        <f>C373*'Расчет субсидий'!E373</f>
        <v>0</v>
      </c>
      <c r="E373" s="56">
        <f t="shared" si="113"/>
        <v>0</v>
      </c>
      <c r="F373" s="27" t="s">
        <v>375</v>
      </c>
      <c r="G373" s="27" t="s">
        <v>375</v>
      </c>
      <c r="H373" s="27" t="s">
        <v>375</v>
      </c>
      <c r="I373" s="27" t="s">
        <v>375</v>
      </c>
      <c r="J373" s="27" t="s">
        <v>375</v>
      </c>
      <c r="K373" s="27" t="s">
        <v>375</v>
      </c>
      <c r="L373" s="55">
        <f>'Расчет субсидий'!P373-1</f>
        <v>-0.87085201793721967</v>
      </c>
      <c r="M373" s="55">
        <f>L373*'Расчет субсидий'!Q373</f>
        <v>-17.417040358744394</v>
      </c>
      <c r="N373" s="56">
        <f t="shared" si="114"/>
        <v>-76.045454545454561</v>
      </c>
      <c r="O373" s="55">
        <f>'Расчет субсидий'!T373-1</f>
        <v>0</v>
      </c>
      <c r="P373" s="55">
        <f>O373*'Расчет субсидий'!U373</f>
        <v>0</v>
      </c>
      <c r="Q373" s="56">
        <f t="shared" si="115"/>
        <v>0</v>
      </c>
      <c r="R373" s="55">
        <f>'Расчет субсидий'!X373-1</f>
        <v>0</v>
      </c>
      <c r="S373" s="55">
        <f>R373*'Расчет субсидий'!Y373</f>
        <v>0</v>
      </c>
      <c r="T373" s="56">
        <f t="shared" si="116"/>
        <v>0</v>
      </c>
      <c r="U373" s="55">
        <f t="shared" si="117"/>
        <v>-17.417040358744394</v>
      </c>
    </row>
    <row r="374" spans="1:22" ht="15" customHeight="1">
      <c r="A374" s="33" t="s">
        <v>365</v>
      </c>
      <c r="B374" s="53">
        <f>'Расчет субсидий'!AD374</f>
        <v>12.981818181818198</v>
      </c>
      <c r="C374" s="55">
        <f>'Расчет субсидий'!D374-1</f>
        <v>-1</v>
      </c>
      <c r="D374" s="55">
        <f>C374*'Расчет субсидий'!E374</f>
        <v>0</v>
      </c>
      <c r="E374" s="56">
        <f t="shared" si="113"/>
        <v>0</v>
      </c>
      <c r="F374" s="27" t="s">
        <v>375</v>
      </c>
      <c r="G374" s="27" t="s">
        <v>375</v>
      </c>
      <c r="H374" s="27" t="s">
        <v>375</v>
      </c>
      <c r="I374" s="27" t="s">
        <v>375</v>
      </c>
      <c r="J374" s="27" t="s">
        <v>375</v>
      </c>
      <c r="K374" s="27" t="s">
        <v>375</v>
      </c>
      <c r="L374" s="55">
        <f>'Расчет субсидий'!P374-1</f>
        <v>0.24131805157593123</v>
      </c>
      <c r="M374" s="55">
        <f>L374*'Расчет субсидий'!Q374</f>
        <v>4.8263610315186245</v>
      </c>
      <c r="N374" s="56">
        <f t="shared" si="114"/>
        <v>9.749676540687787</v>
      </c>
      <c r="O374" s="55">
        <f>'Расчет субсидий'!T374-1</f>
        <v>8.0000000000000071E-2</v>
      </c>
      <c r="P374" s="55">
        <f>O374*'Расчет субсидий'!U374</f>
        <v>1.6000000000000014</v>
      </c>
      <c r="Q374" s="56">
        <f t="shared" si="115"/>
        <v>3.2321416411304114</v>
      </c>
      <c r="R374" s="55">
        <f>'Расчет субсидий'!X374-1</f>
        <v>0</v>
      </c>
      <c r="S374" s="55">
        <f>R374*'Расчет субсидий'!Y374</f>
        <v>0</v>
      </c>
      <c r="T374" s="56">
        <f t="shared" si="116"/>
        <v>0</v>
      </c>
      <c r="U374" s="55">
        <f t="shared" si="117"/>
        <v>6.4263610315186259</v>
      </c>
    </row>
    <row r="375" spans="1:22" ht="15" customHeight="1">
      <c r="A375" s="33" t="s">
        <v>366</v>
      </c>
      <c r="B375" s="53">
        <f>'Расчет субсидий'!AD375</f>
        <v>-19.609090909090895</v>
      </c>
      <c r="C375" s="55">
        <f>'Расчет субсидий'!D375-1</f>
        <v>0.12210526315789472</v>
      </c>
      <c r="D375" s="55">
        <f>C375*'Расчет субсидий'!E375</f>
        <v>1.2210526315789472</v>
      </c>
      <c r="E375" s="56">
        <f t="shared" si="113"/>
        <v>3.7534733749304507</v>
      </c>
      <c r="F375" s="27" t="s">
        <v>375</v>
      </c>
      <c r="G375" s="27" t="s">
        <v>375</v>
      </c>
      <c r="H375" s="27" t="s">
        <v>375</v>
      </c>
      <c r="I375" s="27" t="s">
        <v>375</v>
      </c>
      <c r="J375" s="27" t="s">
        <v>375</v>
      </c>
      <c r="K375" s="27" t="s">
        <v>375</v>
      </c>
      <c r="L375" s="55">
        <f>'Расчет субсидий'!P375-1</f>
        <v>-0.38000696621386276</v>
      </c>
      <c r="M375" s="55">
        <f>L375*'Расчет субсидий'!Q375</f>
        <v>-7.6001393242772552</v>
      </c>
      <c r="N375" s="56">
        <f t="shared" si="114"/>
        <v>-23.362564284021342</v>
      </c>
      <c r="O375" s="55">
        <f>'Расчет субсидий'!T375-1</f>
        <v>0</v>
      </c>
      <c r="P375" s="55">
        <f>O375*'Расчет субсидий'!U375</f>
        <v>0</v>
      </c>
      <c r="Q375" s="56">
        <f t="shared" si="115"/>
        <v>0</v>
      </c>
      <c r="R375" s="55">
        <f>'Расчет субсидий'!X375-1</f>
        <v>0</v>
      </c>
      <c r="S375" s="55">
        <f>R375*'Расчет субсидий'!Y375</f>
        <v>0</v>
      </c>
      <c r="T375" s="56">
        <f t="shared" si="116"/>
        <v>0</v>
      </c>
      <c r="U375" s="55">
        <f t="shared" si="117"/>
        <v>-6.3790866926983085</v>
      </c>
    </row>
    <row r="376" spans="1:22" ht="15" customHeight="1">
      <c r="A376" s="33" t="s">
        <v>367</v>
      </c>
      <c r="B376" s="53">
        <f>'Расчет субсидий'!AD376</f>
        <v>-19.881818181818176</v>
      </c>
      <c r="C376" s="55">
        <f>'Расчет субсидий'!D376-1</f>
        <v>-5.7999999999991392E-4</v>
      </c>
      <c r="D376" s="55">
        <f>C376*'Расчет субсидий'!E376</f>
        <v>-5.7999999999991392E-3</v>
      </c>
      <c r="E376" s="56">
        <f t="shared" si="113"/>
        <v>-2.2584660128319479E-2</v>
      </c>
      <c r="F376" s="27" t="s">
        <v>375</v>
      </c>
      <c r="G376" s="27" t="s">
        <v>375</v>
      </c>
      <c r="H376" s="27" t="s">
        <v>375</v>
      </c>
      <c r="I376" s="27" t="s">
        <v>375</v>
      </c>
      <c r="J376" s="27" t="s">
        <v>375</v>
      </c>
      <c r="K376" s="27" t="s">
        <v>375</v>
      </c>
      <c r="L376" s="55">
        <f>'Расчет субсидий'!P376-1</f>
        <v>-0.25500395793282826</v>
      </c>
      <c r="M376" s="55">
        <f>L376*'Расчет субсидий'!Q376</f>
        <v>-5.1000791586565652</v>
      </c>
      <c r="N376" s="56">
        <f t="shared" si="114"/>
        <v>-19.859233521689855</v>
      </c>
      <c r="O376" s="55">
        <f>'Расчет субсидий'!T376-1</f>
        <v>0</v>
      </c>
      <c r="P376" s="55">
        <f>O376*'Расчет субсидий'!U376</f>
        <v>0</v>
      </c>
      <c r="Q376" s="56">
        <f t="shared" si="115"/>
        <v>0</v>
      </c>
      <c r="R376" s="55">
        <f>'Расчет субсидий'!X376-1</f>
        <v>0</v>
      </c>
      <c r="S376" s="55">
        <f>R376*'Расчет субсидий'!Y376</f>
        <v>0</v>
      </c>
      <c r="T376" s="56">
        <f t="shared" si="116"/>
        <v>0</v>
      </c>
      <c r="U376" s="55">
        <f t="shared" si="117"/>
        <v>-5.1058791586565642</v>
      </c>
    </row>
    <row r="377" spans="1:22" s="51" customFormat="1" ht="15" customHeight="1">
      <c r="A377" s="50" t="s">
        <v>377</v>
      </c>
      <c r="B377" s="54">
        <f>'Расчет субсидий'!AD377</f>
        <v>-2635.299999999997</v>
      </c>
      <c r="C377" s="54"/>
      <c r="D377" s="54"/>
      <c r="E377" s="54">
        <f>E6+E17+E45</f>
        <v>3634.8633940696632</v>
      </c>
      <c r="F377" s="54"/>
      <c r="G377" s="54"/>
      <c r="H377" s="54">
        <f>H6+H17</f>
        <v>-1381.829132748753</v>
      </c>
      <c r="I377" s="54"/>
      <c r="J377" s="54"/>
      <c r="K377" s="54">
        <f>K6+K17</f>
        <v>1667.8158083835451</v>
      </c>
      <c r="L377" s="54"/>
      <c r="M377" s="54"/>
      <c r="N377" s="54">
        <f>N6+N17+N45</f>
        <v>-10112.461890605873</v>
      </c>
      <c r="O377" s="54"/>
      <c r="P377" s="54"/>
      <c r="Q377" s="54">
        <f>Q17+Q45</f>
        <v>1068.2096331955104</v>
      </c>
      <c r="R377" s="54"/>
      <c r="S377" s="54"/>
      <c r="T377" s="54">
        <f>T17+T45</f>
        <v>2488.1021877059156</v>
      </c>
      <c r="U377" s="54"/>
      <c r="V377" s="23"/>
    </row>
  </sheetData>
  <mergeCells count="10">
    <mergeCell ref="A1:U1"/>
    <mergeCell ref="A3:A4"/>
    <mergeCell ref="B3:B4"/>
    <mergeCell ref="U3:U4"/>
    <mergeCell ref="C3:E3"/>
    <mergeCell ref="L3:N3"/>
    <mergeCell ref="I3:K3"/>
    <mergeCell ref="F3:H3"/>
    <mergeCell ref="O3:Q3"/>
    <mergeCell ref="R3:T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76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2015-08-21T10:08:28Z</cp:lastPrinted>
  <dcterms:created xsi:type="dcterms:W3CDTF">2010-02-05T14:48:49Z</dcterms:created>
  <dcterms:modified xsi:type="dcterms:W3CDTF">2016-03-16T08:31:13Z</dcterms:modified>
</cp:coreProperties>
</file>