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субсидий'!$A$1:$Y$350</definedName>
    <definedName name="_xlnm.Print_Titles" localSheetId="1">'Плюсы и минусы'!$3:$5</definedName>
    <definedName name="_xlnm.Print_Titles" localSheetId="0">'Расчет субсидий'!$A:$A,'Расчет субсидий'!$3:$5</definedName>
    <definedName name="_xlnm.Print_Area" localSheetId="0">'Расчет субсидий'!$A$1:$AJ$377</definedName>
  </definedNames>
  <calcPr calcId="125725"/>
</workbook>
</file>

<file path=xl/calcChain.xml><?xml version="1.0" encoding="utf-8"?>
<calcChain xmlns="http://schemas.openxmlformats.org/spreadsheetml/2006/main">
  <c r="AC7" i="7"/>
  <c r="AF7"/>
  <c r="AH7"/>
  <c r="AJ17"/>
  <c r="AJ6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18"/>
  <c r="Z16"/>
  <c r="Z8"/>
  <c r="Z9"/>
  <c r="Z10"/>
  <c r="Z11"/>
  <c r="Z12"/>
  <c r="Z13"/>
  <c r="Z14"/>
  <c r="Z15"/>
  <c r="Z7"/>
  <c r="H10"/>
  <c r="H44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18"/>
  <c r="H16"/>
  <c r="H8"/>
  <c r="H9"/>
  <c r="H11"/>
  <c r="H12"/>
  <c r="H13"/>
  <c r="H14"/>
  <c r="H15"/>
  <c r="H7"/>
  <c r="AJ376"/>
  <c r="AJ48"/>
  <c r="AJ49"/>
  <c r="AJ50"/>
  <c r="AJ51"/>
  <c r="AJ53"/>
  <c r="AJ54"/>
  <c r="AJ55"/>
  <c r="AJ56"/>
  <c r="AJ57"/>
  <c r="AJ58"/>
  <c r="AJ59"/>
  <c r="AJ60"/>
  <c r="AJ61"/>
  <c r="AJ62"/>
  <c r="AJ63"/>
  <c r="AJ64"/>
  <c r="AJ65"/>
  <c r="AJ67"/>
  <c r="AJ68"/>
  <c r="AJ69"/>
  <c r="AJ70"/>
  <c r="AJ71"/>
  <c r="AJ73"/>
  <c r="AJ74"/>
  <c r="AJ75"/>
  <c r="AJ76"/>
  <c r="AJ77"/>
  <c r="AJ78"/>
  <c r="AJ79"/>
  <c r="AJ80"/>
  <c r="AJ82"/>
  <c r="AJ83"/>
  <c r="AJ84"/>
  <c r="AJ85"/>
  <c r="AJ86"/>
  <c r="AJ87"/>
  <c r="AJ88"/>
  <c r="AJ89"/>
  <c r="AJ90"/>
  <c r="AJ92"/>
  <c r="AJ93"/>
  <c r="AJ94"/>
  <c r="AJ95"/>
  <c r="AJ96"/>
  <c r="AJ97"/>
  <c r="AJ98"/>
  <c r="AJ99"/>
  <c r="AJ100"/>
  <c r="AJ101"/>
  <c r="AJ102"/>
  <c r="AJ103"/>
  <c r="AJ104"/>
  <c r="AJ106"/>
  <c r="AJ107"/>
  <c r="AJ108"/>
  <c r="AJ109"/>
  <c r="AJ110"/>
  <c r="AJ111"/>
  <c r="AJ112"/>
  <c r="AJ113"/>
  <c r="AJ114"/>
  <c r="AJ115"/>
  <c r="AJ116"/>
  <c r="AJ117"/>
  <c r="AJ118"/>
  <c r="AJ119"/>
  <c r="AJ120"/>
  <c r="AJ122"/>
  <c r="AJ123"/>
  <c r="AJ124"/>
  <c r="AJ125"/>
  <c r="AJ126"/>
  <c r="AJ127"/>
  <c r="AJ128"/>
  <c r="AJ130"/>
  <c r="AJ131"/>
  <c r="AJ132"/>
  <c r="AJ133"/>
  <c r="AJ134"/>
  <c r="AJ135"/>
  <c r="AJ136"/>
  <c r="AJ137"/>
  <c r="AJ138"/>
  <c r="AJ140"/>
  <c r="AJ141"/>
  <c r="AJ142"/>
  <c r="AJ143"/>
  <c r="AJ144"/>
  <c r="AJ145"/>
  <c r="AJ147"/>
  <c r="AJ148"/>
  <c r="AJ149"/>
  <c r="AJ150"/>
  <c r="AJ151"/>
  <c r="AJ152"/>
  <c r="AJ153"/>
  <c r="AJ154"/>
  <c r="AJ155"/>
  <c r="AJ156"/>
  <c r="AJ157"/>
  <c r="AJ158"/>
  <c r="AJ160"/>
  <c r="AJ161"/>
  <c r="AJ162"/>
  <c r="AJ163"/>
  <c r="AJ164"/>
  <c r="AJ165"/>
  <c r="AJ166"/>
  <c r="AJ167"/>
  <c r="AJ168"/>
  <c r="AJ169"/>
  <c r="AJ170"/>
  <c r="AJ171"/>
  <c r="AJ172"/>
  <c r="AJ174"/>
  <c r="AJ175"/>
  <c r="AJ176"/>
  <c r="AJ177"/>
  <c r="AJ178"/>
  <c r="AJ179"/>
  <c r="AJ180"/>
  <c r="AJ181"/>
  <c r="AJ182"/>
  <c r="AJ183"/>
  <c r="AJ184"/>
  <c r="AJ186"/>
  <c r="AJ187"/>
  <c r="AJ188"/>
  <c r="AJ189"/>
  <c r="AJ190"/>
  <c r="AJ191"/>
  <c r="AJ192"/>
  <c r="AJ193"/>
  <c r="AJ194"/>
  <c r="AJ195"/>
  <c r="AJ196"/>
  <c r="AJ197"/>
  <c r="AJ198"/>
  <c r="AJ200"/>
  <c r="AJ201"/>
  <c r="AJ202"/>
  <c r="AJ203"/>
  <c r="AJ204"/>
  <c r="AJ205"/>
  <c r="AJ206"/>
  <c r="AJ207"/>
  <c r="AJ208"/>
  <c r="AJ209"/>
  <c r="AJ210"/>
  <c r="AJ211"/>
  <c r="AJ213"/>
  <c r="AJ214"/>
  <c r="AJ215"/>
  <c r="AJ216"/>
  <c r="AJ217"/>
  <c r="AJ218"/>
  <c r="AJ219"/>
  <c r="AJ220"/>
  <c r="AJ221"/>
  <c r="AJ222"/>
  <c r="AJ223"/>
  <c r="AJ224"/>
  <c r="AJ225"/>
  <c r="AJ227"/>
  <c r="AJ228"/>
  <c r="AJ229"/>
  <c r="AJ230"/>
  <c r="AJ231"/>
  <c r="AJ232"/>
  <c r="AJ233"/>
  <c r="AJ234"/>
  <c r="AJ235"/>
  <c r="AJ237"/>
  <c r="AJ238"/>
  <c r="AJ239"/>
  <c r="AJ240"/>
  <c r="AJ241"/>
  <c r="AJ242"/>
  <c r="AJ243"/>
  <c r="AJ244"/>
  <c r="AJ246"/>
  <c r="AJ247"/>
  <c r="AJ248"/>
  <c r="AJ249"/>
  <c r="AJ250"/>
  <c r="AJ251"/>
  <c r="AJ252"/>
  <c r="AJ253"/>
  <c r="AJ254"/>
  <c r="AJ255"/>
  <c r="AJ256"/>
  <c r="AJ257"/>
  <c r="AJ258"/>
  <c r="AJ259"/>
  <c r="AJ260"/>
  <c r="AJ262"/>
  <c r="AJ263"/>
  <c r="AJ264"/>
  <c r="AJ265"/>
  <c r="AJ266"/>
  <c r="AJ267"/>
  <c r="AJ268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3"/>
  <c r="AJ314"/>
  <c r="AJ315"/>
  <c r="AJ316"/>
  <c r="AJ317"/>
  <c r="AJ318"/>
  <c r="AJ319"/>
  <c r="AJ320"/>
  <c r="AJ321"/>
  <c r="AJ322"/>
  <c r="AJ323"/>
  <c r="AJ324"/>
  <c r="AJ325"/>
  <c r="AJ326"/>
  <c r="AJ327"/>
  <c r="AJ329"/>
  <c r="AJ330"/>
  <c r="AJ331"/>
  <c r="AJ332"/>
  <c r="AJ333"/>
  <c r="AJ334"/>
  <c r="AJ335"/>
  <c r="AJ336"/>
  <c r="AJ337"/>
  <c r="AJ338"/>
  <c r="AJ339"/>
  <c r="AJ341"/>
  <c r="AJ342"/>
  <c r="AJ343"/>
  <c r="AJ344"/>
  <c r="AJ345"/>
  <c r="AJ346"/>
  <c r="AJ347"/>
  <c r="AJ348"/>
  <c r="AJ349"/>
  <c r="AJ350"/>
  <c r="AJ351"/>
  <c r="AJ353"/>
  <c r="AJ354"/>
  <c r="AJ355"/>
  <c r="AJ356"/>
  <c r="AJ357"/>
  <c r="AJ358"/>
  <c r="AJ359"/>
  <c r="AJ360"/>
  <c r="AJ361"/>
  <c r="AJ362"/>
  <c r="AJ363"/>
  <c r="AJ365"/>
  <c r="AJ366"/>
  <c r="AJ367"/>
  <c r="AJ368"/>
  <c r="AJ369"/>
  <c r="AJ370"/>
  <c r="AJ371"/>
  <c r="AJ372"/>
  <c r="AJ373"/>
  <c r="AJ374"/>
  <c r="AJ375"/>
  <c r="AJ47"/>
  <c r="AI17" l="1"/>
  <c r="AI45"/>
  <c r="AJ45"/>
  <c r="AI6"/>
  <c r="AI377" l="1"/>
  <c r="AF47"/>
  <c r="AF48" l="1"/>
  <c r="AH48" s="1"/>
  <c r="AF49"/>
  <c r="AH49" s="1"/>
  <c r="AF50"/>
  <c r="AH50" s="1"/>
  <c r="AF51"/>
  <c r="AH51" s="1"/>
  <c r="AF53"/>
  <c r="AH53" s="1"/>
  <c r="AF54"/>
  <c r="AH54" s="1"/>
  <c r="AF55"/>
  <c r="AH55" s="1"/>
  <c r="AF56"/>
  <c r="AH56" s="1"/>
  <c r="AF57"/>
  <c r="AH57" s="1"/>
  <c r="AF58"/>
  <c r="AH58" s="1"/>
  <c r="AF59"/>
  <c r="AH59" s="1"/>
  <c r="AF60"/>
  <c r="AH60" s="1"/>
  <c r="AF61"/>
  <c r="AH61" s="1"/>
  <c r="AF62"/>
  <c r="AH62" s="1"/>
  <c r="AF63"/>
  <c r="AH63" s="1"/>
  <c r="AF64"/>
  <c r="AH64" s="1"/>
  <c r="AF65"/>
  <c r="AH65" s="1"/>
  <c r="AF67"/>
  <c r="AH67" s="1"/>
  <c r="AF68"/>
  <c r="AH68" s="1"/>
  <c r="AF69"/>
  <c r="AH69" s="1"/>
  <c r="AF70"/>
  <c r="AH70" s="1"/>
  <c r="AF71"/>
  <c r="AH71" s="1"/>
  <c r="AF73"/>
  <c r="AH73" s="1"/>
  <c r="AF74"/>
  <c r="AH74" s="1"/>
  <c r="AF75"/>
  <c r="AH75" s="1"/>
  <c r="AF76"/>
  <c r="AH76" s="1"/>
  <c r="AF77"/>
  <c r="AH77" s="1"/>
  <c r="AF78"/>
  <c r="AH78" s="1"/>
  <c r="AF79"/>
  <c r="AH79" s="1"/>
  <c r="AF80"/>
  <c r="AH80" s="1"/>
  <c r="AF82"/>
  <c r="AH82" s="1"/>
  <c r="AF83"/>
  <c r="AH83" s="1"/>
  <c r="AF84"/>
  <c r="AH84" s="1"/>
  <c r="AF85"/>
  <c r="AH85" s="1"/>
  <c r="AF86"/>
  <c r="AH86" s="1"/>
  <c r="AF87"/>
  <c r="AH87" s="1"/>
  <c r="AF88"/>
  <c r="AH88" s="1"/>
  <c r="AF89"/>
  <c r="AH89" s="1"/>
  <c r="AF90"/>
  <c r="AH90" s="1"/>
  <c r="AF92"/>
  <c r="AH92" s="1"/>
  <c r="AF93"/>
  <c r="AH93" s="1"/>
  <c r="AF94"/>
  <c r="AH94" s="1"/>
  <c r="AF95"/>
  <c r="AH95" s="1"/>
  <c r="AF96"/>
  <c r="AH96" s="1"/>
  <c r="AF97"/>
  <c r="AH97" s="1"/>
  <c r="AF98"/>
  <c r="AH98" s="1"/>
  <c r="AF99"/>
  <c r="AH99" s="1"/>
  <c r="AF100"/>
  <c r="AH100" s="1"/>
  <c r="AF101"/>
  <c r="AH101" s="1"/>
  <c r="AF102"/>
  <c r="AH102" s="1"/>
  <c r="AF103"/>
  <c r="AH103" s="1"/>
  <c r="AF104"/>
  <c r="AH104" s="1"/>
  <c r="AF106"/>
  <c r="AH106" s="1"/>
  <c r="AF107"/>
  <c r="AH107" s="1"/>
  <c r="AF108"/>
  <c r="AH108" s="1"/>
  <c r="AF109"/>
  <c r="AH109" s="1"/>
  <c r="AF110"/>
  <c r="AH110" s="1"/>
  <c r="AF111"/>
  <c r="AH111" s="1"/>
  <c r="AF112"/>
  <c r="AH112" s="1"/>
  <c r="AF113"/>
  <c r="AH113" s="1"/>
  <c r="AF114"/>
  <c r="AH114" s="1"/>
  <c r="AF115"/>
  <c r="AH115" s="1"/>
  <c r="AF116"/>
  <c r="AH116" s="1"/>
  <c r="AF117"/>
  <c r="AH117" s="1"/>
  <c r="AF118"/>
  <c r="AH118" s="1"/>
  <c r="AF119"/>
  <c r="AH119" s="1"/>
  <c r="AF120"/>
  <c r="AH120" s="1"/>
  <c r="AF122"/>
  <c r="AH122" s="1"/>
  <c r="AF123"/>
  <c r="AH123" s="1"/>
  <c r="AF124"/>
  <c r="AH124" s="1"/>
  <c r="AF125"/>
  <c r="AH125" s="1"/>
  <c r="AF126"/>
  <c r="AH126" s="1"/>
  <c r="AF127"/>
  <c r="AH127" s="1"/>
  <c r="AF128"/>
  <c r="AH128" s="1"/>
  <c r="AF130"/>
  <c r="AH130" s="1"/>
  <c r="AF131"/>
  <c r="AH131" s="1"/>
  <c r="AF132"/>
  <c r="AH132" s="1"/>
  <c r="AF133"/>
  <c r="AH133" s="1"/>
  <c r="AF134"/>
  <c r="AH134" s="1"/>
  <c r="AF135"/>
  <c r="AH135" s="1"/>
  <c r="AF136"/>
  <c r="AH136" s="1"/>
  <c r="AF137"/>
  <c r="AH137" s="1"/>
  <c r="AF138"/>
  <c r="AH138" s="1"/>
  <c r="AF140"/>
  <c r="AH140" s="1"/>
  <c r="AF141"/>
  <c r="AH141" s="1"/>
  <c r="AF142"/>
  <c r="AH142" s="1"/>
  <c r="AF143"/>
  <c r="AH143" s="1"/>
  <c r="AF144"/>
  <c r="AH144" s="1"/>
  <c r="AF145"/>
  <c r="AH145" s="1"/>
  <c r="AF147"/>
  <c r="AH147" s="1"/>
  <c r="AF148"/>
  <c r="AH148" s="1"/>
  <c r="AF149"/>
  <c r="AH149" s="1"/>
  <c r="AF150"/>
  <c r="AH150" s="1"/>
  <c r="AF151"/>
  <c r="AH151" s="1"/>
  <c r="AF152"/>
  <c r="AH152" s="1"/>
  <c r="AF153"/>
  <c r="AH153" s="1"/>
  <c r="AF154"/>
  <c r="AH154" s="1"/>
  <c r="AF155"/>
  <c r="AH155" s="1"/>
  <c r="AF156"/>
  <c r="AH156" s="1"/>
  <c r="AF157"/>
  <c r="AH157" s="1"/>
  <c r="AF158"/>
  <c r="AH158" s="1"/>
  <c r="AF160"/>
  <c r="AH160" s="1"/>
  <c r="AF161"/>
  <c r="AH161" s="1"/>
  <c r="AF162"/>
  <c r="AH162" s="1"/>
  <c r="AF163"/>
  <c r="AH163" s="1"/>
  <c r="AF164"/>
  <c r="AH164" s="1"/>
  <c r="AF165"/>
  <c r="AH165" s="1"/>
  <c r="AF166"/>
  <c r="AH166" s="1"/>
  <c r="AF167"/>
  <c r="AH167" s="1"/>
  <c r="AF168"/>
  <c r="AH168" s="1"/>
  <c r="AF169"/>
  <c r="AH169" s="1"/>
  <c r="AF170"/>
  <c r="AH170" s="1"/>
  <c r="AF171"/>
  <c r="AH171" s="1"/>
  <c r="AF172"/>
  <c r="AH172" s="1"/>
  <c r="AF174"/>
  <c r="AH174" s="1"/>
  <c r="AF175"/>
  <c r="AH175" s="1"/>
  <c r="AF176"/>
  <c r="AH176" s="1"/>
  <c r="AF177"/>
  <c r="AH177" s="1"/>
  <c r="AF178"/>
  <c r="AH178" s="1"/>
  <c r="AF179"/>
  <c r="AH179" s="1"/>
  <c r="AF180"/>
  <c r="AH180" s="1"/>
  <c r="AF181"/>
  <c r="AH181" s="1"/>
  <c r="AF182"/>
  <c r="AH182" s="1"/>
  <c r="AF183"/>
  <c r="AH183" s="1"/>
  <c r="AF184"/>
  <c r="AH184" s="1"/>
  <c r="AF186"/>
  <c r="AH186" s="1"/>
  <c r="AF187"/>
  <c r="AH187" s="1"/>
  <c r="AF188"/>
  <c r="AH188" s="1"/>
  <c r="AF189"/>
  <c r="AH189" s="1"/>
  <c r="AF190"/>
  <c r="AH190" s="1"/>
  <c r="AF191"/>
  <c r="AH191" s="1"/>
  <c r="AF192"/>
  <c r="AH192" s="1"/>
  <c r="AF193"/>
  <c r="AH193" s="1"/>
  <c r="AF194"/>
  <c r="AH194" s="1"/>
  <c r="AF195"/>
  <c r="AH195" s="1"/>
  <c r="AF196"/>
  <c r="AH196" s="1"/>
  <c r="AF197"/>
  <c r="AH197" s="1"/>
  <c r="AF198"/>
  <c r="AH198" s="1"/>
  <c r="AF200"/>
  <c r="AH200" s="1"/>
  <c r="AF201"/>
  <c r="AH201" s="1"/>
  <c r="AF202"/>
  <c r="AH202" s="1"/>
  <c r="AF203"/>
  <c r="AH203" s="1"/>
  <c r="AF204"/>
  <c r="AH204" s="1"/>
  <c r="AF205"/>
  <c r="AH205" s="1"/>
  <c r="AF206"/>
  <c r="AH206" s="1"/>
  <c r="AF207"/>
  <c r="AH207" s="1"/>
  <c r="AF208"/>
  <c r="AH208" s="1"/>
  <c r="AF209"/>
  <c r="AH209" s="1"/>
  <c r="AF210"/>
  <c r="AH210" s="1"/>
  <c r="AF211"/>
  <c r="AH211" s="1"/>
  <c r="AF213"/>
  <c r="AH213" s="1"/>
  <c r="AF214"/>
  <c r="AH214" s="1"/>
  <c r="AF215"/>
  <c r="AH215" s="1"/>
  <c r="AF216"/>
  <c r="AH216" s="1"/>
  <c r="AF217"/>
  <c r="AH217" s="1"/>
  <c r="AF218"/>
  <c r="AH218" s="1"/>
  <c r="AF219"/>
  <c r="AH219" s="1"/>
  <c r="AF220"/>
  <c r="AH220" s="1"/>
  <c r="AF221"/>
  <c r="AH221" s="1"/>
  <c r="AF222"/>
  <c r="AH222" s="1"/>
  <c r="AF223"/>
  <c r="AH223" s="1"/>
  <c r="AF224"/>
  <c r="AH224" s="1"/>
  <c r="AF225"/>
  <c r="AH225" s="1"/>
  <c r="AF227"/>
  <c r="AH227" s="1"/>
  <c r="AF228"/>
  <c r="AH228" s="1"/>
  <c r="AF229"/>
  <c r="AH229" s="1"/>
  <c r="AF230"/>
  <c r="AH230" s="1"/>
  <c r="AF231"/>
  <c r="AH231" s="1"/>
  <c r="AF232"/>
  <c r="AH232" s="1"/>
  <c r="AF233"/>
  <c r="AH233" s="1"/>
  <c r="AF234"/>
  <c r="AH234" s="1"/>
  <c r="AF235"/>
  <c r="AH235" s="1"/>
  <c r="AF237"/>
  <c r="AH237" s="1"/>
  <c r="AF238"/>
  <c r="AH238" s="1"/>
  <c r="AF239"/>
  <c r="AH239" s="1"/>
  <c r="AF240"/>
  <c r="AH240" s="1"/>
  <c r="AF241"/>
  <c r="AH241" s="1"/>
  <c r="AF242"/>
  <c r="AH242" s="1"/>
  <c r="AF243"/>
  <c r="AH243" s="1"/>
  <c r="AF244"/>
  <c r="AH244" s="1"/>
  <c r="AF246"/>
  <c r="AH246" s="1"/>
  <c r="AF247"/>
  <c r="AH247" s="1"/>
  <c r="AF248"/>
  <c r="AH248" s="1"/>
  <c r="AF249"/>
  <c r="AH249" s="1"/>
  <c r="AF250"/>
  <c r="AH250" s="1"/>
  <c r="AF251"/>
  <c r="AH251" s="1"/>
  <c r="AF252"/>
  <c r="AH252" s="1"/>
  <c r="AF253"/>
  <c r="AH253" s="1"/>
  <c r="AF254"/>
  <c r="AH254" s="1"/>
  <c r="AF255"/>
  <c r="AH255" s="1"/>
  <c r="AF256"/>
  <c r="AH256" s="1"/>
  <c r="AF257"/>
  <c r="AH257" s="1"/>
  <c r="AF258"/>
  <c r="AH258" s="1"/>
  <c r="AF259"/>
  <c r="AH259" s="1"/>
  <c r="AF260"/>
  <c r="AH260" s="1"/>
  <c r="AF262"/>
  <c r="AH262" s="1"/>
  <c r="AF263"/>
  <c r="AH263" s="1"/>
  <c r="AF264"/>
  <c r="AH264" s="1"/>
  <c r="AF265"/>
  <c r="AH265" s="1"/>
  <c r="AF266"/>
  <c r="AH266" s="1"/>
  <c r="AF267"/>
  <c r="AH267" s="1"/>
  <c r="AF268"/>
  <c r="AH268" s="1"/>
  <c r="AF270"/>
  <c r="AH270" s="1"/>
  <c r="AF271"/>
  <c r="AH271" s="1"/>
  <c r="AF272"/>
  <c r="AH272" s="1"/>
  <c r="AF273"/>
  <c r="AH273" s="1"/>
  <c r="AF274"/>
  <c r="AH274" s="1"/>
  <c r="AF275"/>
  <c r="AH275" s="1"/>
  <c r="AF276"/>
  <c r="AH276" s="1"/>
  <c r="AF277"/>
  <c r="AH277" s="1"/>
  <c r="AF278"/>
  <c r="AH278" s="1"/>
  <c r="AF279"/>
  <c r="AH279" s="1"/>
  <c r="AF280"/>
  <c r="AH280" s="1"/>
  <c r="AF281"/>
  <c r="AH281" s="1"/>
  <c r="AF282"/>
  <c r="AH282" s="1"/>
  <c r="AF283"/>
  <c r="AH283" s="1"/>
  <c r="AF284"/>
  <c r="AH284" s="1"/>
  <c r="AF285"/>
  <c r="AH285" s="1"/>
  <c r="AF286"/>
  <c r="AH286" s="1"/>
  <c r="AF288"/>
  <c r="AH288" s="1"/>
  <c r="AF289"/>
  <c r="AH289" s="1"/>
  <c r="AF290"/>
  <c r="AH290" s="1"/>
  <c r="AF291"/>
  <c r="AH291" s="1"/>
  <c r="AF292"/>
  <c r="AH292" s="1"/>
  <c r="AF293"/>
  <c r="AH293" s="1"/>
  <c r="AF294"/>
  <c r="AH294" s="1"/>
  <c r="AF295"/>
  <c r="AH295" s="1"/>
  <c r="AF296"/>
  <c r="AH296" s="1"/>
  <c r="AF297"/>
  <c r="AH297" s="1"/>
  <c r="AF298"/>
  <c r="AH298" s="1"/>
  <c r="AF299"/>
  <c r="AH299" s="1"/>
  <c r="AF300"/>
  <c r="AH300" s="1"/>
  <c r="AF301"/>
  <c r="AH301" s="1"/>
  <c r="AF302"/>
  <c r="AH302" s="1"/>
  <c r="AF303"/>
  <c r="AH303" s="1"/>
  <c r="AF304"/>
  <c r="AH304" s="1"/>
  <c r="AF305"/>
  <c r="AH305" s="1"/>
  <c r="AF306"/>
  <c r="AH306" s="1"/>
  <c r="AF307"/>
  <c r="AH307" s="1"/>
  <c r="AF308"/>
  <c r="AH308" s="1"/>
  <c r="AF309"/>
  <c r="AH309" s="1"/>
  <c r="AF310"/>
  <c r="AH310" s="1"/>
  <c r="AF311"/>
  <c r="AH311" s="1"/>
  <c r="AF313"/>
  <c r="AH313" s="1"/>
  <c r="AF314"/>
  <c r="AH314" s="1"/>
  <c r="AF315"/>
  <c r="AH315" s="1"/>
  <c r="AF316"/>
  <c r="AH316" s="1"/>
  <c r="AF317"/>
  <c r="AH317" s="1"/>
  <c r="AF318"/>
  <c r="AH318" s="1"/>
  <c r="AF319"/>
  <c r="AH319" s="1"/>
  <c r="AF320"/>
  <c r="AH320" s="1"/>
  <c r="AF321"/>
  <c r="AH321" s="1"/>
  <c r="AF322"/>
  <c r="AH322" s="1"/>
  <c r="AF323"/>
  <c r="AH323" s="1"/>
  <c r="AF324"/>
  <c r="AH324" s="1"/>
  <c r="AF325"/>
  <c r="AH325" s="1"/>
  <c r="AF326"/>
  <c r="AH326" s="1"/>
  <c r="AF327"/>
  <c r="AH327" s="1"/>
  <c r="AF329"/>
  <c r="AH329" s="1"/>
  <c r="AF330"/>
  <c r="AH330" s="1"/>
  <c r="AF331"/>
  <c r="AH331" s="1"/>
  <c r="AF332"/>
  <c r="AH332" s="1"/>
  <c r="AF333"/>
  <c r="AH333" s="1"/>
  <c r="AF334"/>
  <c r="AH334" s="1"/>
  <c r="AF335"/>
  <c r="AH335" s="1"/>
  <c r="AF336"/>
  <c r="AH336" s="1"/>
  <c r="AF337"/>
  <c r="AH337" s="1"/>
  <c r="AF338"/>
  <c r="AH338" s="1"/>
  <c r="AF339"/>
  <c r="AH339" s="1"/>
  <c r="AF341"/>
  <c r="AH341" s="1"/>
  <c r="AF342"/>
  <c r="AH342" s="1"/>
  <c r="AF343"/>
  <c r="AH343" s="1"/>
  <c r="AF344"/>
  <c r="AH344" s="1"/>
  <c r="AF345"/>
  <c r="AH345" s="1"/>
  <c r="AF346"/>
  <c r="AH346" s="1"/>
  <c r="AF347"/>
  <c r="AH347" s="1"/>
  <c r="AF348"/>
  <c r="AH348" s="1"/>
  <c r="AF349"/>
  <c r="AH349" s="1"/>
  <c r="AF350"/>
  <c r="AH350" s="1"/>
  <c r="AF351"/>
  <c r="AH351" s="1"/>
  <c r="AF353"/>
  <c r="AH353" s="1"/>
  <c r="AF354"/>
  <c r="AH354" s="1"/>
  <c r="AF355"/>
  <c r="AH355" s="1"/>
  <c r="AF356"/>
  <c r="AH356" s="1"/>
  <c r="AF357"/>
  <c r="AH357" s="1"/>
  <c r="AF358"/>
  <c r="AH358" s="1"/>
  <c r="AF359"/>
  <c r="AH359" s="1"/>
  <c r="AF360"/>
  <c r="AH360" s="1"/>
  <c r="AF361"/>
  <c r="AH361" s="1"/>
  <c r="AF362"/>
  <c r="AH362" s="1"/>
  <c r="AF363"/>
  <c r="AH363" s="1"/>
  <c r="AF365"/>
  <c r="AH365" s="1"/>
  <c r="AF366"/>
  <c r="AH366" s="1"/>
  <c r="AF367"/>
  <c r="AH367" s="1"/>
  <c r="AF368"/>
  <c r="AH368" s="1"/>
  <c r="AF369"/>
  <c r="AH369" s="1"/>
  <c r="AF370"/>
  <c r="AH370" s="1"/>
  <c r="AF371"/>
  <c r="AH371" s="1"/>
  <c r="AF372"/>
  <c r="AH372" s="1"/>
  <c r="AF373"/>
  <c r="AH373" s="1"/>
  <c r="AF374"/>
  <c r="AH374" s="1"/>
  <c r="AF375"/>
  <c r="AH375" s="1"/>
  <c r="AF376"/>
  <c r="AH376" s="1"/>
  <c r="AH47"/>
  <c r="AE6"/>
  <c r="AE17"/>
  <c r="AD48" l="1"/>
  <c r="AD49"/>
  <c r="AD50"/>
  <c r="AD51"/>
  <c r="AD53"/>
  <c r="AD54"/>
  <c r="AD55"/>
  <c r="AD56"/>
  <c r="AD57"/>
  <c r="AD58"/>
  <c r="AD59"/>
  <c r="AD60"/>
  <c r="AD61"/>
  <c r="AD62"/>
  <c r="AD63"/>
  <c r="AD64"/>
  <c r="AD65"/>
  <c r="AD67"/>
  <c r="AD68"/>
  <c r="AD69"/>
  <c r="AD70"/>
  <c r="AD71"/>
  <c r="AD73"/>
  <c r="AD74"/>
  <c r="AD75"/>
  <c r="AD76"/>
  <c r="AD77"/>
  <c r="AD78"/>
  <c r="AD79"/>
  <c r="AD80"/>
  <c r="AD82"/>
  <c r="AD83"/>
  <c r="AD84"/>
  <c r="AD85"/>
  <c r="AD86"/>
  <c r="AD87"/>
  <c r="AD88"/>
  <c r="AD89"/>
  <c r="AD90"/>
  <c r="AD92"/>
  <c r="AD93"/>
  <c r="AD94"/>
  <c r="AD95"/>
  <c r="AD96"/>
  <c r="AD97"/>
  <c r="AD98"/>
  <c r="AD99"/>
  <c r="AD100"/>
  <c r="AD101"/>
  <c r="AD102"/>
  <c r="AD103"/>
  <c r="AD104"/>
  <c r="AD106"/>
  <c r="AD107"/>
  <c r="AD108"/>
  <c r="AD109"/>
  <c r="AD110"/>
  <c r="AD111"/>
  <c r="AD112"/>
  <c r="AD113"/>
  <c r="AD114"/>
  <c r="AD115"/>
  <c r="AD116"/>
  <c r="AD117"/>
  <c r="AD118"/>
  <c r="AD119"/>
  <c r="AD120"/>
  <c r="AD122"/>
  <c r="AD123"/>
  <c r="AD124"/>
  <c r="AD125"/>
  <c r="AD126"/>
  <c r="AD127"/>
  <c r="AD128"/>
  <c r="AD130"/>
  <c r="AD131"/>
  <c r="AD132"/>
  <c r="AD133"/>
  <c r="AD134"/>
  <c r="AD135"/>
  <c r="AD136"/>
  <c r="AD137"/>
  <c r="AD138"/>
  <c r="AD140"/>
  <c r="AD141"/>
  <c r="AD142"/>
  <c r="AD143"/>
  <c r="AD144"/>
  <c r="AD145"/>
  <c r="AD147"/>
  <c r="AD148"/>
  <c r="AD149"/>
  <c r="AD150"/>
  <c r="AD151"/>
  <c r="AD152"/>
  <c r="AD153"/>
  <c r="AD154"/>
  <c r="AD155"/>
  <c r="AD156"/>
  <c r="AD157"/>
  <c r="AD158"/>
  <c r="AD160"/>
  <c r="AD161"/>
  <c r="AD162"/>
  <c r="AD163"/>
  <c r="AD164"/>
  <c r="AD165"/>
  <c r="AD166"/>
  <c r="AD167"/>
  <c r="AD168"/>
  <c r="AD169"/>
  <c r="AD170"/>
  <c r="AD171"/>
  <c r="AD172"/>
  <c r="AD174"/>
  <c r="AD175"/>
  <c r="AD176"/>
  <c r="AD177"/>
  <c r="AD178"/>
  <c r="AD179"/>
  <c r="AD180"/>
  <c r="AD181"/>
  <c r="AD182"/>
  <c r="AD183"/>
  <c r="AD184"/>
  <c r="AD186"/>
  <c r="AD187"/>
  <c r="AD188"/>
  <c r="AD189"/>
  <c r="AD190"/>
  <c r="AD191"/>
  <c r="AD192"/>
  <c r="AD193"/>
  <c r="AD194"/>
  <c r="AD195"/>
  <c r="AD196"/>
  <c r="AD197"/>
  <c r="AD198"/>
  <c r="AD200"/>
  <c r="AD201"/>
  <c r="AD202"/>
  <c r="AD203"/>
  <c r="AD204"/>
  <c r="AD205"/>
  <c r="AD206"/>
  <c r="AD207"/>
  <c r="AD208"/>
  <c r="AD209"/>
  <c r="AD210"/>
  <c r="AD211"/>
  <c r="AD213"/>
  <c r="AD214"/>
  <c r="AD215"/>
  <c r="AD216"/>
  <c r="AD217"/>
  <c r="AD218"/>
  <c r="AD219"/>
  <c r="AD220"/>
  <c r="AD221"/>
  <c r="AD222"/>
  <c r="AD223"/>
  <c r="AD224"/>
  <c r="AD225"/>
  <c r="AD227"/>
  <c r="AD228"/>
  <c r="AD229"/>
  <c r="AD230"/>
  <c r="AD231"/>
  <c r="AD232"/>
  <c r="AD233"/>
  <c r="AD234"/>
  <c r="AD235"/>
  <c r="AD237"/>
  <c r="AD238"/>
  <c r="AD239"/>
  <c r="AD240"/>
  <c r="AD241"/>
  <c r="AD242"/>
  <c r="AD243"/>
  <c r="AD244"/>
  <c r="AD246"/>
  <c r="AD247"/>
  <c r="AD248"/>
  <c r="AD249"/>
  <c r="AD250"/>
  <c r="AD251"/>
  <c r="AD252"/>
  <c r="AD253"/>
  <c r="AD254"/>
  <c r="AD255"/>
  <c r="AD256"/>
  <c r="AD257"/>
  <c r="AD258"/>
  <c r="AD259"/>
  <c r="AD260"/>
  <c r="AD262"/>
  <c r="AD263"/>
  <c r="AD264"/>
  <c r="AD265"/>
  <c r="AD266"/>
  <c r="AD267"/>
  <c r="AD268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3"/>
  <c r="AD314"/>
  <c r="AD315"/>
  <c r="AD316"/>
  <c r="AD317"/>
  <c r="AD318"/>
  <c r="AD319"/>
  <c r="AD320"/>
  <c r="AD321"/>
  <c r="AD322"/>
  <c r="AD323"/>
  <c r="AD324"/>
  <c r="AD325"/>
  <c r="AD326"/>
  <c r="AD327"/>
  <c r="AD329"/>
  <c r="AD330"/>
  <c r="AD331"/>
  <c r="AD332"/>
  <c r="AD333"/>
  <c r="AD334"/>
  <c r="AD335"/>
  <c r="AD336"/>
  <c r="AD337"/>
  <c r="AD338"/>
  <c r="AD339"/>
  <c r="AD341"/>
  <c r="AD342"/>
  <c r="AD343"/>
  <c r="AD344"/>
  <c r="AD345"/>
  <c r="AD346"/>
  <c r="AD347"/>
  <c r="AD348"/>
  <c r="AD349"/>
  <c r="AD350"/>
  <c r="AD351"/>
  <c r="AD353"/>
  <c r="AD354"/>
  <c r="AD355"/>
  <c r="AD356"/>
  <c r="AD357"/>
  <c r="AD358"/>
  <c r="AD359"/>
  <c r="AD360"/>
  <c r="AD361"/>
  <c r="AD362"/>
  <c r="AD363"/>
  <c r="AD365"/>
  <c r="AD366"/>
  <c r="AD367"/>
  <c r="AD368"/>
  <c r="AD369"/>
  <c r="AD370"/>
  <c r="AD371"/>
  <c r="AD372"/>
  <c r="AD373"/>
  <c r="AD374"/>
  <c r="AD375"/>
  <c r="AD376"/>
  <c r="AD47"/>
  <c r="AC376"/>
  <c r="AC48"/>
  <c r="AC49"/>
  <c r="AC50"/>
  <c r="AC51"/>
  <c r="AC53"/>
  <c r="AC54"/>
  <c r="AC55"/>
  <c r="AC56"/>
  <c r="AC57"/>
  <c r="AC58"/>
  <c r="AC59"/>
  <c r="AC60"/>
  <c r="AC61"/>
  <c r="AC62"/>
  <c r="AC63"/>
  <c r="AC64"/>
  <c r="AC65"/>
  <c r="AC67"/>
  <c r="AC68"/>
  <c r="AC69"/>
  <c r="AC70"/>
  <c r="AC71"/>
  <c r="AC73"/>
  <c r="AC74"/>
  <c r="AC75"/>
  <c r="AC76"/>
  <c r="AC77"/>
  <c r="AC78"/>
  <c r="AC79"/>
  <c r="AC80"/>
  <c r="AC82"/>
  <c r="AC83"/>
  <c r="AC84"/>
  <c r="AC85"/>
  <c r="AC86"/>
  <c r="AC87"/>
  <c r="AC88"/>
  <c r="AC89"/>
  <c r="AC90"/>
  <c r="AC92"/>
  <c r="AC93"/>
  <c r="AC94"/>
  <c r="AC95"/>
  <c r="AC96"/>
  <c r="AC97"/>
  <c r="AC98"/>
  <c r="AC99"/>
  <c r="AC100"/>
  <c r="AC101"/>
  <c r="AC102"/>
  <c r="AC103"/>
  <c r="AC104"/>
  <c r="AC106"/>
  <c r="AC107"/>
  <c r="AC108"/>
  <c r="AC109"/>
  <c r="AC110"/>
  <c r="AC111"/>
  <c r="AC112"/>
  <c r="AC113"/>
  <c r="AC114"/>
  <c r="AC115"/>
  <c r="AC116"/>
  <c r="AC117"/>
  <c r="AC118"/>
  <c r="AC119"/>
  <c r="AC120"/>
  <c r="AC122"/>
  <c r="AC123"/>
  <c r="AC124"/>
  <c r="AC125"/>
  <c r="AC126"/>
  <c r="AC127"/>
  <c r="AC128"/>
  <c r="AC130"/>
  <c r="AC131"/>
  <c r="AC132"/>
  <c r="AC133"/>
  <c r="AC134"/>
  <c r="AC135"/>
  <c r="AC136"/>
  <c r="AC137"/>
  <c r="AC138"/>
  <c r="AC140"/>
  <c r="AC141"/>
  <c r="AC142"/>
  <c r="AC143"/>
  <c r="AC144"/>
  <c r="AC145"/>
  <c r="AC147"/>
  <c r="AC148"/>
  <c r="AC149"/>
  <c r="AC150"/>
  <c r="AC151"/>
  <c r="AC152"/>
  <c r="AC153"/>
  <c r="AC154"/>
  <c r="AC155"/>
  <c r="AC156"/>
  <c r="AC157"/>
  <c r="AC158"/>
  <c r="AC160"/>
  <c r="AC161"/>
  <c r="AC162"/>
  <c r="AC163"/>
  <c r="AC164"/>
  <c r="AC165"/>
  <c r="AC166"/>
  <c r="AC167"/>
  <c r="AC168"/>
  <c r="AC169"/>
  <c r="AC170"/>
  <c r="AC171"/>
  <c r="AC172"/>
  <c r="AC174"/>
  <c r="AC175"/>
  <c r="AC176"/>
  <c r="AC177"/>
  <c r="AC178"/>
  <c r="AC179"/>
  <c r="AC180"/>
  <c r="AC181"/>
  <c r="AC182"/>
  <c r="AC183"/>
  <c r="AC184"/>
  <c r="AC186"/>
  <c r="AC187"/>
  <c r="AC188"/>
  <c r="AC189"/>
  <c r="AC190"/>
  <c r="AC191"/>
  <c r="AC192"/>
  <c r="AC193"/>
  <c r="AC194"/>
  <c r="AC195"/>
  <c r="AC196"/>
  <c r="AC197"/>
  <c r="AC198"/>
  <c r="AC200"/>
  <c r="AC201"/>
  <c r="AC202"/>
  <c r="AC203"/>
  <c r="AC204"/>
  <c r="AC205"/>
  <c r="AC206"/>
  <c r="AC207"/>
  <c r="AC208"/>
  <c r="AC209"/>
  <c r="AC210"/>
  <c r="AC211"/>
  <c r="AC213"/>
  <c r="AC214"/>
  <c r="AC215"/>
  <c r="AC216"/>
  <c r="AC217"/>
  <c r="AC218"/>
  <c r="AC219"/>
  <c r="AC220"/>
  <c r="AC221"/>
  <c r="AC222"/>
  <c r="AC223"/>
  <c r="AC224"/>
  <c r="AC225"/>
  <c r="AC227"/>
  <c r="AC228"/>
  <c r="AC229"/>
  <c r="AC230"/>
  <c r="AC231"/>
  <c r="AC232"/>
  <c r="AC233"/>
  <c r="AC234"/>
  <c r="AC235"/>
  <c r="AC237"/>
  <c r="AC238"/>
  <c r="AC239"/>
  <c r="AC240"/>
  <c r="AC241"/>
  <c r="AC242"/>
  <c r="AC243"/>
  <c r="AC244"/>
  <c r="AC246"/>
  <c r="AC247"/>
  <c r="AC248"/>
  <c r="AC249"/>
  <c r="AC250"/>
  <c r="AC251"/>
  <c r="AC252"/>
  <c r="AC253"/>
  <c r="AC254"/>
  <c r="AC255"/>
  <c r="AC256"/>
  <c r="AC257"/>
  <c r="AC258"/>
  <c r="AC259"/>
  <c r="AC260"/>
  <c r="AC262"/>
  <c r="AC263"/>
  <c r="AC264"/>
  <c r="AC265"/>
  <c r="AC266"/>
  <c r="AC267"/>
  <c r="AC268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3"/>
  <c r="AC314"/>
  <c r="AC315"/>
  <c r="AC316"/>
  <c r="AC317"/>
  <c r="AC318"/>
  <c r="AC319"/>
  <c r="AC320"/>
  <c r="AC321"/>
  <c r="AC322"/>
  <c r="AC323"/>
  <c r="AC324"/>
  <c r="AC325"/>
  <c r="AC326"/>
  <c r="AC327"/>
  <c r="AC329"/>
  <c r="AC330"/>
  <c r="AC331"/>
  <c r="AC332"/>
  <c r="AC333"/>
  <c r="AC334"/>
  <c r="AC335"/>
  <c r="AC336"/>
  <c r="AC337"/>
  <c r="AC338"/>
  <c r="AC339"/>
  <c r="AC341"/>
  <c r="AC342"/>
  <c r="AC343"/>
  <c r="AC344"/>
  <c r="AC345"/>
  <c r="AC346"/>
  <c r="AC347"/>
  <c r="AC348"/>
  <c r="AC349"/>
  <c r="AC350"/>
  <c r="AC351"/>
  <c r="AC353"/>
  <c r="AC354"/>
  <c r="AC355"/>
  <c r="AC356"/>
  <c r="AC357"/>
  <c r="AC358"/>
  <c r="AC359"/>
  <c r="AC360"/>
  <c r="AC361"/>
  <c r="AC362"/>
  <c r="AC363"/>
  <c r="AC365"/>
  <c r="AC366"/>
  <c r="AC367"/>
  <c r="AC368"/>
  <c r="AC369"/>
  <c r="AC370"/>
  <c r="AC371"/>
  <c r="AC372"/>
  <c r="AC373"/>
  <c r="AC374"/>
  <c r="AC375"/>
  <c r="AC47"/>
  <c r="AC44"/>
  <c r="AF44" s="1"/>
  <c r="AH44" s="1"/>
  <c r="AJ44" s="1"/>
  <c r="AC19"/>
  <c r="AF19" s="1"/>
  <c r="AH19" s="1"/>
  <c r="AJ19" s="1"/>
  <c r="AC20"/>
  <c r="AF20" s="1"/>
  <c r="AH20" s="1"/>
  <c r="AJ20" s="1"/>
  <c r="AC21"/>
  <c r="AF21" s="1"/>
  <c r="AH21" s="1"/>
  <c r="AJ21" s="1"/>
  <c r="AC22"/>
  <c r="AF22" s="1"/>
  <c r="AH22" s="1"/>
  <c r="AJ22" s="1"/>
  <c r="AC23"/>
  <c r="AF23" s="1"/>
  <c r="AH23" s="1"/>
  <c r="AJ23" s="1"/>
  <c r="AC24"/>
  <c r="AF24" s="1"/>
  <c r="AH24" s="1"/>
  <c r="AJ24" s="1"/>
  <c r="AC25"/>
  <c r="AF25" s="1"/>
  <c r="AH25" s="1"/>
  <c r="AJ25" s="1"/>
  <c r="AC26"/>
  <c r="AF26" s="1"/>
  <c r="AH26" s="1"/>
  <c r="AJ26" s="1"/>
  <c r="AC27"/>
  <c r="AF27" s="1"/>
  <c r="AH27" s="1"/>
  <c r="AJ27" s="1"/>
  <c r="AC28"/>
  <c r="AF28" s="1"/>
  <c r="AH28" s="1"/>
  <c r="AJ28" s="1"/>
  <c r="AC29"/>
  <c r="AF29" s="1"/>
  <c r="AH29" s="1"/>
  <c r="AJ29" s="1"/>
  <c r="AC30"/>
  <c r="AF30" s="1"/>
  <c r="AH30" s="1"/>
  <c r="AJ30" s="1"/>
  <c r="AC31"/>
  <c r="AF31" s="1"/>
  <c r="AH31" s="1"/>
  <c r="AJ31" s="1"/>
  <c r="AC32"/>
  <c r="AF32" s="1"/>
  <c r="AH32" s="1"/>
  <c r="AJ32" s="1"/>
  <c r="AC33"/>
  <c r="AF33" s="1"/>
  <c r="AH33" s="1"/>
  <c r="AJ33" s="1"/>
  <c r="AC34"/>
  <c r="AF34" s="1"/>
  <c r="AH34" s="1"/>
  <c r="AJ34" s="1"/>
  <c r="AC35"/>
  <c r="AF35" s="1"/>
  <c r="AH35" s="1"/>
  <c r="AJ35" s="1"/>
  <c r="AC36"/>
  <c r="AF36" s="1"/>
  <c r="AH36" s="1"/>
  <c r="AJ36" s="1"/>
  <c r="AC37"/>
  <c r="AF37" s="1"/>
  <c r="AH37" s="1"/>
  <c r="AJ37" s="1"/>
  <c r="AC38"/>
  <c r="AF38" s="1"/>
  <c r="AH38" s="1"/>
  <c r="AJ38" s="1"/>
  <c r="AC39"/>
  <c r="AF39" s="1"/>
  <c r="AH39" s="1"/>
  <c r="AJ39" s="1"/>
  <c r="AC40"/>
  <c r="AF40" s="1"/>
  <c r="AH40" s="1"/>
  <c r="AJ40" s="1"/>
  <c r="AC41"/>
  <c r="AF41" s="1"/>
  <c r="AH41" s="1"/>
  <c r="AJ41" s="1"/>
  <c r="AC42"/>
  <c r="AF42" s="1"/>
  <c r="AH42" s="1"/>
  <c r="AJ42" s="1"/>
  <c r="AC43"/>
  <c r="AF43" s="1"/>
  <c r="AH43" s="1"/>
  <c r="AJ43" s="1"/>
  <c r="AC18"/>
  <c r="AF18" s="1"/>
  <c r="AH18" s="1"/>
  <c r="AJ18" s="1"/>
  <c r="AC8"/>
  <c r="AF8" s="1"/>
  <c r="AH8" s="1"/>
  <c r="AJ8" s="1"/>
  <c r="AC9"/>
  <c r="AF9" s="1"/>
  <c r="AH9" s="1"/>
  <c r="AJ9" s="1"/>
  <c r="AC10"/>
  <c r="AF10" s="1"/>
  <c r="AH10" s="1"/>
  <c r="AJ10" s="1"/>
  <c r="AC11"/>
  <c r="AF11" s="1"/>
  <c r="AH11" s="1"/>
  <c r="AJ11" s="1"/>
  <c r="AC12"/>
  <c r="AF12" s="1"/>
  <c r="AH12" s="1"/>
  <c r="AJ12" s="1"/>
  <c r="AC13"/>
  <c r="AF13" s="1"/>
  <c r="AH13" s="1"/>
  <c r="AJ13" s="1"/>
  <c r="AC14"/>
  <c r="AF14" s="1"/>
  <c r="AH14" s="1"/>
  <c r="AJ14" s="1"/>
  <c r="AC15"/>
  <c r="AF15" s="1"/>
  <c r="AH15" s="1"/>
  <c r="AJ15" s="1"/>
  <c r="AC16"/>
  <c r="AF16" s="1"/>
  <c r="AH16" s="1"/>
  <c r="AJ16" s="1"/>
  <c r="AB376"/>
  <c r="AB48"/>
  <c r="AB49"/>
  <c r="AB50"/>
  <c r="AB51"/>
  <c r="AB53"/>
  <c r="AB54"/>
  <c r="AB55"/>
  <c r="AB56"/>
  <c r="AB57"/>
  <c r="AB58"/>
  <c r="AB59"/>
  <c r="AB60"/>
  <c r="AB61"/>
  <c r="AB62"/>
  <c r="AB63"/>
  <c r="AB64"/>
  <c r="AB65"/>
  <c r="AB67"/>
  <c r="AB68"/>
  <c r="AB69"/>
  <c r="AB70"/>
  <c r="AB71"/>
  <c r="AB73"/>
  <c r="AB74"/>
  <c r="AB75"/>
  <c r="AB76"/>
  <c r="AB77"/>
  <c r="AB78"/>
  <c r="AB79"/>
  <c r="AB80"/>
  <c r="AB82"/>
  <c r="AB83"/>
  <c r="AB84"/>
  <c r="AB85"/>
  <c r="AB86"/>
  <c r="AB87"/>
  <c r="AB88"/>
  <c r="AB89"/>
  <c r="AB90"/>
  <c r="AB92"/>
  <c r="AB93"/>
  <c r="AB94"/>
  <c r="AB95"/>
  <c r="AB96"/>
  <c r="AB97"/>
  <c r="AB98"/>
  <c r="AB99"/>
  <c r="AB100"/>
  <c r="AB101"/>
  <c r="AB102"/>
  <c r="AB103"/>
  <c r="AB104"/>
  <c r="AB106"/>
  <c r="AB107"/>
  <c r="AB108"/>
  <c r="AB109"/>
  <c r="AB110"/>
  <c r="AB111"/>
  <c r="AB112"/>
  <c r="AB113"/>
  <c r="AB114"/>
  <c r="AB115"/>
  <c r="AB116"/>
  <c r="AB117"/>
  <c r="AB118"/>
  <c r="AB119"/>
  <c r="AB120"/>
  <c r="AB122"/>
  <c r="AB123"/>
  <c r="AB124"/>
  <c r="AB125"/>
  <c r="AB126"/>
  <c r="AB127"/>
  <c r="AB128"/>
  <c r="AB130"/>
  <c r="AB131"/>
  <c r="AB132"/>
  <c r="AB133"/>
  <c r="AB134"/>
  <c r="AB135"/>
  <c r="AB136"/>
  <c r="AB137"/>
  <c r="AB138"/>
  <c r="AB140"/>
  <c r="AB141"/>
  <c r="AB142"/>
  <c r="AB143"/>
  <c r="AB144"/>
  <c r="AB145"/>
  <c r="AB147"/>
  <c r="AB148"/>
  <c r="AB149"/>
  <c r="AB150"/>
  <c r="AB151"/>
  <c r="AB152"/>
  <c r="AB153"/>
  <c r="AB154"/>
  <c r="AB155"/>
  <c r="AB156"/>
  <c r="AB157"/>
  <c r="AB158"/>
  <c r="AB160"/>
  <c r="AB161"/>
  <c r="AB162"/>
  <c r="AB163"/>
  <c r="AB164"/>
  <c r="AB165"/>
  <c r="AB166"/>
  <c r="AB167"/>
  <c r="AB168"/>
  <c r="AB169"/>
  <c r="AB170"/>
  <c r="AB171"/>
  <c r="AB172"/>
  <c r="AB174"/>
  <c r="AB175"/>
  <c r="AB176"/>
  <c r="AB177"/>
  <c r="AB178"/>
  <c r="AB179"/>
  <c r="AB180"/>
  <c r="AB181"/>
  <c r="AB182"/>
  <c r="AB183"/>
  <c r="AB184"/>
  <c r="AB186"/>
  <c r="AB187"/>
  <c r="AB188"/>
  <c r="AB189"/>
  <c r="AB190"/>
  <c r="AB191"/>
  <c r="AB192"/>
  <c r="AB193"/>
  <c r="AB194"/>
  <c r="AB195"/>
  <c r="AB196"/>
  <c r="AB197"/>
  <c r="AB198"/>
  <c r="AB200"/>
  <c r="AB201"/>
  <c r="AB202"/>
  <c r="AB203"/>
  <c r="AB204"/>
  <c r="AB205"/>
  <c r="AB206"/>
  <c r="AB207"/>
  <c r="AB208"/>
  <c r="AB209"/>
  <c r="AB210"/>
  <c r="AB211"/>
  <c r="AB213"/>
  <c r="AB214"/>
  <c r="AB215"/>
  <c r="AB216"/>
  <c r="AB217"/>
  <c r="AB218"/>
  <c r="AB219"/>
  <c r="AB220"/>
  <c r="AB221"/>
  <c r="AB222"/>
  <c r="AB223"/>
  <c r="AB224"/>
  <c r="AB225"/>
  <c r="AB227"/>
  <c r="AB228"/>
  <c r="AB229"/>
  <c r="AB230"/>
  <c r="AB231"/>
  <c r="AB232"/>
  <c r="AB233"/>
  <c r="AB234"/>
  <c r="AB235"/>
  <c r="AB237"/>
  <c r="AB238"/>
  <c r="AB239"/>
  <c r="AB240"/>
  <c r="AB241"/>
  <c r="AB242"/>
  <c r="AB243"/>
  <c r="AB244"/>
  <c r="AB246"/>
  <c r="AB247"/>
  <c r="AB248"/>
  <c r="AB249"/>
  <c r="AB250"/>
  <c r="AB251"/>
  <c r="AB252"/>
  <c r="AB253"/>
  <c r="AB254"/>
  <c r="AB255"/>
  <c r="AB256"/>
  <c r="AB257"/>
  <c r="AB258"/>
  <c r="AB259"/>
  <c r="AB260"/>
  <c r="AB262"/>
  <c r="AB263"/>
  <c r="AB264"/>
  <c r="AB265"/>
  <c r="AB266"/>
  <c r="AB267"/>
  <c r="AB268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3"/>
  <c r="AB314"/>
  <c r="AB315"/>
  <c r="AB316"/>
  <c r="AB317"/>
  <c r="AB318"/>
  <c r="AB319"/>
  <c r="AB320"/>
  <c r="AB321"/>
  <c r="AB322"/>
  <c r="AB323"/>
  <c r="AB324"/>
  <c r="AB325"/>
  <c r="AB326"/>
  <c r="AB327"/>
  <c r="AB329"/>
  <c r="AB330"/>
  <c r="AB331"/>
  <c r="AB332"/>
  <c r="AB333"/>
  <c r="AB334"/>
  <c r="AB335"/>
  <c r="AB336"/>
  <c r="AB337"/>
  <c r="AB338"/>
  <c r="AB339"/>
  <c r="AB341"/>
  <c r="AB342"/>
  <c r="AB343"/>
  <c r="AB344"/>
  <c r="AB345"/>
  <c r="AB346"/>
  <c r="AB347"/>
  <c r="AB348"/>
  <c r="AB349"/>
  <c r="AB350"/>
  <c r="AB351"/>
  <c r="AB353"/>
  <c r="AB354"/>
  <c r="AB355"/>
  <c r="AB356"/>
  <c r="AB357"/>
  <c r="AB358"/>
  <c r="AB359"/>
  <c r="AB360"/>
  <c r="AB361"/>
  <c r="AB362"/>
  <c r="AB363"/>
  <c r="AB365"/>
  <c r="AB366"/>
  <c r="AB367"/>
  <c r="AB368"/>
  <c r="AB369"/>
  <c r="AB370"/>
  <c r="AB371"/>
  <c r="AB372"/>
  <c r="AB373"/>
  <c r="AB374"/>
  <c r="AB375"/>
  <c r="AB47"/>
  <c r="AB45"/>
  <c r="AB6"/>
  <c r="AB17"/>
  <c r="AB44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18"/>
  <c r="AB8"/>
  <c r="AB9"/>
  <c r="AB10"/>
  <c r="AB11"/>
  <c r="AB12"/>
  <c r="AB13"/>
  <c r="AB14"/>
  <c r="AB15"/>
  <c r="AB16"/>
  <c r="AB7"/>
  <c r="Z48"/>
  <c r="Z49"/>
  <c r="Z50"/>
  <c r="Z51"/>
  <c r="Z53"/>
  <c r="Z54"/>
  <c r="Z55"/>
  <c r="Z56"/>
  <c r="Z57"/>
  <c r="Z58"/>
  <c r="Z59"/>
  <c r="Z60"/>
  <c r="Z61"/>
  <c r="Z62"/>
  <c r="Z63"/>
  <c r="Z64"/>
  <c r="Z65"/>
  <c r="Z67"/>
  <c r="Z68"/>
  <c r="Z69"/>
  <c r="Z70"/>
  <c r="Z71"/>
  <c r="Z73"/>
  <c r="Z74"/>
  <c r="Z75"/>
  <c r="Z76"/>
  <c r="Z77"/>
  <c r="Z78"/>
  <c r="Z79"/>
  <c r="Z80"/>
  <c r="Z82"/>
  <c r="Z83"/>
  <c r="Z84"/>
  <c r="Z85"/>
  <c r="Z86"/>
  <c r="Z87"/>
  <c r="Z88"/>
  <c r="Z89"/>
  <c r="Z90"/>
  <c r="Z92"/>
  <c r="Z93"/>
  <c r="Z94"/>
  <c r="Z95"/>
  <c r="Z96"/>
  <c r="Z97"/>
  <c r="Z98"/>
  <c r="Z99"/>
  <c r="Z100"/>
  <c r="Z101"/>
  <c r="Z102"/>
  <c r="Z103"/>
  <c r="Z104"/>
  <c r="Z106"/>
  <c r="Z107"/>
  <c r="Z108"/>
  <c r="Z109"/>
  <c r="Z110"/>
  <c r="Z111"/>
  <c r="Z112"/>
  <c r="Z113"/>
  <c r="Z114"/>
  <c r="Z115"/>
  <c r="Z116"/>
  <c r="Z117"/>
  <c r="Z118"/>
  <c r="Z119"/>
  <c r="Z120"/>
  <c r="Z122"/>
  <c r="Z123"/>
  <c r="Z124"/>
  <c r="Z125"/>
  <c r="Z126"/>
  <c r="Z127"/>
  <c r="Z128"/>
  <c r="Z130"/>
  <c r="Z131"/>
  <c r="Z132"/>
  <c r="Z133"/>
  <c r="Z134"/>
  <c r="Z135"/>
  <c r="Z136"/>
  <c r="Z137"/>
  <c r="Z138"/>
  <c r="Z140"/>
  <c r="Z141"/>
  <c r="Z142"/>
  <c r="Z143"/>
  <c r="Z144"/>
  <c r="Z145"/>
  <c r="Z147"/>
  <c r="Z148"/>
  <c r="Z149"/>
  <c r="Z150"/>
  <c r="Z151"/>
  <c r="Z152"/>
  <c r="Z153"/>
  <c r="Z154"/>
  <c r="Z155"/>
  <c r="Z156"/>
  <c r="Z157"/>
  <c r="Z158"/>
  <c r="Z160"/>
  <c r="Z161"/>
  <c r="Z162"/>
  <c r="Z163"/>
  <c r="Z164"/>
  <c r="Z165"/>
  <c r="Z166"/>
  <c r="Z167"/>
  <c r="Z168"/>
  <c r="Z169"/>
  <c r="Z170"/>
  <c r="Z171"/>
  <c r="Z172"/>
  <c r="Z174"/>
  <c r="Z175"/>
  <c r="Z176"/>
  <c r="Z177"/>
  <c r="Z178"/>
  <c r="Z179"/>
  <c r="Z180"/>
  <c r="Z181"/>
  <c r="Z182"/>
  <c r="Z183"/>
  <c r="Z184"/>
  <c r="Z186"/>
  <c r="Z187"/>
  <c r="Z188"/>
  <c r="Z189"/>
  <c r="Z190"/>
  <c r="Z191"/>
  <c r="Z192"/>
  <c r="Z193"/>
  <c r="Z194"/>
  <c r="Z195"/>
  <c r="Z196"/>
  <c r="Z197"/>
  <c r="Z198"/>
  <c r="Z200"/>
  <c r="Z201"/>
  <c r="Z202"/>
  <c r="Z203"/>
  <c r="Z204"/>
  <c r="Z205"/>
  <c r="Z206"/>
  <c r="Z207"/>
  <c r="Z208"/>
  <c r="Z209"/>
  <c r="Z210"/>
  <c r="Z211"/>
  <c r="Z213"/>
  <c r="Z214"/>
  <c r="Z215"/>
  <c r="Z216"/>
  <c r="Z217"/>
  <c r="Z218"/>
  <c r="Z219"/>
  <c r="Z220"/>
  <c r="Z221"/>
  <c r="Z222"/>
  <c r="Z223"/>
  <c r="Z224"/>
  <c r="Z225"/>
  <c r="Z227"/>
  <c r="Z228"/>
  <c r="Z229"/>
  <c r="Z230"/>
  <c r="Z231"/>
  <c r="Z232"/>
  <c r="Z233"/>
  <c r="Z234"/>
  <c r="Z235"/>
  <c r="Z237"/>
  <c r="Z238"/>
  <c r="Z239"/>
  <c r="Z240"/>
  <c r="Z241"/>
  <c r="Z242"/>
  <c r="Z243"/>
  <c r="Z244"/>
  <c r="Z246"/>
  <c r="Z247"/>
  <c r="Z248"/>
  <c r="Z249"/>
  <c r="Z250"/>
  <c r="Z251"/>
  <c r="Z252"/>
  <c r="Z253"/>
  <c r="Z254"/>
  <c r="Z255"/>
  <c r="Z256"/>
  <c r="Z257"/>
  <c r="Z258"/>
  <c r="Z259"/>
  <c r="Z260"/>
  <c r="Z262"/>
  <c r="Z263"/>
  <c r="Z264"/>
  <c r="Z265"/>
  <c r="Z266"/>
  <c r="Z267"/>
  <c r="Z268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3"/>
  <c r="Z314"/>
  <c r="Z315"/>
  <c r="Z316"/>
  <c r="Z317"/>
  <c r="Z318"/>
  <c r="Z319"/>
  <c r="Z320"/>
  <c r="Z321"/>
  <c r="Z322"/>
  <c r="Z323"/>
  <c r="Z324"/>
  <c r="Z325"/>
  <c r="Z326"/>
  <c r="Z327"/>
  <c r="Z329"/>
  <c r="Z330"/>
  <c r="Z331"/>
  <c r="Z332"/>
  <c r="Z333"/>
  <c r="Z334"/>
  <c r="Z335"/>
  <c r="Z336"/>
  <c r="Z337"/>
  <c r="Z338"/>
  <c r="Z339"/>
  <c r="Z341"/>
  <c r="Z342"/>
  <c r="Z343"/>
  <c r="Z344"/>
  <c r="Z345"/>
  <c r="Z346"/>
  <c r="Z347"/>
  <c r="Z348"/>
  <c r="Z349"/>
  <c r="Z350"/>
  <c r="Z351"/>
  <c r="Z353"/>
  <c r="Z354"/>
  <c r="Z355"/>
  <c r="Z356"/>
  <c r="Z357"/>
  <c r="Z358"/>
  <c r="Z359"/>
  <c r="Z360"/>
  <c r="Z361"/>
  <c r="Z362"/>
  <c r="Z363"/>
  <c r="Z365"/>
  <c r="Z366"/>
  <c r="Z367"/>
  <c r="Z368"/>
  <c r="Z369"/>
  <c r="Z370"/>
  <c r="Z371"/>
  <c r="Z372"/>
  <c r="Z373"/>
  <c r="Z374"/>
  <c r="Z375"/>
  <c r="Z376"/>
  <c r="Z47"/>
  <c r="X48"/>
  <c r="X49"/>
  <c r="X50"/>
  <c r="X51"/>
  <c r="X53"/>
  <c r="X54"/>
  <c r="X55"/>
  <c r="X56"/>
  <c r="X57"/>
  <c r="X58"/>
  <c r="X59"/>
  <c r="X60"/>
  <c r="X61"/>
  <c r="X62"/>
  <c r="X63"/>
  <c r="X64"/>
  <c r="X65"/>
  <c r="X67"/>
  <c r="X68"/>
  <c r="X69"/>
  <c r="X70"/>
  <c r="X71"/>
  <c r="X73"/>
  <c r="X74"/>
  <c r="X75"/>
  <c r="X76"/>
  <c r="X77"/>
  <c r="X78"/>
  <c r="X79"/>
  <c r="X80"/>
  <c r="X82"/>
  <c r="X83"/>
  <c r="X84"/>
  <c r="X85"/>
  <c r="X86"/>
  <c r="X87"/>
  <c r="X88"/>
  <c r="X89"/>
  <c r="X90"/>
  <c r="X92"/>
  <c r="X93"/>
  <c r="X94"/>
  <c r="X95"/>
  <c r="X96"/>
  <c r="X97"/>
  <c r="X98"/>
  <c r="X99"/>
  <c r="X100"/>
  <c r="X101"/>
  <c r="X102"/>
  <c r="X103"/>
  <c r="X104"/>
  <c r="X106"/>
  <c r="X107"/>
  <c r="X108"/>
  <c r="X109"/>
  <c r="X110"/>
  <c r="X111"/>
  <c r="X112"/>
  <c r="X113"/>
  <c r="X114"/>
  <c r="X115"/>
  <c r="X116"/>
  <c r="X117"/>
  <c r="X118"/>
  <c r="X119"/>
  <c r="X120"/>
  <c r="X122"/>
  <c r="X123"/>
  <c r="X124"/>
  <c r="X125"/>
  <c r="X126"/>
  <c r="X127"/>
  <c r="X128"/>
  <c r="X130"/>
  <c r="X131"/>
  <c r="X132"/>
  <c r="X133"/>
  <c r="X134"/>
  <c r="X135"/>
  <c r="X136"/>
  <c r="X137"/>
  <c r="X138"/>
  <c r="X140"/>
  <c r="X141"/>
  <c r="X142"/>
  <c r="X143"/>
  <c r="X144"/>
  <c r="X145"/>
  <c r="X147"/>
  <c r="X148"/>
  <c r="X149"/>
  <c r="X150"/>
  <c r="X151"/>
  <c r="X152"/>
  <c r="X153"/>
  <c r="X154"/>
  <c r="X155"/>
  <c r="X156"/>
  <c r="X157"/>
  <c r="X158"/>
  <c r="X160"/>
  <c r="X161"/>
  <c r="X162"/>
  <c r="X163"/>
  <c r="X164"/>
  <c r="X165"/>
  <c r="X166"/>
  <c r="X167"/>
  <c r="X168"/>
  <c r="X169"/>
  <c r="X170"/>
  <c r="X171"/>
  <c r="X172"/>
  <c r="X174"/>
  <c r="X175"/>
  <c r="X176"/>
  <c r="X177"/>
  <c r="X178"/>
  <c r="X179"/>
  <c r="X180"/>
  <c r="X181"/>
  <c r="X182"/>
  <c r="X183"/>
  <c r="X184"/>
  <c r="X186"/>
  <c r="X187"/>
  <c r="X188"/>
  <c r="X189"/>
  <c r="X190"/>
  <c r="X191"/>
  <c r="X192"/>
  <c r="X193"/>
  <c r="X194"/>
  <c r="X195"/>
  <c r="X196"/>
  <c r="X197"/>
  <c r="X198"/>
  <c r="X200"/>
  <c r="X201"/>
  <c r="X202"/>
  <c r="X203"/>
  <c r="X204"/>
  <c r="X205"/>
  <c r="X206"/>
  <c r="X207"/>
  <c r="X208"/>
  <c r="X209"/>
  <c r="X210"/>
  <c r="X211"/>
  <c r="X213"/>
  <c r="X214"/>
  <c r="X215"/>
  <c r="X216"/>
  <c r="X217"/>
  <c r="X218"/>
  <c r="X219"/>
  <c r="X220"/>
  <c r="X221"/>
  <c r="X222"/>
  <c r="X223"/>
  <c r="X224"/>
  <c r="X225"/>
  <c r="X227"/>
  <c r="X228"/>
  <c r="X229"/>
  <c r="X230"/>
  <c r="X231"/>
  <c r="X232"/>
  <c r="X233"/>
  <c r="X234"/>
  <c r="X235"/>
  <c r="X237"/>
  <c r="X238"/>
  <c r="X239"/>
  <c r="X240"/>
  <c r="X241"/>
  <c r="X242"/>
  <c r="X243"/>
  <c r="X244"/>
  <c r="X246"/>
  <c r="X247"/>
  <c r="X248"/>
  <c r="X249"/>
  <c r="X250"/>
  <c r="X251"/>
  <c r="X252"/>
  <c r="X253"/>
  <c r="X254"/>
  <c r="X255"/>
  <c r="X256"/>
  <c r="X257"/>
  <c r="X258"/>
  <c r="X259"/>
  <c r="X260"/>
  <c r="X262"/>
  <c r="X263"/>
  <c r="X264"/>
  <c r="X265"/>
  <c r="X266"/>
  <c r="X267"/>
  <c r="X268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3"/>
  <c r="X314"/>
  <c r="X315"/>
  <c r="X316"/>
  <c r="X317"/>
  <c r="X318"/>
  <c r="X319"/>
  <c r="X320"/>
  <c r="X321"/>
  <c r="X322"/>
  <c r="X323"/>
  <c r="X324"/>
  <c r="X325"/>
  <c r="X326"/>
  <c r="X327"/>
  <c r="X329"/>
  <c r="X330"/>
  <c r="X331"/>
  <c r="X332"/>
  <c r="X333"/>
  <c r="X334"/>
  <c r="X335"/>
  <c r="X336"/>
  <c r="X337"/>
  <c r="X338"/>
  <c r="X339"/>
  <c r="X341"/>
  <c r="X342"/>
  <c r="X343"/>
  <c r="X344"/>
  <c r="X345"/>
  <c r="X346"/>
  <c r="X347"/>
  <c r="X348"/>
  <c r="X349"/>
  <c r="X350"/>
  <c r="X351"/>
  <c r="X353"/>
  <c r="X354"/>
  <c r="X355"/>
  <c r="X356"/>
  <c r="X357"/>
  <c r="X358"/>
  <c r="X359"/>
  <c r="X360"/>
  <c r="X361"/>
  <c r="X362"/>
  <c r="X363"/>
  <c r="X365"/>
  <c r="X366"/>
  <c r="X367"/>
  <c r="X368"/>
  <c r="X369"/>
  <c r="X370"/>
  <c r="X371"/>
  <c r="X372"/>
  <c r="X373"/>
  <c r="X374"/>
  <c r="X375"/>
  <c r="X376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7"/>
  <c r="X18"/>
  <c r="T18"/>
  <c r="T377"/>
  <c r="T369"/>
  <c r="T376"/>
  <c r="T48"/>
  <c r="T49"/>
  <c r="T50"/>
  <c r="T51"/>
  <c r="T53"/>
  <c r="T54"/>
  <c r="T55"/>
  <c r="T56"/>
  <c r="T57"/>
  <c r="T58"/>
  <c r="T59"/>
  <c r="T60"/>
  <c r="T61"/>
  <c r="T62"/>
  <c r="T63"/>
  <c r="T64"/>
  <c r="T65"/>
  <c r="T67"/>
  <c r="T68"/>
  <c r="T69"/>
  <c r="T70"/>
  <c r="T71"/>
  <c r="T73"/>
  <c r="T74"/>
  <c r="T75"/>
  <c r="T76"/>
  <c r="T77"/>
  <c r="T78"/>
  <c r="T79"/>
  <c r="T80"/>
  <c r="T82"/>
  <c r="T83"/>
  <c r="T84"/>
  <c r="T85"/>
  <c r="T86"/>
  <c r="T87"/>
  <c r="T88"/>
  <c r="T89"/>
  <c r="T90"/>
  <c r="T92"/>
  <c r="T93"/>
  <c r="T94"/>
  <c r="T95"/>
  <c r="T96"/>
  <c r="T97"/>
  <c r="T98"/>
  <c r="T99"/>
  <c r="T100"/>
  <c r="T101"/>
  <c r="T102"/>
  <c r="T103"/>
  <c r="T104"/>
  <c r="T106"/>
  <c r="T107"/>
  <c r="T108"/>
  <c r="T109"/>
  <c r="T110"/>
  <c r="T111"/>
  <c r="T112"/>
  <c r="T113"/>
  <c r="T114"/>
  <c r="T115"/>
  <c r="T116"/>
  <c r="T117"/>
  <c r="T118"/>
  <c r="T119"/>
  <c r="T120"/>
  <c r="T122"/>
  <c r="T123"/>
  <c r="T124"/>
  <c r="T125"/>
  <c r="T126"/>
  <c r="T127"/>
  <c r="T128"/>
  <c r="T130"/>
  <c r="T131"/>
  <c r="T132"/>
  <c r="T133"/>
  <c r="T134"/>
  <c r="T135"/>
  <c r="T136"/>
  <c r="T137"/>
  <c r="T138"/>
  <c r="T140"/>
  <c r="T141"/>
  <c r="T142"/>
  <c r="T143"/>
  <c r="T144"/>
  <c r="T145"/>
  <c r="T147"/>
  <c r="T148"/>
  <c r="T149"/>
  <c r="T150"/>
  <c r="T151"/>
  <c r="T152"/>
  <c r="T153"/>
  <c r="T154"/>
  <c r="T155"/>
  <c r="T156"/>
  <c r="T157"/>
  <c r="T158"/>
  <c r="T160"/>
  <c r="T161"/>
  <c r="T162"/>
  <c r="T163"/>
  <c r="T164"/>
  <c r="T165"/>
  <c r="T166"/>
  <c r="T167"/>
  <c r="T168"/>
  <c r="T169"/>
  <c r="T170"/>
  <c r="T171"/>
  <c r="T172"/>
  <c r="T174"/>
  <c r="T175"/>
  <c r="T176"/>
  <c r="T177"/>
  <c r="T178"/>
  <c r="T179"/>
  <c r="T180"/>
  <c r="T181"/>
  <c r="T182"/>
  <c r="T183"/>
  <c r="T184"/>
  <c r="T186"/>
  <c r="T187"/>
  <c r="T188"/>
  <c r="T189"/>
  <c r="T190"/>
  <c r="T191"/>
  <c r="T192"/>
  <c r="T193"/>
  <c r="T194"/>
  <c r="T195"/>
  <c r="T196"/>
  <c r="T197"/>
  <c r="T198"/>
  <c r="T200"/>
  <c r="T201"/>
  <c r="T202"/>
  <c r="T203"/>
  <c r="T204"/>
  <c r="T205"/>
  <c r="T206"/>
  <c r="T207"/>
  <c r="T208"/>
  <c r="T209"/>
  <c r="T210"/>
  <c r="T211"/>
  <c r="T213"/>
  <c r="T214"/>
  <c r="T215"/>
  <c r="T216"/>
  <c r="T217"/>
  <c r="T218"/>
  <c r="T219"/>
  <c r="T220"/>
  <c r="T221"/>
  <c r="T222"/>
  <c r="T223"/>
  <c r="T224"/>
  <c r="T225"/>
  <c r="T227"/>
  <c r="T228"/>
  <c r="T229"/>
  <c r="T230"/>
  <c r="T231"/>
  <c r="T232"/>
  <c r="T233"/>
  <c r="T234"/>
  <c r="T235"/>
  <c r="T237"/>
  <c r="T238"/>
  <c r="T239"/>
  <c r="T240"/>
  <c r="T241"/>
  <c r="T242"/>
  <c r="T243"/>
  <c r="T244"/>
  <c r="T246"/>
  <c r="T247"/>
  <c r="T248"/>
  <c r="T249"/>
  <c r="T250"/>
  <c r="T251"/>
  <c r="T252"/>
  <c r="T253"/>
  <c r="T254"/>
  <c r="T255"/>
  <c r="T256"/>
  <c r="T257"/>
  <c r="T258"/>
  <c r="T259"/>
  <c r="T260"/>
  <c r="T262"/>
  <c r="T263"/>
  <c r="T264"/>
  <c r="T265"/>
  <c r="T266"/>
  <c r="T267"/>
  <c r="T268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3"/>
  <c r="T314"/>
  <c r="T315"/>
  <c r="T316"/>
  <c r="T317"/>
  <c r="T318"/>
  <c r="T319"/>
  <c r="T320"/>
  <c r="T321"/>
  <c r="T322"/>
  <c r="T323"/>
  <c r="T324"/>
  <c r="T325"/>
  <c r="T326"/>
  <c r="T327"/>
  <c r="T329"/>
  <c r="T330"/>
  <c r="T331"/>
  <c r="T332"/>
  <c r="T333"/>
  <c r="T334"/>
  <c r="T335"/>
  <c r="T336"/>
  <c r="T337"/>
  <c r="T338"/>
  <c r="T339"/>
  <c r="T341"/>
  <c r="T342"/>
  <c r="T343"/>
  <c r="T344"/>
  <c r="T345"/>
  <c r="T346"/>
  <c r="T347"/>
  <c r="T348"/>
  <c r="T349"/>
  <c r="T350"/>
  <c r="T351"/>
  <c r="T353"/>
  <c r="T354"/>
  <c r="T355"/>
  <c r="T356"/>
  <c r="T357"/>
  <c r="T358"/>
  <c r="T359"/>
  <c r="T360"/>
  <c r="T361"/>
  <c r="T362"/>
  <c r="T363"/>
  <c r="T365"/>
  <c r="T366"/>
  <c r="T367"/>
  <c r="T368"/>
  <c r="T370"/>
  <c r="T371"/>
  <c r="T372"/>
  <c r="T373"/>
  <c r="T374"/>
  <c r="T375"/>
  <c r="T47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O377"/>
  <c r="N377"/>
  <c r="P377"/>
  <c r="B377"/>
  <c r="C377"/>
  <c r="L377"/>
  <c r="K377"/>
  <c r="J377"/>
  <c r="AD42" l="1"/>
  <c r="AD40"/>
  <c r="AD38"/>
  <c r="AD36"/>
  <c r="AD34"/>
  <c r="AD32"/>
  <c r="AD30"/>
  <c r="AD28"/>
  <c r="AD26"/>
  <c r="AD24"/>
  <c r="AD22"/>
  <c r="AD20"/>
  <c r="AD44"/>
  <c r="AD43"/>
  <c r="AD41"/>
  <c r="AD39"/>
  <c r="AD37"/>
  <c r="AD35"/>
  <c r="AD33"/>
  <c r="AD31"/>
  <c r="AD29"/>
  <c r="AD27"/>
  <c r="AD25"/>
  <c r="AD23"/>
  <c r="AD21"/>
  <c r="AD19"/>
  <c r="AD18"/>
  <c r="AD15"/>
  <c r="AD13"/>
  <c r="AD11"/>
  <c r="AD9"/>
  <c r="AD16"/>
  <c r="AD14"/>
  <c r="AD12"/>
  <c r="AD10"/>
  <c r="AD8"/>
  <c r="AD7"/>
  <c r="AJ7"/>
  <c r="P53"/>
  <c r="P54"/>
  <c r="P55"/>
  <c r="P56"/>
  <c r="P57"/>
  <c r="P58"/>
  <c r="P59"/>
  <c r="P60"/>
  <c r="P61"/>
  <c r="P62"/>
  <c r="P63"/>
  <c r="P64"/>
  <c r="P65"/>
  <c r="P67"/>
  <c r="P68"/>
  <c r="P69"/>
  <c r="P70"/>
  <c r="P71"/>
  <c r="P73"/>
  <c r="P74"/>
  <c r="P75"/>
  <c r="P76"/>
  <c r="P77"/>
  <c r="P78"/>
  <c r="P79"/>
  <c r="P80"/>
  <c r="P82"/>
  <c r="P83"/>
  <c r="P84"/>
  <c r="P85"/>
  <c r="P86"/>
  <c r="P87"/>
  <c r="P88"/>
  <c r="P89"/>
  <c r="P90"/>
  <c r="P92"/>
  <c r="P93"/>
  <c r="P94"/>
  <c r="P95"/>
  <c r="P96"/>
  <c r="P97"/>
  <c r="P98"/>
  <c r="P99"/>
  <c r="P100"/>
  <c r="P101"/>
  <c r="P102"/>
  <c r="P103"/>
  <c r="P104"/>
  <c r="P106"/>
  <c r="P107"/>
  <c r="P108"/>
  <c r="P109"/>
  <c r="P110"/>
  <c r="P111"/>
  <c r="P112"/>
  <c r="P113"/>
  <c r="P114"/>
  <c r="P115"/>
  <c r="P116"/>
  <c r="P117"/>
  <c r="P118"/>
  <c r="P119"/>
  <c r="P120"/>
  <c r="P122"/>
  <c r="P123"/>
  <c r="P124"/>
  <c r="P125"/>
  <c r="P126"/>
  <c r="P127"/>
  <c r="P128"/>
  <c r="P130"/>
  <c r="P131"/>
  <c r="P132"/>
  <c r="P133"/>
  <c r="P134"/>
  <c r="P135"/>
  <c r="P136"/>
  <c r="P137"/>
  <c r="P138"/>
  <c r="P140"/>
  <c r="P141"/>
  <c r="P142"/>
  <c r="P143"/>
  <c r="P144"/>
  <c r="P145"/>
  <c r="P147"/>
  <c r="P148"/>
  <c r="P149"/>
  <c r="P150"/>
  <c r="P151"/>
  <c r="P152"/>
  <c r="P153"/>
  <c r="P154"/>
  <c r="P155"/>
  <c r="P156"/>
  <c r="P157"/>
  <c r="P158"/>
  <c r="P160"/>
  <c r="P161"/>
  <c r="P162"/>
  <c r="P163"/>
  <c r="P164"/>
  <c r="P165"/>
  <c r="P166"/>
  <c r="P167"/>
  <c r="P168"/>
  <c r="P169"/>
  <c r="P170"/>
  <c r="P171"/>
  <c r="P172"/>
  <c r="P174"/>
  <c r="P175"/>
  <c r="P176"/>
  <c r="P177"/>
  <c r="P178"/>
  <c r="P179"/>
  <c r="P180"/>
  <c r="P181"/>
  <c r="P182"/>
  <c r="P183"/>
  <c r="P184"/>
  <c r="P186"/>
  <c r="P187"/>
  <c r="P188"/>
  <c r="P189"/>
  <c r="P190"/>
  <c r="P191"/>
  <c r="P192"/>
  <c r="P193"/>
  <c r="P194"/>
  <c r="P195"/>
  <c r="P196"/>
  <c r="P197"/>
  <c r="P198"/>
  <c r="P200"/>
  <c r="P201"/>
  <c r="P202"/>
  <c r="P203"/>
  <c r="P204"/>
  <c r="P205"/>
  <c r="P206"/>
  <c r="P207"/>
  <c r="P208"/>
  <c r="P209"/>
  <c r="P210"/>
  <c r="P211"/>
  <c r="P213"/>
  <c r="P214"/>
  <c r="P215"/>
  <c r="P216"/>
  <c r="P217"/>
  <c r="P218"/>
  <c r="P219"/>
  <c r="P220"/>
  <c r="P221"/>
  <c r="P222"/>
  <c r="P223"/>
  <c r="P224"/>
  <c r="P225"/>
  <c r="P227"/>
  <c r="P228"/>
  <c r="P229"/>
  <c r="P230"/>
  <c r="P231"/>
  <c r="P232"/>
  <c r="P233"/>
  <c r="P234"/>
  <c r="P235"/>
  <c r="P237"/>
  <c r="P238"/>
  <c r="P239"/>
  <c r="P240"/>
  <c r="P241"/>
  <c r="P242"/>
  <c r="P243"/>
  <c r="P244"/>
  <c r="P246"/>
  <c r="P247"/>
  <c r="P248"/>
  <c r="P249"/>
  <c r="P250"/>
  <c r="P251"/>
  <c r="P252"/>
  <c r="P253"/>
  <c r="P254"/>
  <c r="P255"/>
  <c r="P256"/>
  <c r="P257"/>
  <c r="P258"/>
  <c r="P259"/>
  <c r="P260"/>
  <c r="P262"/>
  <c r="P263"/>
  <c r="P264"/>
  <c r="P265"/>
  <c r="P266"/>
  <c r="P267"/>
  <c r="P268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3"/>
  <c r="P314"/>
  <c r="P315"/>
  <c r="P316"/>
  <c r="P317"/>
  <c r="P318"/>
  <c r="P319"/>
  <c r="P320"/>
  <c r="P321"/>
  <c r="P322"/>
  <c r="P323"/>
  <c r="P324"/>
  <c r="P325"/>
  <c r="P326"/>
  <c r="P327"/>
  <c r="P329"/>
  <c r="P330"/>
  <c r="P331"/>
  <c r="P332"/>
  <c r="P333"/>
  <c r="P334"/>
  <c r="P335"/>
  <c r="P336"/>
  <c r="P337"/>
  <c r="P338"/>
  <c r="P339"/>
  <c r="P341"/>
  <c r="P342"/>
  <c r="P343"/>
  <c r="P344"/>
  <c r="P345"/>
  <c r="P346"/>
  <c r="P347"/>
  <c r="P348"/>
  <c r="P349"/>
  <c r="P350"/>
  <c r="P351"/>
  <c r="P353"/>
  <c r="P354"/>
  <c r="P355"/>
  <c r="P356"/>
  <c r="P357"/>
  <c r="P358"/>
  <c r="P359"/>
  <c r="P360"/>
  <c r="P361"/>
  <c r="P362"/>
  <c r="P363"/>
  <c r="P365"/>
  <c r="P366"/>
  <c r="P367"/>
  <c r="P368"/>
  <c r="P369"/>
  <c r="P370"/>
  <c r="P371"/>
  <c r="P372"/>
  <c r="P373"/>
  <c r="P374"/>
  <c r="P375"/>
  <c r="P376"/>
  <c r="P48"/>
  <c r="P49"/>
  <c r="P50"/>
  <c r="P51"/>
  <c r="P4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8"/>
  <c r="P8"/>
  <c r="P9"/>
  <c r="P10"/>
  <c r="P11"/>
  <c r="P12"/>
  <c r="P13"/>
  <c r="P14"/>
  <c r="P15"/>
  <c r="P16"/>
  <c r="P7"/>
  <c r="L9"/>
  <c r="L7"/>
  <c r="C17"/>
  <c r="B17"/>
  <c r="B6"/>
  <c r="C6"/>
  <c r="K17"/>
  <c r="J17"/>
  <c r="K6"/>
  <c r="J6"/>
  <c r="L44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8"/>
  <c r="L8"/>
  <c r="L10"/>
  <c r="L11"/>
  <c r="L12"/>
  <c r="L13"/>
  <c r="L14"/>
  <c r="L15"/>
  <c r="L16"/>
  <c r="D48"/>
  <c r="D49"/>
  <c r="D50"/>
  <c r="D51"/>
  <c r="D53"/>
  <c r="D54"/>
  <c r="D55"/>
  <c r="D56"/>
  <c r="D57"/>
  <c r="D58"/>
  <c r="D59"/>
  <c r="D60"/>
  <c r="D61"/>
  <c r="D62"/>
  <c r="D63"/>
  <c r="D64"/>
  <c r="D65"/>
  <c r="D67"/>
  <c r="D68"/>
  <c r="D69"/>
  <c r="D70"/>
  <c r="D71"/>
  <c r="D73"/>
  <c r="D74"/>
  <c r="D75"/>
  <c r="D76"/>
  <c r="D77"/>
  <c r="D78"/>
  <c r="D79"/>
  <c r="D80"/>
  <c r="D82"/>
  <c r="D83"/>
  <c r="D84"/>
  <c r="D85"/>
  <c r="D86"/>
  <c r="D87"/>
  <c r="D88"/>
  <c r="D89"/>
  <c r="D90"/>
  <c r="D92"/>
  <c r="D93"/>
  <c r="D94"/>
  <c r="D95"/>
  <c r="D96"/>
  <c r="D97"/>
  <c r="D98"/>
  <c r="D99"/>
  <c r="D100"/>
  <c r="D101"/>
  <c r="D102"/>
  <c r="D103"/>
  <c r="D104"/>
  <c r="D106"/>
  <c r="D107"/>
  <c r="D108"/>
  <c r="D109"/>
  <c r="D110"/>
  <c r="D111"/>
  <c r="D112"/>
  <c r="D113"/>
  <c r="D114"/>
  <c r="D115"/>
  <c r="D116"/>
  <c r="D117"/>
  <c r="D118"/>
  <c r="D119"/>
  <c r="D120"/>
  <c r="D122"/>
  <c r="D123"/>
  <c r="D124"/>
  <c r="D125"/>
  <c r="D126"/>
  <c r="D127"/>
  <c r="D128"/>
  <c r="D130"/>
  <c r="D131"/>
  <c r="D132"/>
  <c r="D133"/>
  <c r="D134"/>
  <c r="D135"/>
  <c r="D136"/>
  <c r="D137"/>
  <c r="D138"/>
  <c r="D140"/>
  <c r="D141"/>
  <c r="D142"/>
  <c r="D143"/>
  <c r="D144"/>
  <c r="D145"/>
  <c r="D147"/>
  <c r="D148"/>
  <c r="D149"/>
  <c r="D150"/>
  <c r="D151"/>
  <c r="D152"/>
  <c r="D153"/>
  <c r="D154"/>
  <c r="D155"/>
  <c r="D156"/>
  <c r="D157"/>
  <c r="D158"/>
  <c r="D160"/>
  <c r="D161"/>
  <c r="D162"/>
  <c r="D163"/>
  <c r="D164"/>
  <c r="D165"/>
  <c r="D166"/>
  <c r="D167"/>
  <c r="D168"/>
  <c r="D169"/>
  <c r="D170"/>
  <c r="D171"/>
  <c r="D172"/>
  <c r="D174"/>
  <c r="D175"/>
  <c r="D176"/>
  <c r="D177"/>
  <c r="D178"/>
  <c r="D179"/>
  <c r="D180"/>
  <c r="D181"/>
  <c r="D182"/>
  <c r="D183"/>
  <c r="D184"/>
  <c r="D186"/>
  <c r="D187"/>
  <c r="D188"/>
  <c r="D189"/>
  <c r="D190"/>
  <c r="D191"/>
  <c r="D192"/>
  <c r="D193"/>
  <c r="D194"/>
  <c r="D195"/>
  <c r="D196"/>
  <c r="D197"/>
  <c r="D198"/>
  <c r="D200"/>
  <c r="D201"/>
  <c r="D202"/>
  <c r="D203"/>
  <c r="D204"/>
  <c r="D205"/>
  <c r="D206"/>
  <c r="D207"/>
  <c r="D208"/>
  <c r="D209"/>
  <c r="D210"/>
  <c r="D211"/>
  <c r="D213"/>
  <c r="D214"/>
  <c r="D215"/>
  <c r="D216"/>
  <c r="D217"/>
  <c r="D218"/>
  <c r="D219"/>
  <c r="D220"/>
  <c r="D221"/>
  <c r="D222"/>
  <c r="D223"/>
  <c r="D224"/>
  <c r="D225"/>
  <c r="D227"/>
  <c r="D228"/>
  <c r="D229"/>
  <c r="D230"/>
  <c r="D231"/>
  <c r="D232"/>
  <c r="D233"/>
  <c r="D234"/>
  <c r="D235"/>
  <c r="D237"/>
  <c r="D238"/>
  <c r="D239"/>
  <c r="D240"/>
  <c r="D241"/>
  <c r="D242"/>
  <c r="D243"/>
  <c r="D244"/>
  <c r="D246"/>
  <c r="D247"/>
  <c r="D248"/>
  <c r="D249"/>
  <c r="D250"/>
  <c r="D251"/>
  <c r="D252"/>
  <c r="D253"/>
  <c r="D254"/>
  <c r="D255"/>
  <c r="D256"/>
  <c r="D257"/>
  <c r="D258"/>
  <c r="D259"/>
  <c r="D260"/>
  <c r="D262"/>
  <c r="D263"/>
  <c r="D264"/>
  <c r="D265"/>
  <c r="D266"/>
  <c r="D267"/>
  <c r="D268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3"/>
  <c r="D314"/>
  <c r="D315"/>
  <c r="D316"/>
  <c r="D317"/>
  <c r="D318"/>
  <c r="D319"/>
  <c r="D320"/>
  <c r="D321"/>
  <c r="D322"/>
  <c r="D323"/>
  <c r="D324"/>
  <c r="D325"/>
  <c r="D326"/>
  <c r="D327"/>
  <c r="D329"/>
  <c r="D330"/>
  <c r="D331"/>
  <c r="D332"/>
  <c r="D333"/>
  <c r="D334"/>
  <c r="D335"/>
  <c r="D336"/>
  <c r="D337"/>
  <c r="D338"/>
  <c r="D339"/>
  <c r="D341"/>
  <c r="D342"/>
  <c r="D343"/>
  <c r="D344"/>
  <c r="D345"/>
  <c r="D346"/>
  <c r="D347"/>
  <c r="D348"/>
  <c r="D349"/>
  <c r="D350"/>
  <c r="D351"/>
  <c r="D353"/>
  <c r="D354"/>
  <c r="D355"/>
  <c r="D356"/>
  <c r="D357"/>
  <c r="D358"/>
  <c r="D359"/>
  <c r="D360"/>
  <c r="D361"/>
  <c r="D362"/>
  <c r="D363"/>
  <c r="D365"/>
  <c r="D366"/>
  <c r="D367"/>
  <c r="D368"/>
  <c r="D369"/>
  <c r="D370"/>
  <c r="D371"/>
  <c r="D372"/>
  <c r="D373"/>
  <c r="D374"/>
  <c r="D375"/>
  <c r="D376"/>
  <c r="D47"/>
  <c r="D44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8"/>
  <c r="D16"/>
  <c r="D8"/>
  <c r="D9"/>
  <c r="D10"/>
  <c r="D11"/>
  <c r="D12"/>
  <c r="D13"/>
  <c r="D14"/>
  <c r="D15"/>
  <c r="D7"/>
  <c r="C45"/>
  <c r="D17"/>
  <c r="AJ377" l="1"/>
  <c r="D6"/>
  <c r="V45" l="1"/>
  <c r="S17"/>
  <c r="L17" l="1"/>
  <c r="L6"/>
  <c r="AG17"/>
  <c r="B7" i="8" l="1"/>
  <c r="L7"/>
  <c r="AG6" i="7" l="1"/>
  <c r="AH17"/>
  <c r="AE45"/>
  <c r="AH45" l="1"/>
  <c r="AH377" s="1"/>
  <c r="AG45"/>
  <c r="AG377" s="1"/>
  <c r="AH6"/>
  <c r="AE377"/>
  <c r="AA45"/>
  <c r="AA17"/>
  <c r="AA6"/>
  <c r="R19" i="8"/>
  <c r="W45" i="7"/>
  <c r="W17"/>
  <c r="V17"/>
  <c r="S45"/>
  <c r="R45"/>
  <c r="R17"/>
  <c r="L8" i="8"/>
  <c r="O45" i="7"/>
  <c r="N45"/>
  <c r="O17"/>
  <c r="N17"/>
  <c r="O6"/>
  <c r="N6"/>
  <c r="B45"/>
  <c r="D45" s="1"/>
  <c r="T17" l="1"/>
  <c r="R377"/>
  <c r="P17"/>
  <c r="X17"/>
  <c r="P6"/>
  <c r="P45"/>
  <c r="T45"/>
  <c r="X45"/>
  <c r="AF17"/>
  <c r="AF45"/>
  <c r="AA377"/>
  <c r="AF377" l="1"/>
  <c r="AF6"/>
  <c r="AB377"/>
  <c r="I7" i="8" l="1"/>
  <c r="J7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76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77" i="7"/>
  <c r="V377" l="1"/>
  <c r="X377" s="1"/>
  <c r="S377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M7" l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C18"/>
  <c r="D18" s="1"/>
  <c r="U18" s="1"/>
  <c r="C34"/>
  <c r="D34" s="1"/>
  <c r="C11"/>
  <c r="D11" s="1"/>
  <c r="U11" s="1"/>
  <c r="C20"/>
  <c r="D20" s="1"/>
  <c r="U20" s="1"/>
  <c r="C28"/>
  <c r="D28" s="1"/>
  <c r="U28" s="1"/>
  <c r="C36"/>
  <c r="D36" s="1"/>
  <c r="U36" s="1"/>
  <c r="C44"/>
  <c r="D44" s="1"/>
  <c r="U44" s="1"/>
  <c r="C50"/>
  <c r="D50" s="1"/>
  <c r="U50" s="1"/>
  <c r="C59"/>
  <c r="D59" s="1"/>
  <c r="U59" s="1"/>
  <c r="C63"/>
  <c r="D63" s="1"/>
  <c r="U63" s="1"/>
  <c r="C73"/>
  <c r="D73" s="1"/>
  <c r="U73" s="1"/>
  <c r="C82"/>
  <c r="D82" s="1"/>
  <c r="U82" s="1"/>
  <c r="C90"/>
  <c r="D90" s="1"/>
  <c r="U90" s="1"/>
  <c r="C99"/>
  <c r="D99" s="1"/>
  <c r="U99" s="1"/>
  <c r="C108"/>
  <c r="D108" s="1"/>
  <c r="U108" s="1"/>
  <c r="C116"/>
  <c r="D116" s="1"/>
  <c r="U116" s="1"/>
  <c r="C120"/>
  <c r="D120" s="1"/>
  <c r="U120" s="1"/>
  <c r="C130"/>
  <c r="D130" s="1"/>
  <c r="U130" s="1"/>
  <c r="C138"/>
  <c r="D138" s="1"/>
  <c r="U138" s="1"/>
  <c r="C148"/>
  <c r="D148" s="1"/>
  <c r="U148" s="1"/>
  <c r="C156"/>
  <c r="D156" s="1"/>
  <c r="U156" s="1"/>
  <c r="C169"/>
  <c r="D169" s="1"/>
  <c r="U169" s="1"/>
  <c r="C191"/>
  <c r="D191" s="1"/>
  <c r="U191" s="1"/>
  <c r="C8"/>
  <c r="D8" s="1"/>
  <c r="C12"/>
  <c r="D12" s="1"/>
  <c r="U12" s="1"/>
  <c r="C16"/>
  <c r="D16" s="1"/>
  <c r="C21"/>
  <c r="D21" s="1"/>
  <c r="U21" s="1"/>
  <c r="C25"/>
  <c r="D25" s="1"/>
  <c r="C29"/>
  <c r="D29" s="1"/>
  <c r="U29" s="1"/>
  <c r="C33"/>
  <c r="D33" s="1"/>
  <c r="C37"/>
  <c r="D37" s="1"/>
  <c r="U37" s="1"/>
  <c r="C41"/>
  <c r="D41" s="1"/>
  <c r="C47"/>
  <c r="D47" s="1"/>
  <c r="U47" s="1"/>
  <c r="C51"/>
  <c r="D51" s="1"/>
  <c r="C56"/>
  <c r="D56" s="1"/>
  <c r="U56" s="1"/>
  <c r="C60"/>
  <c r="D60" s="1"/>
  <c r="C64"/>
  <c r="D64" s="1"/>
  <c r="U64" s="1"/>
  <c r="C69"/>
  <c r="D69" s="1"/>
  <c r="C74"/>
  <c r="D74" s="1"/>
  <c r="U74" s="1"/>
  <c r="C78"/>
  <c r="D78" s="1"/>
  <c r="C83"/>
  <c r="D83" s="1"/>
  <c r="U83" s="1"/>
  <c r="C87"/>
  <c r="D87" s="1"/>
  <c r="C92"/>
  <c r="D92" s="1"/>
  <c r="U92" s="1"/>
  <c r="C96"/>
  <c r="D96" s="1"/>
  <c r="C100"/>
  <c r="D100" s="1"/>
  <c r="U100" s="1"/>
  <c r="C104"/>
  <c r="D104" s="1"/>
  <c r="C109"/>
  <c r="D109" s="1"/>
  <c r="U109" s="1"/>
  <c r="C113"/>
  <c r="D113" s="1"/>
  <c r="C117"/>
  <c r="D117" s="1"/>
  <c r="U117" s="1"/>
  <c r="C122"/>
  <c r="D122" s="1"/>
  <c r="C126"/>
  <c r="D126" s="1"/>
  <c r="U126" s="1"/>
  <c r="C131"/>
  <c r="D131" s="1"/>
  <c r="C135"/>
  <c r="D135" s="1"/>
  <c r="U135" s="1"/>
  <c r="C140"/>
  <c r="D140" s="1"/>
  <c r="C144"/>
  <c r="D144" s="1"/>
  <c r="U144" s="1"/>
  <c r="C149"/>
  <c r="D149" s="1"/>
  <c r="C153"/>
  <c r="D153" s="1"/>
  <c r="U153" s="1"/>
  <c r="C157"/>
  <c r="D157" s="1"/>
  <c r="C162"/>
  <c r="D162" s="1"/>
  <c r="U162" s="1"/>
  <c r="C166"/>
  <c r="D166" s="1"/>
  <c r="C170"/>
  <c r="D170" s="1"/>
  <c r="U170" s="1"/>
  <c r="C175"/>
  <c r="D175" s="1"/>
  <c r="C179"/>
  <c r="D179" s="1"/>
  <c r="U179" s="1"/>
  <c r="C183"/>
  <c r="D183" s="1"/>
  <c r="C188"/>
  <c r="D188" s="1"/>
  <c r="U188" s="1"/>
  <c r="C192"/>
  <c r="D192" s="1"/>
  <c r="C196"/>
  <c r="D196" s="1"/>
  <c r="U196" s="1"/>
  <c r="C201"/>
  <c r="D201" s="1"/>
  <c r="C205"/>
  <c r="D205" s="1"/>
  <c r="U205" s="1"/>
  <c r="C209"/>
  <c r="D209" s="1"/>
  <c r="C214"/>
  <c r="D214" s="1"/>
  <c r="U214" s="1"/>
  <c r="C218"/>
  <c r="D218" s="1"/>
  <c r="C222"/>
  <c r="D222" s="1"/>
  <c r="U222" s="1"/>
  <c r="C227"/>
  <c r="D227" s="1"/>
  <c r="C231"/>
  <c r="D231" s="1"/>
  <c r="U231" s="1"/>
  <c r="C235"/>
  <c r="D235" s="1"/>
  <c r="C240"/>
  <c r="D240" s="1"/>
  <c r="U240" s="1"/>
  <c r="C244"/>
  <c r="D244" s="1"/>
  <c r="C249"/>
  <c r="D249" s="1"/>
  <c r="U249" s="1"/>
  <c r="C253"/>
  <c r="D253" s="1"/>
  <c r="C257"/>
  <c r="D257" s="1"/>
  <c r="U257" s="1"/>
  <c r="C262"/>
  <c r="D262" s="1"/>
  <c r="C266"/>
  <c r="D266" s="1"/>
  <c r="U266" s="1"/>
  <c r="C271"/>
  <c r="D271" s="1"/>
  <c r="C275"/>
  <c r="D275" s="1"/>
  <c r="U275" s="1"/>
  <c r="C279"/>
  <c r="D279" s="1"/>
  <c r="C283"/>
  <c r="D283" s="1"/>
  <c r="U283" s="1"/>
  <c r="C288"/>
  <c r="D288" s="1"/>
  <c r="C292"/>
  <c r="D292" s="1"/>
  <c r="U292" s="1"/>
  <c r="C296"/>
  <c r="D296" s="1"/>
  <c r="C300"/>
  <c r="D300" s="1"/>
  <c r="U300" s="1"/>
  <c r="C304"/>
  <c r="D304" s="1"/>
  <c r="C308"/>
  <c r="D308" s="1"/>
  <c r="U308" s="1"/>
  <c r="C313"/>
  <c r="D313" s="1"/>
  <c r="C317"/>
  <c r="D317" s="1"/>
  <c r="U317" s="1"/>
  <c r="C321"/>
  <c r="D321" s="1"/>
  <c r="C325"/>
  <c r="D325" s="1"/>
  <c r="U325" s="1"/>
  <c r="C330"/>
  <c r="D330" s="1"/>
  <c r="C334"/>
  <c r="D334" s="1"/>
  <c r="U334" s="1"/>
  <c r="C338"/>
  <c r="D338" s="1"/>
  <c r="C343"/>
  <c r="D343" s="1"/>
  <c r="U343" s="1"/>
  <c r="C347"/>
  <c r="D347" s="1"/>
  <c r="C351"/>
  <c r="D351" s="1"/>
  <c r="U351" s="1"/>
  <c r="C356"/>
  <c r="D356" s="1"/>
  <c r="C360"/>
  <c r="D360" s="1"/>
  <c r="U360" s="1"/>
  <c r="C365"/>
  <c r="D365" s="1"/>
  <c r="C369"/>
  <c r="D369" s="1"/>
  <c r="U369" s="1"/>
  <c r="C373"/>
  <c r="D373" s="1"/>
  <c r="C9"/>
  <c r="D9" s="1"/>
  <c r="U9" s="1"/>
  <c r="C26"/>
  <c r="D26" s="1"/>
  <c r="C42"/>
  <c r="D42" s="1"/>
  <c r="U42" s="1"/>
  <c r="C53"/>
  <c r="D53" s="1"/>
  <c r="C61"/>
  <c r="D61" s="1"/>
  <c r="U61" s="1"/>
  <c r="C75"/>
  <c r="D75" s="1"/>
  <c r="C84"/>
  <c r="D84" s="1"/>
  <c r="U84" s="1"/>
  <c r="C93"/>
  <c r="D93" s="1"/>
  <c r="C101"/>
  <c r="D101" s="1"/>
  <c r="U101" s="1"/>
  <c r="C114"/>
  <c r="D114" s="1"/>
  <c r="C123"/>
  <c r="D123" s="1"/>
  <c r="U123" s="1"/>
  <c r="C127"/>
  <c r="D127" s="1"/>
  <c r="C136"/>
  <c r="D136" s="1"/>
  <c r="U136" s="1"/>
  <c r="C141"/>
  <c r="D141" s="1"/>
  <c r="C145"/>
  <c r="D145" s="1"/>
  <c r="U145" s="1"/>
  <c r="C150"/>
  <c r="D150" s="1"/>
  <c r="C154"/>
  <c r="D154" s="1"/>
  <c r="U154" s="1"/>
  <c r="C158"/>
  <c r="D158" s="1"/>
  <c r="C163"/>
  <c r="D163" s="1"/>
  <c r="U163" s="1"/>
  <c r="C167"/>
  <c r="D167" s="1"/>
  <c r="C171"/>
  <c r="D171" s="1"/>
  <c r="U171" s="1"/>
  <c r="C176"/>
  <c r="D176" s="1"/>
  <c r="C180"/>
  <c r="D180" s="1"/>
  <c r="U180" s="1"/>
  <c r="C184"/>
  <c r="D184" s="1"/>
  <c r="C189"/>
  <c r="D189" s="1"/>
  <c r="U189" s="1"/>
  <c r="C193"/>
  <c r="D193" s="1"/>
  <c r="C197"/>
  <c r="D197" s="1"/>
  <c r="U197" s="1"/>
  <c r="C202"/>
  <c r="D202" s="1"/>
  <c r="C206"/>
  <c r="D206" s="1"/>
  <c r="U206" s="1"/>
  <c r="C210"/>
  <c r="D210" s="1"/>
  <c r="C215"/>
  <c r="D215" s="1"/>
  <c r="U215" s="1"/>
  <c r="C219"/>
  <c r="D219" s="1"/>
  <c r="C223"/>
  <c r="D223" s="1"/>
  <c r="U223" s="1"/>
  <c r="C228"/>
  <c r="D228" s="1"/>
  <c r="C232"/>
  <c r="D232" s="1"/>
  <c r="U232" s="1"/>
  <c r="C237"/>
  <c r="D237" s="1"/>
  <c r="C241"/>
  <c r="D241" s="1"/>
  <c r="U241" s="1"/>
  <c r="C246"/>
  <c r="D246" s="1"/>
  <c r="C250"/>
  <c r="D250" s="1"/>
  <c r="U250" s="1"/>
  <c r="C254"/>
  <c r="D254" s="1"/>
  <c r="C258"/>
  <c r="D258" s="1"/>
  <c r="U258" s="1"/>
  <c r="C263"/>
  <c r="D263" s="1"/>
  <c r="C267"/>
  <c r="D267" s="1"/>
  <c r="U267" s="1"/>
  <c r="C272"/>
  <c r="D272" s="1"/>
  <c r="C276"/>
  <c r="D276" s="1"/>
  <c r="U276" s="1"/>
  <c r="C280"/>
  <c r="D280" s="1"/>
  <c r="C284"/>
  <c r="D284" s="1"/>
  <c r="U284" s="1"/>
  <c r="C289"/>
  <c r="D289" s="1"/>
  <c r="C293"/>
  <c r="D293" s="1"/>
  <c r="U293" s="1"/>
  <c r="C297"/>
  <c r="D297" s="1"/>
  <c r="C301"/>
  <c r="D301" s="1"/>
  <c r="U301" s="1"/>
  <c r="C305"/>
  <c r="D305" s="1"/>
  <c r="C309"/>
  <c r="D309" s="1"/>
  <c r="U309" s="1"/>
  <c r="C314"/>
  <c r="D314" s="1"/>
  <c r="C318"/>
  <c r="D318" s="1"/>
  <c r="U318" s="1"/>
  <c r="C322"/>
  <c r="D322" s="1"/>
  <c r="C326"/>
  <c r="D326" s="1"/>
  <c r="U326" s="1"/>
  <c r="C331"/>
  <c r="D331" s="1"/>
  <c r="C335"/>
  <c r="D335" s="1"/>
  <c r="U335" s="1"/>
  <c r="C339"/>
  <c r="D339" s="1"/>
  <c r="C344"/>
  <c r="D344" s="1"/>
  <c r="U344" s="1"/>
  <c r="C348"/>
  <c r="D348" s="1"/>
  <c r="C353"/>
  <c r="D353" s="1"/>
  <c r="U353" s="1"/>
  <c r="C357"/>
  <c r="D357" s="1"/>
  <c r="C361"/>
  <c r="D361" s="1"/>
  <c r="U361" s="1"/>
  <c r="C366"/>
  <c r="D366" s="1"/>
  <c r="C370"/>
  <c r="D370" s="1"/>
  <c r="U370" s="1"/>
  <c r="C374"/>
  <c r="D374" s="1"/>
  <c r="C22"/>
  <c r="D22" s="1"/>
  <c r="U22" s="1"/>
  <c r="C38"/>
  <c r="D38" s="1"/>
  <c r="C48"/>
  <c r="D48" s="1"/>
  <c r="U48" s="1"/>
  <c r="C57"/>
  <c r="D57" s="1"/>
  <c r="C65"/>
  <c r="D65" s="1"/>
  <c r="U65" s="1"/>
  <c r="C70"/>
  <c r="D70" s="1"/>
  <c r="C79"/>
  <c r="D79" s="1"/>
  <c r="U79" s="1"/>
  <c r="C88"/>
  <c r="D88" s="1"/>
  <c r="C97"/>
  <c r="D97" s="1"/>
  <c r="U97" s="1"/>
  <c r="C106"/>
  <c r="D106" s="1"/>
  <c r="C110"/>
  <c r="D110" s="1"/>
  <c r="U110" s="1"/>
  <c r="C118"/>
  <c r="D118" s="1"/>
  <c r="C132"/>
  <c r="D132" s="1"/>
  <c r="U132" s="1"/>
  <c r="C10"/>
  <c r="D10" s="1"/>
  <c r="U10" s="1"/>
  <c r="C14"/>
  <c r="D14" s="1"/>
  <c r="U14" s="1"/>
  <c r="C19"/>
  <c r="D19" s="1"/>
  <c r="U19" s="1"/>
  <c r="C23"/>
  <c r="D23" s="1"/>
  <c r="U23" s="1"/>
  <c r="C27"/>
  <c r="D27" s="1"/>
  <c r="U27" s="1"/>
  <c r="C31"/>
  <c r="D31" s="1"/>
  <c r="U31" s="1"/>
  <c r="C35"/>
  <c r="D35" s="1"/>
  <c r="U35" s="1"/>
  <c r="C39"/>
  <c r="D39" s="1"/>
  <c r="U39" s="1"/>
  <c r="C43"/>
  <c r="D43" s="1"/>
  <c r="U43" s="1"/>
  <c r="C49"/>
  <c r="D49" s="1"/>
  <c r="U49" s="1"/>
  <c r="C54"/>
  <c r="D54" s="1"/>
  <c r="U54" s="1"/>
  <c r="C58"/>
  <c r="D58" s="1"/>
  <c r="U58" s="1"/>
  <c r="C62"/>
  <c r="D62" s="1"/>
  <c r="U62" s="1"/>
  <c r="C67"/>
  <c r="D67" s="1"/>
  <c r="U67" s="1"/>
  <c r="C71"/>
  <c r="D71" s="1"/>
  <c r="U71" s="1"/>
  <c r="C76"/>
  <c r="D76" s="1"/>
  <c r="U76" s="1"/>
  <c r="C80"/>
  <c r="D80" s="1"/>
  <c r="U80" s="1"/>
  <c r="C85"/>
  <c r="D85" s="1"/>
  <c r="U85" s="1"/>
  <c r="C89"/>
  <c r="D89" s="1"/>
  <c r="U89" s="1"/>
  <c r="C94"/>
  <c r="D94" s="1"/>
  <c r="U94" s="1"/>
  <c r="C98"/>
  <c r="D98" s="1"/>
  <c r="U98" s="1"/>
  <c r="C102"/>
  <c r="D102" s="1"/>
  <c r="U102" s="1"/>
  <c r="C107"/>
  <c r="D107" s="1"/>
  <c r="U107" s="1"/>
  <c r="C111"/>
  <c r="D111" s="1"/>
  <c r="U111" s="1"/>
  <c r="C115"/>
  <c r="D115" s="1"/>
  <c r="U115" s="1"/>
  <c r="C119"/>
  <c r="D119" s="1"/>
  <c r="U119" s="1"/>
  <c r="C124"/>
  <c r="D124" s="1"/>
  <c r="U124" s="1"/>
  <c r="C128"/>
  <c r="D128" s="1"/>
  <c r="U128" s="1"/>
  <c r="C133"/>
  <c r="D133" s="1"/>
  <c r="U133" s="1"/>
  <c r="C137"/>
  <c r="D137" s="1"/>
  <c r="U137" s="1"/>
  <c r="C142"/>
  <c r="D142" s="1"/>
  <c r="U142" s="1"/>
  <c r="C147"/>
  <c r="D147" s="1"/>
  <c r="U147" s="1"/>
  <c r="C151"/>
  <c r="D151" s="1"/>
  <c r="U151" s="1"/>
  <c r="C155"/>
  <c r="D155" s="1"/>
  <c r="U155" s="1"/>
  <c r="C160"/>
  <c r="D160" s="1"/>
  <c r="U160" s="1"/>
  <c r="C164"/>
  <c r="D164" s="1"/>
  <c r="U164" s="1"/>
  <c r="C168"/>
  <c r="D168" s="1"/>
  <c r="U168" s="1"/>
  <c r="C172"/>
  <c r="D172" s="1"/>
  <c r="U172" s="1"/>
  <c r="C177"/>
  <c r="D177" s="1"/>
  <c r="U177" s="1"/>
  <c r="C181"/>
  <c r="C186"/>
  <c r="D186" s="1"/>
  <c r="U186" s="1"/>
  <c r="C190"/>
  <c r="D190" s="1"/>
  <c r="U190" s="1"/>
  <c r="C194"/>
  <c r="D194" s="1"/>
  <c r="U194" s="1"/>
  <c r="C198"/>
  <c r="D198" s="1"/>
  <c r="U198" s="1"/>
  <c r="C203"/>
  <c r="D203" s="1"/>
  <c r="U203" s="1"/>
  <c r="C207"/>
  <c r="D207" s="1"/>
  <c r="U207" s="1"/>
  <c r="C211"/>
  <c r="D211" s="1"/>
  <c r="U211" s="1"/>
  <c r="C216"/>
  <c r="D216" s="1"/>
  <c r="U216" s="1"/>
  <c r="C220"/>
  <c r="D220" s="1"/>
  <c r="U220" s="1"/>
  <c r="C224"/>
  <c r="D224" s="1"/>
  <c r="U224" s="1"/>
  <c r="C229"/>
  <c r="D229" s="1"/>
  <c r="U229" s="1"/>
  <c r="C233"/>
  <c r="D233" s="1"/>
  <c r="U233" s="1"/>
  <c r="C238"/>
  <c r="D238" s="1"/>
  <c r="U238" s="1"/>
  <c r="C242"/>
  <c r="D242" s="1"/>
  <c r="U242" s="1"/>
  <c r="C247"/>
  <c r="D247" s="1"/>
  <c r="U247" s="1"/>
  <c r="C251"/>
  <c r="D251" s="1"/>
  <c r="U251" s="1"/>
  <c r="C255"/>
  <c r="D255" s="1"/>
  <c r="U255" s="1"/>
  <c r="C259"/>
  <c r="D259" s="1"/>
  <c r="U259" s="1"/>
  <c r="C264"/>
  <c r="D264" s="1"/>
  <c r="U264" s="1"/>
  <c r="C268"/>
  <c r="D268" s="1"/>
  <c r="U268" s="1"/>
  <c r="C273"/>
  <c r="D273" s="1"/>
  <c r="U273" s="1"/>
  <c r="C277"/>
  <c r="D277" s="1"/>
  <c r="U277" s="1"/>
  <c r="C281"/>
  <c r="D281" s="1"/>
  <c r="U281" s="1"/>
  <c r="C285"/>
  <c r="D285" s="1"/>
  <c r="U285" s="1"/>
  <c r="C290"/>
  <c r="D290" s="1"/>
  <c r="U290" s="1"/>
  <c r="C294"/>
  <c r="D294" s="1"/>
  <c r="U294" s="1"/>
  <c r="C298"/>
  <c r="D298" s="1"/>
  <c r="U298" s="1"/>
  <c r="C302"/>
  <c r="D302" s="1"/>
  <c r="U302" s="1"/>
  <c r="C306"/>
  <c r="D306" s="1"/>
  <c r="U306" s="1"/>
  <c r="C310"/>
  <c r="D310" s="1"/>
  <c r="U310" s="1"/>
  <c r="C315"/>
  <c r="D315" s="1"/>
  <c r="U315" s="1"/>
  <c r="C319"/>
  <c r="D319" s="1"/>
  <c r="U319" s="1"/>
  <c r="C323"/>
  <c r="D323" s="1"/>
  <c r="U323" s="1"/>
  <c r="C327"/>
  <c r="D327" s="1"/>
  <c r="U327" s="1"/>
  <c r="C332"/>
  <c r="D332" s="1"/>
  <c r="U332" s="1"/>
  <c r="C336"/>
  <c r="D336" s="1"/>
  <c r="U336" s="1"/>
  <c r="C341"/>
  <c r="D341" s="1"/>
  <c r="U341" s="1"/>
  <c r="C345"/>
  <c r="D345" s="1"/>
  <c r="U345" s="1"/>
  <c r="C349"/>
  <c r="D349" s="1"/>
  <c r="U349" s="1"/>
  <c r="C354"/>
  <c r="D354" s="1"/>
  <c r="U354" s="1"/>
  <c r="C358"/>
  <c r="D358" s="1"/>
  <c r="U358" s="1"/>
  <c r="C362"/>
  <c r="D362" s="1"/>
  <c r="U362" s="1"/>
  <c r="C367"/>
  <c r="D367" s="1"/>
  <c r="U367" s="1"/>
  <c r="C371"/>
  <c r="D371" s="1"/>
  <c r="U371" s="1"/>
  <c r="C375"/>
  <c r="D375" s="1"/>
  <c r="U375" s="1"/>
  <c r="C13"/>
  <c r="D13" s="1"/>
  <c r="U13" s="1"/>
  <c r="C30"/>
  <c r="D30" s="1"/>
  <c r="C7"/>
  <c r="D7" s="1"/>
  <c r="C15"/>
  <c r="D15" s="1"/>
  <c r="U15" s="1"/>
  <c r="C24"/>
  <c r="D24" s="1"/>
  <c r="U24" s="1"/>
  <c r="C32"/>
  <c r="D32" s="1"/>
  <c r="U32" s="1"/>
  <c r="C40"/>
  <c r="D40" s="1"/>
  <c r="U40" s="1"/>
  <c r="C55"/>
  <c r="D55" s="1"/>
  <c r="U55" s="1"/>
  <c r="C68"/>
  <c r="D68" s="1"/>
  <c r="U68" s="1"/>
  <c r="C77"/>
  <c r="D77" s="1"/>
  <c r="U77" s="1"/>
  <c r="C86"/>
  <c r="D86" s="1"/>
  <c r="U86" s="1"/>
  <c r="C95"/>
  <c r="D95" s="1"/>
  <c r="U95" s="1"/>
  <c r="C103"/>
  <c r="D103" s="1"/>
  <c r="U103" s="1"/>
  <c r="C112"/>
  <c r="D112" s="1"/>
  <c r="U112" s="1"/>
  <c r="C125"/>
  <c r="D125" s="1"/>
  <c r="U125" s="1"/>
  <c r="C134"/>
  <c r="D134" s="1"/>
  <c r="U134" s="1"/>
  <c r="C143"/>
  <c r="D143" s="1"/>
  <c r="U143" s="1"/>
  <c r="C152"/>
  <c r="D152" s="1"/>
  <c r="U152" s="1"/>
  <c r="C161"/>
  <c r="D161" s="1"/>
  <c r="U161" s="1"/>
  <c r="C165"/>
  <c r="D165" s="1"/>
  <c r="U165" s="1"/>
  <c r="C174"/>
  <c r="D174" s="1"/>
  <c r="U174" s="1"/>
  <c r="C178"/>
  <c r="D178" s="1"/>
  <c r="U178" s="1"/>
  <c r="C182"/>
  <c r="D182" s="1"/>
  <c r="U182" s="1"/>
  <c r="C187"/>
  <c r="D187" s="1"/>
  <c r="U187" s="1"/>
  <c r="C195"/>
  <c r="D195" s="1"/>
  <c r="U195" s="1"/>
  <c r="C200"/>
  <c r="D200" s="1"/>
  <c r="U200" s="1"/>
  <c r="C204"/>
  <c r="D204" s="1"/>
  <c r="U204" s="1"/>
  <c r="C208"/>
  <c r="D208" s="1"/>
  <c r="U208" s="1"/>
  <c r="C213"/>
  <c r="D213" s="1"/>
  <c r="U213" s="1"/>
  <c r="C217"/>
  <c r="D217" s="1"/>
  <c r="U217" s="1"/>
  <c r="C221"/>
  <c r="D221" s="1"/>
  <c r="U221" s="1"/>
  <c r="C225"/>
  <c r="D225" s="1"/>
  <c r="U225" s="1"/>
  <c r="C230"/>
  <c r="D230" s="1"/>
  <c r="U230" s="1"/>
  <c r="C234"/>
  <c r="D234" s="1"/>
  <c r="U234" s="1"/>
  <c r="C239"/>
  <c r="D239" s="1"/>
  <c r="U239" s="1"/>
  <c r="C243"/>
  <c r="D243" s="1"/>
  <c r="U243" s="1"/>
  <c r="C248"/>
  <c r="D248" s="1"/>
  <c r="U248" s="1"/>
  <c r="C252"/>
  <c r="D252" s="1"/>
  <c r="U252" s="1"/>
  <c r="C256"/>
  <c r="D256" s="1"/>
  <c r="U256" s="1"/>
  <c r="C260"/>
  <c r="D260" s="1"/>
  <c r="U260" s="1"/>
  <c r="C265"/>
  <c r="D265" s="1"/>
  <c r="U265" s="1"/>
  <c r="C270"/>
  <c r="D270" s="1"/>
  <c r="U270" s="1"/>
  <c r="C274"/>
  <c r="D274" s="1"/>
  <c r="U274" s="1"/>
  <c r="C278"/>
  <c r="D278" s="1"/>
  <c r="U278" s="1"/>
  <c r="C282"/>
  <c r="D282" s="1"/>
  <c r="U282" s="1"/>
  <c r="C286"/>
  <c r="D286" s="1"/>
  <c r="U286" s="1"/>
  <c r="C291"/>
  <c r="D291" s="1"/>
  <c r="U291" s="1"/>
  <c r="C295"/>
  <c r="D295" s="1"/>
  <c r="U295" s="1"/>
  <c r="C299"/>
  <c r="D299" s="1"/>
  <c r="U299" s="1"/>
  <c r="C303"/>
  <c r="D303" s="1"/>
  <c r="U303" s="1"/>
  <c r="C307"/>
  <c r="D307" s="1"/>
  <c r="U307" s="1"/>
  <c r="C311"/>
  <c r="D311" s="1"/>
  <c r="U311" s="1"/>
  <c r="C316"/>
  <c r="D316" s="1"/>
  <c r="U316" s="1"/>
  <c r="C320"/>
  <c r="D320" s="1"/>
  <c r="U320" s="1"/>
  <c r="C324"/>
  <c r="D324" s="1"/>
  <c r="U324" s="1"/>
  <c r="C329"/>
  <c r="D329" s="1"/>
  <c r="U329" s="1"/>
  <c r="C333"/>
  <c r="D333" s="1"/>
  <c r="U333" s="1"/>
  <c r="C337"/>
  <c r="D337" s="1"/>
  <c r="U337" s="1"/>
  <c r="C342"/>
  <c r="D342" s="1"/>
  <c r="U342" s="1"/>
  <c r="C346"/>
  <c r="D346" s="1"/>
  <c r="U346" s="1"/>
  <c r="C350"/>
  <c r="D350" s="1"/>
  <c r="U350" s="1"/>
  <c r="C355"/>
  <c r="D355" s="1"/>
  <c r="U355" s="1"/>
  <c r="C359"/>
  <c r="D359" s="1"/>
  <c r="U359" s="1"/>
  <c r="C363"/>
  <c r="D363" s="1"/>
  <c r="U363" s="1"/>
  <c r="C368"/>
  <c r="D368" s="1"/>
  <c r="U368" s="1"/>
  <c r="C372"/>
  <c r="D372" s="1"/>
  <c r="U372" s="1"/>
  <c r="C376"/>
  <c r="D376" s="1"/>
  <c r="U376" s="1"/>
  <c r="U7" l="1"/>
  <c r="E7"/>
  <c r="D181"/>
  <c r="U181" s="1"/>
  <c r="U30"/>
  <c r="U118"/>
  <c r="U106"/>
  <c r="U88"/>
  <c r="U70"/>
  <c r="U57"/>
  <c r="U38"/>
  <c r="U374"/>
  <c r="U366"/>
  <c r="U357"/>
  <c r="U348"/>
  <c r="U339"/>
  <c r="U331"/>
  <c r="U322"/>
  <c r="U314"/>
  <c r="U305"/>
  <c r="U297"/>
  <c r="U289"/>
  <c r="U280"/>
  <c r="U272"/>
  <c r="U263"/>
  <c r="U254"/>
  <c r="U246"/>
  <c r="U237"/>
  <c r="U228"/>
  <c r="U219"/>
  <c r="U210"/>
  <c r="U202"/>
  <c r="U193"/>
  <c r="U184"/>
  <c r="U176"/>
  <c r="U167"/>
  <c r="U158"/>
  <c r="U150"/>
  <c r="U141"/>
  <c r="U127"/>
  <c r="U114"/>
  <c r="U93"/>
  <c r="U75"/>
  <c r="U53"/>
  <c r="U26"/>
  <c r="U373"/>
  <c r="U365"/>
  <c r="U356"/>
  <c r="U347"/>
  <c r="U338"/>
  <c r="U330"/>
  <c r="U321"/>
  <c r="U313"/>
  <c r="U304"/>
  <c r="U296"/>
  <c r="U288"/>
  <c r="U279"/>
  <c r="U271"/>
  <c r="U262"/>
  <c r="U253"/>
  <c r="U244"/>
  <c r="U235"/>
  <c r="U227"/>
  <c r="U218"/>
  <c r="U209"/>
  <c r="U201"/>
  <c r="U192"/>
  <c r="U183"/>
  <c r="U175"/>
  <c r="U166"/>
  <c r="U157"/>
  <c r="U149"/>
  <c r="U140"/>
  <c r="U131"/>
  <c r="U122"/>
  <c r="U113"/>
  <c r="U104"/>
  <c r="U96"/>
  <c r="U87"/>
  <c r="U78"/>
  <c r="U69"/>
  <c r="U60"/>
  <c r="U51"/>
  <c r="U41"/>
  <c r="U33"/>
  <c r="U25"/>
  <c r="U16"/>
  <c r="U34"/>
  <c r="U8"/>
  <c r="D377" i="7"/>
  <c r="B375" i="8"/>
  <c r="B358"/>
  <c r="B341"/>
  <c r="B323"/>
  <c r="B306"/>
  <c r="B290"/>
  <c r="B273"/>
  <c r="B255"/>
  <c r="B238"/>
  <c r="B220"/>
  <c r="B203"/>
  <c r="B194"/>
  <c r="B177"/>
  <c r="B160"/>
  <c r="B142"/>
  <c r="B124"/>
  <c r="B107"/>
  <c r="B89"/>
  <c r="B62"/>
  <c r="B376"/>
  <c r="B368"/>
  <c r="B359"/>
  <c r="B350"/>
  <c r="B342"/>
  <c r="B333"/>
  <c r="B324"/>
  <c r="B316"/>
  <c r="B307"/>
  <c r="B299"/>
  <c r="B291"/>
  <c r="B282"/>
  <c r="B274"/>
  <c r="B265"/>
  <c r="B256"/>
  <c r="B248"/>
  <c r="B239"/>
  <c r="B230"/>
  <c r="B221"/>
  <c r="B213"/>
  <c r="B204"/>
  <c r="B195"/>
  <c r="B182"/>
  <c r="B174"/>
  <c r="B161"/>
  <c r="B143"/>
  <c r="B125"/>
  <c r="B103"/>
  <c r="B86"/>
  <c r="B68"/>
  <c r="B40"/>
  <c r="B24"/>
  <c r="AC6" i="7"/>
  <c r="B13" i="8"/>
  <c r="B169"/>
  <c r="B148"/>
  <c r="B130"/>
  <c r="B116"/>
  <c r="B99"/>
  <c r="B82"/>
  <c r="B63"/>
  <c r="B50"/>
  <c r="B36"/>
  <c r="B20"/>
  <c r="B34"/>
  <c r="B362"/>
  <c r="B345"/>
  <c r="B327"/>
  <c r="B310"/>
  <c r="B294"/>
  <c r="B277"/>
  <c r="B259"/>
  <c r="B242"/>
  <c r="B224"/>
  <c r="B207"/>
  <c r="B181"/>
  <c r="B164"/>
  <c r="B147"/>
  <c r="B128"/>
  <c r="B111"/>
  <c r="B94"/>
  <c r="B76"/>
  <c r="B67"/>
  <c r="B58"/>
  <c r="B49"/>
  <c r="B39"/>
  <c r="B31"/>
  <c r="B23"/>
  <c r="B14"/>
  <c r="B132"/>
  <c r="B110"/>
  <c r="B97"/>
  <c r="B79"/>
  <c r="B65"/>
  <c r="B48"/>
  <c r="B22"/>
  <c r="E22" s="1"/>
  <c r="B370"/>
  <c r="B361"/>
  <c r="B353"/>
  <c r="B344"/>
  <c r="B335"/>
  <c r="B326"/>
  <c r="B318"/>
  <c r="B309"/>
  <c r="B301"/>
  <c r="B293"/>
  <c r="B284"/>
  <c r="B276"/>
  <c r="B267"/>
  <c r="B258"/>
  <c r="B250"/>
  <c r="B241"/>
  <c r="B232"/>
  <c r="B223"/>
  <c r="B215"/>
  <c r="B206"/>
  <c r="B197"/>
  <c r="B189"/>
  <c r="B180"/>
  <c r="B171"/>
  <c r="B163"/>
  <c r="B154"/>
  <c r="B145"/>
  <c r="B136"/>
  <c r="B123"/>
  <c r="B101"/>
  <c r="B84"/>
  <c r="B61"/>
  <c r="B42"/>
  <c r="B9"/>
  <c r="B369"/>
  <c r="B360"/>
  <c r="B351"/>
  <c r="B343"/>
  <c r="B334"/>
  <c r="B325"/>
  <c r="B317"/>
  <c r="B308"/>
  <c r="B300"/>
  <c r="B292"/>
  <c r="B283"/>
  <c r="B275"/>
  <c r="B266"/>
  <c r="B257"/>
  <c r="B249"/>
  <c r="B240"/>
  <c r="B231"/>
  <c r="B222"/>
  <c r="B214"/>
  <c r="B205"/>
  <c r="B196"/>
  <c r="B188"/>
  <c r="B179"/>
  <c r="B170"/>
  <c r="B162"/>
  <c r="B153"/>
  <c r="B144"/>
  <c r="B135"/>
  <c r="B126"/>
  <c r="B117"/>
  <c r="B109"/>
  <c r="B100"/>
  <c r="B92"/>
  <c r="B83"/>
  <c r="B74"/>
  <c r="B64"/>
  <c r="B56"/>
  <c r="AC45" i="7"/>
  <c r="B37" i="8"/>
  <c r="B29"/>
  <c r="B21"/>
  <c r="B12"/>
  <c r="B371"/>
  <c r="B354"/>
  <c r="B336"/>
  <c r="B319"/>
  <c r="B302"/>
  <c r="B285"/>
  <c r="B268"/>
  <c r="B251"/>
  <c r="B233"/>
  <c r="B216"/>
  <c r="B198"/>
  <c r="B190"/>
  <c r="B172"/>
  <c r="B155"/>
  <c r="B137"/>
  <c r="B119"/>
  <c r="B102"/>
  <c r="B85"/>
  <c r="B372"/>
  <c r="B363"/>
  <c r="B355"/>
  <c r="B346"/>
  <c r="B337"/>
  <c r="B329"/>
  <c r="B320"/>
  <c r="B311"/>
  <c r="B303"/>
  <c r="B295"/>
  <c r="B286"/>
  <c r="B278"/>
  <c r="B270"/>
  <c r="B260"/>
  <c r="B252"/>
  <c r="B243"/>
  <c r="B234"/>
  <c r="B225"/>
  <c r="B217"/>
  <c r="B208"/>
  <c r="B200"/>
  <c r="B187"/>
  <c r="B178"/>
  <c r="B165"/>
  <c r="B152"/>
  <c r="B134"/>
  <c r="B112"/>
  <c r="B95"/>
  <c r="B77"/>
  <c r="B55"/>
  <c r="B32"/>
  <c r="B15"/>
  <c r="B30"/>
  <c r="B191"/>
  <c r="B156"/>
  <c r="B138"/>
  <c r="B120"/>
  <c r="B108"/>
  <c r="B90"/>
  <c r="B73"/>
  <c r="B59"/>
  <c r="B44"/>
  <c r="B28"/>
  <c r="B11"/>
  <c r="N11" s="1"/>
  <c r="AC17" i="7"/>
  <c r="B367" i="8"/>
  <c r="B349"/>
  <c r="B332"/>
  <c r="B315"/>
  <c r="B298"/>
  <c r="B281"/>
  <c r="B264"/>
  <c r="B247"/>
  <c r="B229"/>
  <c r="B211"/>
  <c r="B186"/>
  <c r="B168"/>
  <c r="B151"/>
  <c r="B133"/>
  <c r="B115"/>
  <c r="B98"/>
  <c r="B80"/>
  <c r="B71"/>
  <c r="B54"/>
  <c r="B43"/>
  <c r="B35"/>
  <c r="B27"/>
  <c r="B19"/>
  <c r="T19" s="1"/>
  <c r="B10"/>
  <c r="B118"/>
  <c r="B106"/>
  <c r="B88"/>
  <c r="B70"/>
  <c r="B57"/>
  <c r="B38"/>
  <c r="B374"/>
  <c r="B366"/>
  <c r="B357"/>
  <c r="B348"/>
  <c r="B339"/>
  <c r="B331"/>
  <c r="B322"/>
  <c r="B314"/>
  <c r="B305"/>
  <c r="B297"/>
  <c r="B289"/>
  <c r="B280"/>
  <c r="B272"/>
  <c r="B263"/>
  <c r="B254"/>
  <c r="B246"/>
  <c r="B237"/>
  <c r="B228"/>
  <c r="B219"/>
  <c r="B210"/>
  <c r="B202"/>
  <c r="B193"/>
  <c r="B184"/>
  <c r="B176"/>
  <c r="B167"/>
  <c r="B158"/>
  <c r="B150"/>
  <c r="B141"/>
  <c r="B127"/>
  <c r="B114"/>
  <c r="B93"/>
  <c r="B75"/>
  <c r="B53"/>
  <c r="B26"/>
  <c r="B373"/>
  <c r="B365"/>
  <c r="B356"/>
  <c r="B347"/>
  <c r="B338"/>
  <c r="B330"/>
  <c r="B321"/>
  <c r="B313"/>
  <c r="B304"/>
  <c r="B296"/>
  <c r="B288"/>
  <c r="B279"/>
  <c r="B271"/>
  <c r="B262"/>
  <c r="B253"/>
  <c r="B244"/>
  <c r="B235"/>
  <c r="B227"/>
  <c r="B218"/>
  <c r="B209"/>
  <c r="B201"/>
  <c r="B192"/>
  <c r="B183"/>
  <c r="B175"/>
  <c r="B166"/>
  <c r="B157"/>
  <c r="B149"/>
  <c r="B140"/>
  <c r="B131"/>
  <c r="B122"/>
  <c r="B113"/>
  <c r="B104"/>
  <c r="B96"/>
  <c r="B87"/>
  <c r="B78"/>
  <c r="B69"/>
  <c r="B60"/>
  <c r="B51"/>
  <c r="B41"/>
  <c r="B33"/>
  <c r="B25"/>
  <c r="B16"/>
  <c r="B8"/>
  <c r="N8" s="1"/>
  <c r="Q181" l="1"/>
  <c r="N181"/>
  <c r="E181"/>
  <c r="T181"/>
  <c r="E180"/>
  <c r="Q180"/>
  <c r="N180"/>
  <c r="Q301"/>
  <c r="E301"/>
  <c r="T301"/>
  <c r="N301"/>
  <c r="Q140"/>
  <c r="E140"/>
  <c r="T140"/>
  <c r="N140"/>
  <c r="Q362"/>
  <c r="E362"/>
  <c r="T362"/>
  <c r="N362"/>
  <c r="Q19"/>
  <c r="K8"/>
  <c r="AC377" i="7"/>
  <c r="Z377" s="1"/>
  <c r="E8" i="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60"/>
  <c r="T60"/>
  <c r="E60"/>
  <c r="N60"/>
  <c r="Q69"/>
  <c r="T69"/>
  <c r="E69"/>
  <c r="N69"/>
  <c r="Q78"/>
  <c r="T78"/>
  <c r="E78"/>
  <c r="N78"/>
  <c r="T87"/>
  <c r="Q87"/>
  <c r="E87"/>
  <c r="N87"/>
  <c r="T96"/>
  <c r="Q96"/>
  <c r="E96"/>
  <c r="N96"/>
  <c r="T104"/>
  <c r="Q104"/>
  <c r="E104"/>
  <c r="N104"/>
  <c r="T113"/>
  <c r="Q113"/>
  <c r="E113"/>
  <c r="N113"/>
  <c r="T122"/>
  <c r="Q122"/>
  <c r="E122"/>
  <c r="N122"/>
  <c r="T131"/>
  <c r="Q131"/>
  <c r="E131"/>
  <c r="N131"/>
  <c r="T149"/>
  <c r="Q149"/>
  <c r="E149"/>
  <c r="N149"/>
  <c r="T157"/>
  <c r="Q157"/>
  <c r="N157"/>
  <c r="E157"/>
  <c r="T166"/>
  <c r="Q166"/>
  <c r="N166"/>
  <c r="E166"/>
  <c r="T175"/>
  <c r="Q175"/>
  <c r="N175"/>
  <c r="E175"/>
  <c r="T183"/>
  <c r="Q183"/>
  <c r="N183"/>
  <c r="E183"/>
  <c r="T192"/>
  <c r="Q192"/>
  <c r="N192"/>
  <c r="E192"/>
  <c r="T201"/>
  <c r="Q201"/>
  <c r="N201"/>
  <c r="E201"/>
  <c r="T209"/>
  <c r="Q209"/>
  <c r="N209"/>
  <c r="E209"/>
  <c r="T218"/>
  <c r="Q218"/>
  <c r="N218"/>
  <c r="E218"/>
  <c r="T227"/>
  <c r="Q227"/>
  <c r="N227"/>
  <c r="E227"/>
  <c r="T235"/>
  <c r="Q235"/>
  <c r="N235"/>
  <c r="E235"/>
  <c r="T244"/>
  <c r="Q244"/>
  <c r="N244"/>
  <c r="E244"/>
  <c r="T253"/>
  <c r="Q253"/>
  <c r="N253"/>
  <c r="E253"/>
  <c r="T262"/>
  <c r="Q262"/>
  <c r="N262"/>
  <c r="E262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1"/>
  <c r="Q321"/>
  <c r="N321"/>
  <c r="E321"/>
  <c r="T330"/>
  <c r="Q330"/>
  <c r="N330"/>
  <c r="E330"/>
  <c r="T338"/>
  <c r="Q338"/>
  <c r="N338"/>
  <c r="E338"/>
  <c r="T347"/>
  <c r="Q347"/>
  <c r="N347"/>
  <c r="E347"/>
  <c r="T356"/>
  <c r="Q356"/>
  <c r="N356"/>
  <c r="E356"/>
  <c r="T365"/>
  <c r="Q365"/>
  <c r="N365"/>
  <c r="E365"/>
  <c r="T373"/>
  <c r="Q373"/>
  <c r="N373"/>
  <c r="E373"/>
  <c r="T26"/>
  <c r="Q26"/>
  <c r="N26"/>
  <c r="K26"/>
  <c r="E26"/>
  <c r="T53"/>
  <c r="Q53"/>
  <c r="N53"/>
  <c r="E53"/>
  <c r="T75"/>
  <c r="Q75"/>
  <c r="N75"/>
  <c r="E75"/>
  <c r="T93"/>
  <c r="Q93"/>
  <c r="N93"/>
  <c r="E93"/>
  <c r="T114"/>
  <c r="Q114"/>
  <c r="N114"/>
  <c r="E114"/>
  <c r="T127"/>
  <c r="Q127"/>
  <c r="N127"/>
  <c r="E127"/>
  <c r="T141"/>
  <c r="Q141"/>
  <c r="N141"/>
  <c r="E141"/>
  <c r="T150"/>
  <c r="Q150"/>
  <c r="N150"/>
  <c r="E150"/>
  <c r="T158"/>
  <c r="Q158"/>
  <c r="N158"/>
  <c r="E158"/>
  <c r="T167"/>
  <c r="Q167"/>
  <c r="N167"/>
  <c r="E167"/>
  <c r="T176"/>
  <c r="Q176"/>
  <c r="N176"/>
  <c r="E176"/>
  <c r="T184"/>
  <c r="Q184"/>
  <c r="N184"/>
  <c r="E184"/>
  <c r="T193"/>
  <c r="Q193"/>
  <c r="N193"/>
  <c r="E193"/>
  <c r="T202"/>
  <c r="Q202"/>
  <c r="N202"/>
  <c r="E202"/>
  <c r="T210"/>
  <c r="Q210"/>
  <c r="N210"/>
  <c r="E210"/>
  <c r="T219"/>
  <c r="Q219"/>
  <c r="N219"/>
  <c r="E219"/>
  <c r="T228"/>
  <c r="Q228"/>
  <c r="N228"/>
  <c r="E228"/>
  <c r="T237"/>
  <c r="Q237"/>
  <c r="N237"/>
  <c r="E237"/>
  <c r="T246"/>
  <c r="Q246"/>
  <c r="N246"/>
  <c r="E246"/>
  <c r="T254"/>
  <c r="Q254"/>
  <c r="N254"/>
  <c r="E254"/>
  <c r="T263"/>
  <c r="Q263"/>
  <c r="N263"/>
  <c r="E263"/>
  <c r="T272"/>
  <c r="Q272"/>
  <c r="N272"/>
  <c r="E272"/>
  <c r="T280"/>
  <c r="Q280"/>
  <c r="N280"/>
  <c r="E280"/>
  <c r="T289"/>
  <c r="Q289"/>
  <c r="N289"/>
  <c r="E289"/>
  <c r="T297"/>
  <c r="Q297"/>
  <c r="N297"/>
  <c r="E297"/>
  <c r="T305"/>
  <c r="Q305"/>
  <c r="N305"/>
  <c r="E305"/>
  <c r="T314"/>
  <c r="Q314"/>
  <c r="N314"/>
  <c r="E314"/>
  <c r="T322"/>
  <c r="Q322"/>
  <c r="N322"/>
  <c r="E322"/>
  <c r="T331"/>
  <c r="Q331"/>
  <c r="N331"/>
  <c r="E331"/>
  <c r="T339"/>
  <c r="Q339"/>
  <c r="N339"/>
  <c r="E339"/>
  <c r="T348"/>
  <c r="Q348"/>
  <c r="N348"/>
  <c r="E348"/>
  <c r="T357"/>
  <c r="Q357"/>
  <c r="N357"/>
  <c r="E357"/>
  <c r="T366"/>
  <c r="Q366"/>
  <c r="N366"/>
  <c r="E366"/>
  <c r="T374"/>
  <c r="Q374"/>
  <c r="N374"/>
  <c r="E374"/>
  <c r="T38"/>
  <c r="Q38"/>
  <c r="N38"/>
  <c r="K38"/>
  <c r="E38"/>
  <c r="T57"/>
  <c r="Q57"/>
  <c r="N57"/>
  <c r="E57"/>
  <c r="T70"/>
  <c r="Q70"/>
  <c r="N70"/>
  <c r="E70"/>
  <c r="T88"/>
  <c r="Q88"/>
  <c r="N88"/>
  <c r="E88"/>
  <c r="T106"/>
  <c r="Q106"/>
  <c r="N106"/>
  <c r="E106"/>
  <c r="T118"/>
  <c r="Q118"/>
  <c r="N118"/>
  <c r="E118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1"/>
  <c r="Q71"/>
  <c r="N71"/>
  <c r="E71"/>
  <c r="T80"/>
  <c r="Q80"/>
  <c r="N80"/>
  <c r="E80"/>
  <c r="T98"/>
  <c r="Q98"/>
  <c r="N98"/>
  <c r="E98"/>
  <c r="T115"/>
  <c r="Q115"/>
  <c r="N115"/>
  <c r="E115"/>
  <c r="T133"/>
  <c r="Q133"/>
  <c r="N133"/>
  <c r="E133"/>
  <c r="T151"/>
  <c r="Q151"/>
  <c r="N151"/>
  <c r="E151"/>
  <c r="T168"/>
  <c r="Q168"/>
  <c r="N168"/>
  <c r="E168"/>
  <c r="T186"/>
  <c r="Q186"/>
  <c r="N186"/>
  <c r="E186"/>
  <c r="T211"/>
  <c r="Q211"/>
  <c r="N211"/>
  <c r="E211"/>
  <c r="T229"/>
  <c r="Q229"/>
  <c r="N229"/>
  <c r="E229"/>
  <c r="T247"/>
  <c r="Q247"/>
  <c r="N247"/>
  <c r="E247"/>
  <c r="T264"/>
  <c r="Q264"/>
  <c r="N264"/>
  <c r="E264"/>
  <c r="T281"/>
  <c r="Q281"/>
  <c r="N281"/>
  <c r="E281"/>
  <c r="T298"/>
  <c r="Q298"/>
  <c r="N298"/>
  <c r="E298"/>
  <c r="T315"/>
  <c r="Q315"/>
  <c r="N315"/>
  <c r="E315"/>
  <c r="T332"/>
  <c r="Q332"/>
  <c r="N332"/>
  <c r="E332"/>
  <c r="T349"/>
  <c r="Q349"/>
  <c r="N349"/>
  <c r="E349"/>
  <c r="T367"/>
  <c r="Q367"/>
  <c r="N367"/>
  <c r="E367"/>
  <c r="K11"/>
  <c r="E11"/>
  <c r="T28"/>
  <c r="Q28"/>
  <c r="N28"/>
  <c r="K28"/>
  <c r="E28"/>
  <c r="T44"/>
  <c r="Q44"/>
  <c r="N44"/>
  <c r="K44"/>
  <c r="E44"/>
  <c r="T59"/>
  <c r="Q59"/>
  <c r="N59"/>
  <c r="E59"/>
  <c r="T73"/>
  <c r="Q73"/>
  <c r="N73"/>
  <c r="E73"/>
  <c r="T90"/>
  <c r="Q90"/>
  <c r="N90"/>
  <c r="E90"/>
  <c r="T108"/>
  <c r="Q108"/>
  <c r="N108"/>
  <c r="E108"/>
  <c r="T120"/>
  <c r="Q120"/>
  <c r="N120"/>
  <c r="E120"/>
  <c r="T138"/>
  <c r="Q138"/>
  <c r="N138"/>
  <c r="E138"/>
  <c r="T156"/>
  <c r="Q156"/>
  <c r="N156"/>
  <c r="E156"/>
  <c r="T191"/>
  <c r="Q191"/>
  <c r="N191"/>
  <c r="E191"/>
  <c r="T30"/>
  <c r="Q30"/>
  <c r="N30"/>
  <c r="K30"/>
  <c r="E30"/>
  <c r="N15"/>
  <c r="K15"/>
  <c r="E15"/>
  <c r="T32"/>
  <c r="Q32"/>
  <c r="N32"/>
  <c r="K32"/>
  <c r="E32"/>
  <c r="T55"/>
  <c r="Q55"/>
  <c r="N55"/>
  <c r="E55"/>
  <c r="T77"/>
  <c r="Q77"/>
  <c r="N77"/>
  <c r="E77"/>
  <c r="T95"/>
  <c r="Q95"/>
  <c r="N95"/>
  <c r="E95"/>
  <c r="T112"/>
  <c r="Q112"/>
  <c r="N112"/>
  <c r="E112"/>
  <c r="T134"/>
  <c r="Q134"/>
  <c r="N134"/>
  <c r="E134"/>
  <c r="T152"/>
  <c r="Q152"/>
  <c r="N152"/>
  <c r="E152"/>
  <c r="T165"/>
  <c r="Q165"/>
  <c r="N165"/>
  <c r="E165"/>
  <c r="T178"/>
  <c r="Q178"/>
  <c r="N178"/>
  <c r="E178"/>
  <c r="T187"/>
  <c r="Q187"/>
  <c r="N187"/>
  <c r="E187"/>
  <c r="T200"/>
  <c r="Q200"/>
  <c r="N200"/>
  <c r="E200"/>
  <c r="T208"/>
  <c r="Q208"/>
  <c r="N208"/>
  <c r="E208"/>
  <c r="T217"/>
  <c r="Q217"/>
  <c r="N217"/>
  <c r="E217"/>
  <c r="T225"/>
  <c r="Q225"/>
  <c r="N225"/>
  <c r="E225"/>
  <c r="T234"/>
  <c r="Q234"/>
  <c r="N234"/>
  <c r="E234"/>
  <c r="T243"/>
  <c r="Q243"/>
  <c r="N243"/>
  <c r="E243"/>
  <c r="T252"/>
  <c r="Q252"/>
  <c r="N252"/>
  <c r="E252"/>
  <c r="T260"/>
  <c r="Q260"/>
  <c r="N260"/>
  <c r="E260"/>
  <c r="T270"/>
  <c r="Q270"/>
  <c r="N270"/>
  <c r="E270"/>
  <c r="T278"/>
  <c r="Q278"/>
  <c r="N278"/>
  <c r="E278"/>
  <c r="T286"/>
  <c r="Q286"/>
  <c r="N286"/>
  <c r="E286"/>
  <c r="T295"/>
  <c r="Q295"/>
  <c r="N295"/>
  <c r="E295"/>
  <c r="T303"/>
  <c r="Q303"/>
  <c r="N303"/>
  <c r="E303"/>
  <c r="T311"/>
  <c r="Q311"/>
  <c r="N311"/>
  <c r="E311"/>
  <c r="T320"/>
  <c r="Q320"/>
  <c r="N320"/>
  <c r="E320"/>
  <c r="T329"/>
  <c r="Q329"/>
  <c r="N329"/>
  <c r="E329"/>
  <c r="T337"/>
  <c r="Q337"/>
  <c r="N337"/>
  <c r="E337"/>
  <c r="T346"/>
  <c r="Q346"/>
  <c r="N346"/>
  <c r="E346"/>
  <c r="T355"/>
  <c r="Q355"/>
  <c r="N355"/>
  <c r="E355"/>
  <c r="T363"/>
  <c r="Q363"/>
  <c r="N363"/>
  <c r="E363"/>
  <c r="T372"/>
  <c r="Q372"/>
  <c r="N372"/>
  <c r="E372"/>
  <c r="T85"/>
  <c r="Q85"/>
  <c r="N85"/>
  <c r="E85"/>
  <c r="T102"/>
  <c r="Q102"/>
  <c r="N102"/>
  <c r="E102"/>
  <c r="T119"/>
  <c r="Q119"/>
  <c r="N119"/>
  <c r="E119"/>
  <c r="T137"/>
  <c r="Q137"/>
  <c r="N137"/>
  <c r="E137"/>
  <c r="T155"/>
  <c r="Q155"/>
  <c r="N155"/>
  <c r="E155"/>
  <c r="T172"/>
  <c r="Q172"/>
  <c r="N172"/>
  <c r="E172"/>
  <c r="T190"/>
  <c r="Q190"/>
  <c r="N190"/>
  <c r="E190"/>
  <c r="T198"/>
  <c r="Q198"/>
  <c r="N198"/>
  <c r="E198"/>
  <c r="T216"/>
  <c r="Q216"/>
  <c r="N216"/>
  <c r="E216"/>
  <c r="T233"/>
  <c r="Q233"/>
  <c r="N233"/>
  <c r="E233"/>
  <c r="T251"/>
  <c r="Q251"/>
  <c r="N251"/>
  <c r="E251"/>
  <c r="T268"/>
  <c r="Q268"/>
  <c r="N268"/>
  <c r="E268"/>
  <c r="T285"/>
  <c r="Q285"/>
  <c r="N285"/>
  <c r="E285"/>
  <c r="T302"/>
  <c r="Q302"/>
  <c r="N302"/>
  <c r="E302"/>
  <c r="T319"/>
  <c r="Q319"/>
  <c r="N319"/>
  <c r="E319"/>
  <c r="T336"/>
  <c r="Q336"/>
  <c r="N336"/>
  <c r="E336"/>
  <c r="T354"/>
  <c r="Q354"/>
  <c r="N354"/>
  <c r="E354"/>
  <c r="T371"/>
  <c r="Q371"/>
  <c r="N371"/>
  <c r="E371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4"/>
  <c r="T64"/>
  <c r="E64"/>
  <c r="N64"/>
  <c r="Q74"/>
  <c r="T74"/>
  <c r="E74"/>
  <c r="N74"/>
  <c r="T83"/>
  <c r="Q83"/>
  <c r="E83"/>
  <c r="N83"/>
  <c r="T92"/>
  <c r="Q92"/>
  <c r="E92"/>
  <c r="N92"/>
  <c r="T100"/>
  <c r="Q100"/>
  <c r="E100"/>
  <c r="N100"/>
  <c r="T109"/>
  <c r="Q109"/>
  <c r="E109"/>
  <c r="N109"/>
  <c r="T117"/>
  <c r="Q117"/>
  <c r="E117"/>
  <c r="N117"/>
  <c r="T126"/>
  <c r="Q126"/>
  <c r="E126"/>
  <c r="N126"/>
  <c r="T135"/>
  <c r="Q135"/>
  <c r="E135"/>
  <c r="N135"/>
  <c r="T144"/>
  <c r="Q144"/>
  <c r="E144"/>
  <c r="N144"/>
  <c r="T153"/>
  <c r="Q153"/>
  <c r="N153"/>
  <c r="E153"/>
  <c r="T162"/>
  <c r="Q162"/>
  <c r="N162"/>
  <c r="E162"/>
  <c r="T170"/>
  <c r="Q170"/>
  <c r="N170"/>
  <c r="E170"/>
  <c r="T179"/>
  <c r="Q179"/>
  <c r="N179"/>
  <c r="E179"/>
  <c r="T188"/>
  <c r="Q188"/>
  <c r="N188"/>
  <c r="E188"/>
  <c r="T196"/>
  <c r="Q196"/>
  <c r="N196"/>
  <c r="E196"/>
  <c r="T205"/>
  <c r="Q205"/>
  <c r="N205"/>
  <c r="E205"/>
  <c r="T214"/>
  <c r="Q214"/>
  <c r="N214"/>
  <c r="E214"/>
  <c r="T222"/>
  <c r="Q222"/>
  <c r="N222"/>
  <c r="E222"/>
  <c r="T231"/>
  <c r="Q231"/>
  <c r="N231"/>
  <c r="E231"/>
  <c r="T240"/>
  <c r="Q240"/>
  <c r="N240"/>
  <c r="E240"/>
  <c r="T249"/>
  <c r="Q249"/>
  <c r="N249"/>
  <c r="E249"/>
  <c r="T257"/>
  <c r="Q257"/>
  <c r="N257"/>
  <c r="E257"/>
  <c r="T266"/>
  <c r="Q266"/>
  <c r="N266"/>
  <c r="E266"/>
  <c r="T275"/>
  <c r="Q275"/>
  <c r="N275"/>
  <c r="E275"/>
  <c r="T283"/>
  <c r="Q283"/>
  <c r="N283"/>
  <c r="E283"/>
  <c r="T292"/>
  <c r="Q292"/>
  <c r="N292"/>
  <c r="E292"/>
  <c r="T300"/>
  <c r="Q300"/>
  <c r="N300"/>
  <c r="E300"/>
  <c r="T308"/>
  <c r="Q308"/>
  <c r="N308"/>
  <c r="E308"/>
  <c r="T317"/>
  <c r="Q317"/>
  <c r="N317"/>
  <c r="E317"/>
  <c r="T325"/>
  <c r="Q325"/>
  <c r="N325"/>
  <c r="E325"/>
  <c r="T334"/>
  <c r="Q334"/>
  <c r="N334"/>
  <c r="E334"/>
  <c r="T343"/>
  <c r="Q343"/>
  <c r="N343"/>
  <c r="E343"/>
  <c r="T351"/>
  <c r="Q351"/>
  <c r="N351"/>
  <c r="E351"/>
  <c r="T360"/>
  <c r="Q360"/>
  <c r="N360"/>
  <c r="E360"/>
  <c r="T369"/>
  <c r="Q369"/>
  <c r="N369"/>
  <c r="E369"/>
  <c r="N9"/>
  <c r="K9"/>
  <c r="E9"/>
  <c r="T42"/>
  <c r="Q42"/>
  <c r="N42"/>
  <c r="K42"/>
  <c r="E42"/>
  <c r="T61"/>
  <c r="Q61"/>
  <c r="N61"/>
  <c r="E61"/>
  <c r="T84"/>
  <c r="Q84"/>
  <c r="N84"/>
  <c r="E84"/>
  <c r="T101"/>
  <c r="Q101"/>
  <c r="N101"/>
  <c r="E101"/>
  <c r="T123"/>
  <c r="Q123"/>
  <c r="N123"/>
  <c r="E123"/>
  <c r="T136"/>
  <c r="Q136"/>
  <c r="N136"/>
  <c r="E136"/>
  <c r="T145"/>
  <c r="Q145"/>
  <c r="N145"/>
  <c r="E145"/>
  <c r="T154"/>
  <c r="Q154"/>
  <c r="N154"/>
  <c r="E154"/>
  <c r="T163"/>
  <c r="Q163"/>
  <c r="N163"/>
  <c r="E163"/>
  <c r="T171"/>
  <c r="Q171"/>
  <c r="N171"/>
  <c r="E171"/>
  <c r="T180"/>
  <c r="T189"/>
  <c r="Q189"/>
  <c r="N189"/>
  <c r="E189"/>
  <c r="T197"/>
  <c r="Q197"/>
  <c r="N197"/>
  <c r="E197"/>
  <c r="T206"/>
  <c r="Q206"/>
  <c r="N206"/>
  <c r="E206"/>
  <c r="T215"/>
  <c r="Q215"/>
  <c r="N215"/>
  <c r="E215"/>
  <c r="T223"/>
  <c r="Q223"/>
  <c r="N223"/>
  <c r="E223"/>
  <c r="T232"/>
  <c r="Q232"/>
  <c r="N232"/>
  <c r="E232"/>
  <c r="T241"/>
  <c r="Q241"/>
  <c r="N241"/>
  <c r="E241"/>
  <c r="T250"/>
  <c r="Q250"/>
  <c r="N250"/>
  <c r="E250"/>
  <c r="T258"/>
  <c r="Q258"/>
  <c r="N258"/>
  <c r="E258"/>
  <c r="T267"/>
  <c r="Q267"/>
  <c r="N267"/>
  <c r="E267"/>
  <c r="T276"/>
  <c r="Q276"/>
  <c r="N276"/>
  <c r="E276"/>
  <c r="T284"/>
  <c r="Q284"/>
  <c r="N284"/>
  <c r="E284"/>
  <c r="T293"/>
  <c r="Q293"/>
  <c r="N293"/>
  <c r="E293"/>
  <c r="T309"/>
  <c r="Q309"/>
  <c r="N309"/>
  <c r="E309"/>
  <c r="T318"/>
  <c r="Q318"/>
  <c r="N318"/>
  <c r="E318"/>
  <c r="T326"/>
  <c r="Q326"/>
  <c r="N326"/>
  <c r="E326"/>
  <c r="T335"/>
  <c r="Q335"/>
  <c r="N335"/>
  <c r="E335"/>
  <c r="T344"/>
  <c r="Q344"/>
  <c r="N344"/>
  <c r="E344"/>
  <c r="T353"/>
  <c r="Q353"/>
  <c r="N353"/>
  <c r="E353"/>
  <c r="T361"/>
  <c r="Q361"/>
  <c r="N361"/>
  <c r="E361"/>
  <c r="T370"/>
  <c r="Q370"/>
  <c r="N370"/>
  <c r="E370"/>
  <c r="T22"/>
  <c r="Q22"/>
  <c r="N22"/>
  <c r="K22"/>
  <c r="T48"/>
  <c r="Q48"/>
  <c r="N48"/>
  <c r="E48"/>
  <c r="T65"/>
  <c r="Q65"/>
  <c r="N65"/>
  <c r="E65"/>
  <c r="T79"/>
  <c r="Q79"/>
  <c r="N79"/>
  <c r="E79"/>
  <c r="T97"/>
  <c r="Q97"/>
  <c r="N97"/>
  <c r="E97"/>
  <c r="T110"/>
  <c r="Q110"/>
  <c r="N110"/>
  <c r="E110"/>
  <c r="T132"/>
  <c r="Q132"/>
  <c r="N132"/>
  <c r="E132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58"/>
  <c r="Q58"/>
  <c r="N58"/>
  <c r="E58"/>
  <c r="T67"/>
  <c r="Q67"/>
  <c r="N67"/>
  <c r="E67"/>
  <c r="T76"/>
  <c r="Q76"/>
  <c r="N76"/>
  <c r="E76"/>
  <c r="T94"/>
  <c r="Q94"/>
  <c r="N94"/>
  <c r="E94"/>
  <c r="T111"/>
  <c r="Q111"/>
  <c r="N111"/>
  <c r="E111"/>
  <c r="T128"/>
  <c r="Q128"/>
  <c r="N128"/>
  <c r="E128"/>
  <c r="T147"/>
  <c r="Q147"/>
  <c r="N147"/>
  <c r="E147"/>
  <c r="T164"/>
  <c r="Q164"/>
  <c r="N164"/>
  <c r="E164"/>
  <c r="T207"/>
  <c r="Q207"/>
  <c r="N207"/>
  <c r="E207"/>
  <c r="T224"/>
  <c r="Q224"/>
  <c r="N224"/>
  <c r="E224"/>
  <c r="T242"/>
  <c r="Q242"/>
  <c r="N242"/>
  <c r="E242"/>
  <c r="T259"/>
  <c r="Q259"/>
  <c r="N259"/>
  <c r="E259"/>
  <c r="T277"/>
  <c r="Q277"/>
  <c r="N277"/>
  <c r="E277"/>
  <c r="T294"/>
  <c r="Q294"/>
  <c r="N294"/>
  <c r="E294"/>
  <c r="T310"/>
  <c r="Q310"/>
  <c r="N310"/>
  <c r="E310"/>
  <c r="T327"/>
  <c r="Q327"/>
  <c r="N327"/>
  <c r="E327"/>
  <c r="T345"/>
  <c r="Q345"/>
  <c r="N345"/>
  <c r="E345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3"/>
  <c r="Q63"/>
  <c r="N63"/>
  <c r="E63"/>
  <c r="T82"/>
  <c r="Q82"/>
  <c r="N82"/>
  <c r="E82"/>
  <c r="T99"/>
  <c r="Q99"/>
  <c r="N99"/>
  <c r="E99"/>
  <c r="T116"/>
  <c r="Q116"/>
  <c r="N116"/>
  <c r="E116"/>
  <c r="T130"/>
  <c r="Q130"/>
  <c r="N130"/>
  <c r="E130"/>
  <c r="T148"/>
  <c r="Q148"/>
  <c r="N148"/>
  <c r="E148"/>
  <c r="T169"/>
  <c r="Q169"/>
  <c r="N169"/>
  <c r="E169"/>
  <c r="N13"/>
  <c r="K13"/>
  <c r="E13"/>
  <c r="T24"/>
  <c r="Q24"/>
  <c r="N24"/>
  <c r="K24"/>
  <c r="E24"/>
  <c r="T40"/>
  <c r="Q40"/>
  <c r="N40"/>
  <c r="K40"/>
  <c r="E40"/>
  <c r="T68"/>
  <c r="Q68"/>
  <c r="N68"/>
  <c r="E68"/>
  <c r="T86"/>
  <c r="Q86"/>
  <c r="N86"/>
  <c r="E86"/>
  <c r="T103"/>
  <c r="Q103"/>
  <c r="N103"/>
  <c r="E103"/>
  <c r="T125"/>
  <c r="Q125"/>
  <c r="N125"/>
  <c r="E125"/>
  <c r="T143"/>
  <c r="Q143"/>
  <c r="N143"/>
  <c r="E143"/>
  <c r="T161"/>
  <c r="Q161"/>
  <c r="N161"/>
  <c r="E161"/>
  <c r="T174"/>
  <c r="Q174"/>
  <c r="N174"/>
  <c r="E174"/>
  <c r="T182"/>
  <c r="Q182"/>
  <c r="N182"/>
  <c r="E182"/>
  <c r="T195"/>
  <c r="Q195"/>
  <c r="N195"/>
  <c r="E195"/>
  <c r="T204"/>
  <c r="Q204"/>
  <c r="N204"/>
  <c r="E204"/>
  <c r="T213"/>
  <c r="Q213"/>
  <c r="N213"/>
  <c r="E213"/>
  <c r="T221"/>
  <c r="Q221"/>
  <c r="N221"/>
  <c r="E221"/>
  <c r="T230"/>
  <c r="Q230"/>
  <c r="N230"/>
  <c r="E230"/>
  <c r="T239"/>
  <c r="Q239"/>
  <c r="N239"/>
  <c r="E239"/>
  <c r="T248"/>
  <c r="Q248"/>
  <c r="N248"/>
  <c r="E248"/>
  <c r="T256"/>
  <c r="Q256"/>
  <c r="N256"/>
  <c r="E256"/>
  <c r="T265"/>
  <c r="Q265"/>
  <c r="N265"/>
  <c r="E265"/>
  <c r="T274"/>
  <c r="Q274"/>
  <c r="N274"/>
  <c r="E274"/>
  <c r="T282"/>
  <c r="Q282"/>
  <c r="N282"/>
  <c r="E282"/>
  <c r="T291"/>
  <c r="Q291"/>
  <c r="N291"/>
  <c r="E291"/>
  <c r="T299"/>
  <c r="Q299"/>
  <c r="N299"/>
  <c r="E299"/>
  <c r="T307"/>
  <c r="Q307"/>
  <c r="N307"/>
  <c r="E307"/>
  <c r="T316"/>
  <c r="Q316"/>
  <c r="N316"/>
  <c r="E316"/>
  <c r="T324"/>
  <c r="Q324"/>
  <c r="N324"/>
  <c r="E324"/>
  <c r="T333"/>
  <c r="Q333"/>
  <c r="N333"/>
  <c r="E333"/>
  <c r="T342"/>
  <c r="Q342"/>
  <c r="N342"/>
  <c r="E342"/>
  <c r="T350"/>
  <c r="Q350"/>
  <c r="N350"/>
  <c r="E350"/>
  <c r="T359"/>
  <c r="Q359"/>
  <c r="N359"/>
  <c r="E359"/>
  <c r="T368"/>
  <c r="Q368"/>
  <c r="N368"/>
  <c r="E368"/>
  <c r="T376"/>
  <c r="Q376"/>
  <c r="N376"/>
  <c r="E376"/>
  <c r="T62"/>
  <c r="Q62"/>
  <c r="N62"/>
  <c r="E62"/>
  <c r="T89"/>
  <c r="Q89"/>
  <c r="N89"/>
  <c r="E89"/>
  <c r="T107"/>
  <c r="Q107"/>
  <c r="N107"/>
  <c r="E107"/>
  <c r="T124"/>
  <c r="Q124"/>
  <c r="N124"/>
  <c r="E124"/>
  <c r="T142"/>
  <c r="Q142"/>
  <c r="N142"/>
  <c r="E142"/>
  <c r="T160"/>
  <c r="Q160"/>
  <c r="N160"/>
  <c r="E160"/>
  <c r="T177"/>
  <c r="Q177"/>
  <c r="N177"/>
  <c r="E177"/>
  <c r="T194"/>
  <c r="Q194"/>
  <c r="N194"/>
  <c r="E194"/>
  <c r="T203"/>
  <c r="Q203"/>
  <c r="N203"/>
  <c r="E203"/>
  <c r="T220"/>
  <c r="Q220"/>
  <c r="N220"/>
  <c r="E220"/>
  <c r="T238"/>
  <c r="Q238"/>
  <c r="N238"/>
  <c r="E238"/>
  <c r="T255"/>
  <c r="Q255"/>
  <c r="N255"/>
  <c r="E255"/>
  <c r="T273"/>
  <c r="Q273"/>
  <c r="N273"/>
  <c r="E273"/>
  <c r="T290"/>
  <c r="Q290"/>
  <c r="N290"/>
  <c r="E290"/>
  <c r="T306"/>
  <c r="Q306"/>
  <c r="N306"/>
  <c r="E306"/>
  <c r="T323"/>
  <c r="Q323"/>
  <c r="N323"/>
  <c r="E323"/>
  <c r="T341"/>
  <c r="Q341"/>
  <c r="N341"/>
  <c r="E341"/>
  <c r="T358"/>
  <c r="Q358"/>
  <c r="N358"/>
  <c r="E358"/>
  <c r="T375"/>
  <c r="Q375"/>
  <c r="N375"/>
  <c r="E375"/>
  <c r="B47"/>
  <c r="AD45" i="7"/>
  <c r="B45" i="8" s="1"/>
  <c r="B18"/>
  <c r="AD17" i="7"/>
  <c r="AD6"/>
  <c r="B6" i="8" s="1"/>
  <c r="N7" l="1"/>
  <c r="E6"/>
  <c r="K7"/>
  <c r="Q18"/>
  <c r="Q17" s="1"/>
  <c r="T18"/>
  <c r="T17" s="1"/>
  <c r="N6"/>
  <c r="K6"/>
  <c r="H6"/>
  <c r="N18"/>
  <c r="N17" s="1"/>
  <c r="K18"/>
  <c r="K17" s="1"/>
  <c r="E18"/>
  <c r="Q47"/>
  <c r="Q45" s="1"/>
  <c r="T47"/>
  <c r="T45" s="1"/>
  <c r="E47"/>
  <c r="E45" s="1"/>
  <c r="N47"/>
  <c r="N45" s="1"/>
  <c r="H17"/>
  <c r="E17"/>
  <c r="B17"/>
  <c r="AD377" i="7"/>
  <c r="B377" i="8" s="1"/>
  <c r="H377" l="1"/>
  <c r="T377"/>
  <c r="Q377"/>
  <c r="E377"/>
  <c r="K377"/>
  <c r="N377"/>
</calcChain>
</file>

<file path=xl/sharedStrings.xml><?xml version="1.0" encoding="utf-8"?>
<sst xmlns="http://schemas.openxmlformats.org/spreadsheetml/2006/main" count="5337" uniqueCount="420">
  <si>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</si>
  <si>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</si>
  <si>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</si>
  <si>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</si>
  <si>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</si>
  <si>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</si>
  <si>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</si>
  <si>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</si>
  <si>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</si>
  <si>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</si>
  <si>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</si>
  <si>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</si>
  <si>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</si>
  <si>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</si>
  <si>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</si>
  <si>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</si>
  <si>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</si>
  <si>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</si>
  <si>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</si>
  <si>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</si>
  <si>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</si>
  <si>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</si>
  <si>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</si>
  <si>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</si>
  <si>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</si>
  <si>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</si>
  <si>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</si>
  <si>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</si>
  <si>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</si>
  <si>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</si>
  <si>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</si>
  <si>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</si>
  <si>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</si>
  <si>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</si>
  <si>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</si>
  <si>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</si>
  <si>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</si>
  <si>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</si>
  <si>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</si>
  <si>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</si>
  <si>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</si>
  <si>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</si>
  <si>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</si>
  <si>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</si>
  <si>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</si>
  <si>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</si>
  <si>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</si>
  <si>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</si>
  <si>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</si>
  <si>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</si>
  <si>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</si>
  <si>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</si>
  <si>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</si>
  <si>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</si>
  <si>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</si>
  <si>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</si>
  <si>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</si>
  <si>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</si>
  <si>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</si>
  <si>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</si>
  <si>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</si>
  <si>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</si>
  <si>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</si>
  <si>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</si>
  <si>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</si>
  <si>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</si>
  <si>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</si>
  <si>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</si>
  <si>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</si>
  <si>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</si>
  <si>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</si>
  <si>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</si>
  <si>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</si>
  <si>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</si>
  <si>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</si>
  <si>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</si>
  <si>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</si>
  <si>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</si>
  <si>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</si>
  <si>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</si>
  <si>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</si>
  <si>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</si>
  <si>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</si>
  <si>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</si>
  <si>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</si>
  <si>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</si>
  <si>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</si>
  <si>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</si>
  <si>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</si>
  <si>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</si>
  <si>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</si>
  <si>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</si>
  <si>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</si>
  <si>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</si>
  <si>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</si>
  <si>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</si>
  <si>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</si>
  <si>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</si>
  <si>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</si>
  <si>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</si>
  <si>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</si>
  <si>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</si>
  <si>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</si>
  <si>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</si>
  <si>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</si>
  <si>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</si>
  <si>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</si>
  <si>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</si>
  <si>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</si>
  <si>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</si>
  <si>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</si>
  <si>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</si>
  <si>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</si>
  <si>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</si>
  <si>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</si>
  <si>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</si>
  <si>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</si>
  <si>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</si>
  <si>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</si>
  <si>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</si>
  <si>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</si>
  <si>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</si>
  <si>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</si>
  <si>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</si>
  <si>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</si>
  <si>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</si>
  <si>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</si>
  <si>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</si>
  <si>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</si>
  <si>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</si>
  <si>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</si>
  <si>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</si>
  <si>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</si>
  <si>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</si>
  <si>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</si>
  <si>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</si>
  <si>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</si>
  <si>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</si>
  <si>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</si>
  <si>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</si>
  <si>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</si>
  <si>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</si>
  <si>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</si>
  <si>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</si>
  <si>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</si>
  <si>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</si>
  <si>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</si>
  <si>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</si>
  <si>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</si>
  <si>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</si>
  <si>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</si>
  <si>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</si>
  <si>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</si>
  <si>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</si>
  <si>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</si>
  <si>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</si>
  <si>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</si>
  <si>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</si>
  <si>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</si>
  <si>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</si>
  <si>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</si>
  <si>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</si>
  <si>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</si>
  <si>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</si>
  <si>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</si>
  <si>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</si>
  <si>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</si>
  <si>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</si>
  <si>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</si>
  <si>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</si>
  <si>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</si>
  <si>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</si>
  <si>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</si>
  <si>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</si>
  <si>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</si>
  <si>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</si>
  <si>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</si>
  <si>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</si>
  <si>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</si>
  <si>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</si>
  <si>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</si>
  <si>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</si>
  <si>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</si>
  <si>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</si>
  <si>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</si>
  <si>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</si>
  <si>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</si>
  <si>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</si>
  <si>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</si>
  <si>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</si>
  <si>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</si>
  <si>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</si>
  <si>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</si>
  <si>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</si>
  <si>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</si>
  <si>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</si>
  <si>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</si>
  <si>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</si>
  <si>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</si>
  <si>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</si>
  <si>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</si>
  <si>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</si>
  <si>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</si>
  <si>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</si>
  <si>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</si>
  <si>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</si>
  <si>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</si>
  <si>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</si>
  <si>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</si>
  <si>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</si>
  <si>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</si>
  <si>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</si>
  <si>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</si>
  <si>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</si>
  <si>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</si>
  <si>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</si>
  <si>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</si>
  <si>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</si>
  <si>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</si>
  <si>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</si>
  <si>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</si>
  <si>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</si>
  <si>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</si>
  <si>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</si>
  <si>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</si>
  <si>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</si>
  <si>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</si>
  <si>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</si>
  <si>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</si>
  <si>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</si>
  <si>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</si>
  <si>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</si>
  <si>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</si>
  <si>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</si>
  <si>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</si>
  <si>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</si>
  <si>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</si>
  <si>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</si>
  <si>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</si>
  <si>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</si>
  <si>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</si>
  <si>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</si>
  <si>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</si>
  <si>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</si>
  <si>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</si>
  <si>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</si>
  <si>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</si>
  <si>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</si>
  <si>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</si>
  <si>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</si>
  <si>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</si>
  <si>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</si>
  <si>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</si>
  <si>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</si>
  <si>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</si>
  <si>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</si>
  <si>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</si>
  <si>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</si>
  <si>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</si>
  <si>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</si>
  <si>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</si>
  <si>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</si>
  <si>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</si>
  <si>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</si>
  <si>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</si>
  <si>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</si>
  <si>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</si>
  <si>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</si>
  <si>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</si>
  <si>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</si>
  <si>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</si>
  <si>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</si>
  <si>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</si>
  <si>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</si>
  <si>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</si>
  <si>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</si>
  <si>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</si>
  <si>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</si>
  <si>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</si>
  <si>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</si>
  <si>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</si>
  <si>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</si>
  <si>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</si>
  <si>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</si>
  <si>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</si>
  <si>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</si>
  <si>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</si>
  <si>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</si>
  <si>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</si>
  <si>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</si>
  <si>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</si>
  <si>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</si>
  <si>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</si>
  <si>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</si>
  <si>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</si>
  <si>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</si>
  <si>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</si>
  <si>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</si>
  <si>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</si>
  <si>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</si>
  <si>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</si>
  <si>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</si>
  <si>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</si>
  <si>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</si>
  <si>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</si>
  <si>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</si>
  <si>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</si>
  <si>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</si>
  <si>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</si>
  <si>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</si>
  <si>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</si>
  <si>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</si>
  <si>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</si>
  <si>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</si>
  <si>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</si>
  <si>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</si>
  <si>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</si>
  <si>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</si>
  <si>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</si>
  <si>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</si>
  <si>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</si>
  <si>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</si>
  <si>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</si>
  <si>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</si>
  <si>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</si>
  <si>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</si>
  <si>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</si>
  <si>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</si>
  <si>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</si>
  <si>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</si>
  <si>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</si>
  <si>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</si>
  <si>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</si>
  <si>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</si>
  <si>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</si>
  <si>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</si>
  <si>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</si>
  <si>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</si>
  <si>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</si>
  <si>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</si>
  <si>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</si>
  <si>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</si>
  <si>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</si>
  <si>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</si>
  <si>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</si>
  <si>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</si>
  <si>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</si>
  <si>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</si>
  <si>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</si>
  <si>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</si>
  <si>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</si>
  <si>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</si>
  <si>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</si>
  <si>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</si>
  <si>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</si>
  <si>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</si>
  <si>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</si>
  <si>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</si>
  <si>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</si>
  <si>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</si>
  <si>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</si>
  <si>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</si>
  <si>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</si>
  <si>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</si>
  <si>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</si>
  <si>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</si>
  <si>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</si>
  <si>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</si>
  <si>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</si>
  <si>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</si>
  <si>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</si>
  <si>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</si>
  <si>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</si>
  <si>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</si>
  <si>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</si>
  <si>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</si>
  <si>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</si>
  <si>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</si>
  <si>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</si>
  <si>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</si>
  <si>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</si>
  <si>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</si>
  <si>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</si>
  <si>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</si>
  <si>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</si>
  <si>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</si>
  <si>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</si>
  <si>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</si>
  <si>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</si>
  <si>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</si>
  <si>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</si>
  <si>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</si>
  <si>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</si>
  <si>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</si>
  <si>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</si>
  <si>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</si>
  <si>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</si>
  <si>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</si>
  <si>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</si>
  <si>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</si>
  <si>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</si>
  <si>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</si>
  <si>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</si>
  <si>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 xml:space="preserve"> + / -
(20)=(2)*(19)/(21)</t>
  </si>
  <si>
    <t>Распределение за отчётный период с учетом корректировок</t>
  </si>
  <si>
    <t>Распределение за отчётный период с учетом корректировки и удержания</t>
  </si>
  <si>
    <t>Размер ежемесячного удержания субсидий в связи с исполнением показателей за 2014 год</t>
  </si>
  <si>
    <t>Исполнение с уч. корректир. макс.  перевыполнения</t>
  </si>
  <si>
    <t>Сводная оценка выполнения социально-экономических показателей</t>
  </si>
  <si>
    <t>28=27/11мес.</t>
  </si>
  <si>
    <t>29=26*28</t>
  </si>
  <si>
    <t>30=29-28</t>
  </si>
  <si>
    <t>32=29+31</t>
  </si>
  <si>
    <t>34=32-33</t>
  </si>
  <si>
    <t>За октябрь 2015 года</t>
  </si>
  <si>
    <t>Факторный анализ влияния отдельных показателей на итоговое распределение за октябрь 2015 года</t>
  </si>
  <si>
    <t>Корректировка распределения с учетом использования показателя "темп роста среднемесячной номинальной заработной платы" и "оборот розничной торговли" за 9 месяцев 2015 года</t>
  </si>
  <si>
    <t>Предоставлено субсидий 
за октябрь без учета показателя "темп роста среднемесячной номинальной заработной платы"</t>
  </si>
  <si>
    <t>Корректировка распределения стимулирующих субсидий за 
октябрь 2015 года</t>
  </si>
  <si>
    <t>36=34-35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</si>
</sst>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79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6" fontId="16" fillId="13" borderId="3" xfId="0" applyNumberFormat="1" applyFont="1" applyFill="1" applyBorder="1" applyAlignment="1">
      <alignment vertical="center"/>
    </xf>
    <xf numFmtId="0" fontId="17" fillId="11" borderId="3" xfId="0" applyFont="1" applyFill="1" applyBorder="1" applyAlignment="1">
      <alignment horizontal="center" vertical="center" wrapText="1"/>
    </xf>
    <xf numFmtId="169" fontId="16" fillId="13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A377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5.21875" style="1" bestFit="1" customWidth="1"/>
    <col min="3" max="3" width="15.6640625" style="1" bestFit="1" customWidth="1"/>
    <col min="4" max="4" width="12.109375" style="1" customWidth="1"/>
    <col min="5" max="5" width="4.88671875" style="1" customWidth="1"/>
    <col min="6" max="6" width="8.44140625" style="1" customWidth="1"/>
    <col min="7" max="7" width="9.6640625" style="1" customWidth="1"/>
    <col min="8" max="8" width="12" style="1" customWidth="1"/>
    <col min="9" max="9" width="5.109375" style="1" customWidth="1"/>
    <col min="10" max="10" width="8.6640625" style="1" customWidth="1"/>
    <col min="11" max="11" width="9.88671875" style="1" customWidth="1"/>
    <col min="12" max="12" width="12.33203125" style="1" customWidth="1"/>
    <col min="13" max="13" width="5.33203125" style="1" customWidth="1"/>
    <col min="14" max="14" width="13" style="1" customWidth="1"/>
    <col min="15" max="15" width="12.88671875" style="1" customWidth="1"/>
    <col min="16" max="16" width="12.21875" style="1" customWidth="1"/>
    <col min="17" max="17" width="5.109375" style="1" customWidth="1"/>
    <col min="18" max="19" width="10.33203125" style="1" customWidth="1"/>
    <col min="20" max="20" width="12.33203125" style="1" customWidth="1"/>
    <col min="21" max="21" width="4.88671875" style="1" customWidth="1"/>
    <col min="22" max="22" width="9" style="1" customWidth="1"/>
    <col min="23" max="23" width="9.6640625" style="1" customWidth="1"/>
    <col min="24" max="24" width="12.21875" style="1" customWidth="1"/>
    <col min="25" max="25" width="4.6640625" style="1" customWidth="1"/>
    <col min="26" max="26" width="12.77734375" style="1" customWidth="1"/>
    <col min="27" max="27" width="11.33203125" style="1" customWidth="1"/>
    <col min="28" max="28" width="11.109375" style="1" customWidth="1"/>
    <col min="29" max="29" width="11.44140625" style="1" customWidth="1"/>
    <col min="30" max="30" width="11.5546875" style="1" customWidth="1"/>
    <col min="31" max="31" width="18.44140625" style="1" customWidth="1"/>
    <col min="32" max="32" width="12.88671875" style="1" customWidth="1"/>
    <col min="33" max="33" width="11.6640625" style="1" customWidth="1"/>
    <col min="34" max="34" width="13.5546875" style="1" customWidth="1"/>
    <col min="35" max="35" width="15.109375" style="1" customWidth="1"/>
    <col min="36" max="36" width="16.21875" style="1" customWidth="1"/>
    <col min="37" max="16384" width="9.109375" style="1"/>
  </cols>
  <sheetData>
    <row r="1" spans="1:36" ht="21.75" customHeight="1">
      <c r="A1" s="71" t="s">
        <v>380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6" ht="15.55">
      <c r="A2" s="66" t="s">
        <v>414</v>
      </c>
      <c r="AE2" s="49"/>
      <c r="AJ2" s="49" t="s">
        <v>392</v>
      </c>
    </row>
    <row r="3" spans="1:36" ht="126.6" customHeight="1">
      <c r="A3" s="69" t="s">
        <v>15</v>
      </c>
      <c r="B3" s="70" t="s">
        <v>384</v>
      </c>
      <c r="C3" s="70"/>
      <c r="D3" s="70"/>
      <c r="E3" s="70"/>
      <c r="F3" s="70" t="s">
        <v>383</v>
      </c>
      <c r="G3" s="70"/>
      <c r="H3" s="70"/>
      <c r="I3" s="70"/>
      <c r="J3" s="70" t="s">
        <v>395</v>
      </c>
      <c r="K3" s="70"/>
      <c r="L3" s="70"/>
      <c r="M3" s="70"/>
      <c r="N3" s="70" t="s">
        <v>387</v>
      </c>
      <c r="O3" s="70"/>
      <c r="P3" s="70"/>
      <c r="Q3" s="70"/>
      <c r="R3" s="70" t="s">
        <v>382</v>
      </c>
      <c r="S3" s="70"/>
      <c r="T3" s="70"/>
      <c r="U3" s="70"/>
      <c r="V3" s="70" t="s">
        <v>381</v>
      </c>
      <c r="W3" s="70"/>
      <c r="X3" s="70"/>
      <c r="Y3" s="70"/>
      <c r="Z3" s="73" t="s">
        <v>408</v>
      </c>
      <c r="AA3" s="72" t="s">
        <v>379</v>
      </c>
      <c r="AB3" s="69" t="s">
        <v>385</v>
      </c>
      <c r="AC3" s="69" t="s">
        <v>386</v>
      </c>
      <c r="AD3" s="69" t="s">
        <v>376</v>
      </c>
      <c r="AE3" s="69" t="s">
        <v>416</v>
      </c>
      <c r="AF3" s="69" t="s">
        <v>404</v>
      </c>
      <c r="AG3" s="69" t="s">
        <v>406</v>
      </c>
      <c r="AH3" s="69" t="s">
        <v>405</v>
      </c>
      <c r="AI3" s="69" t="s">
        <v>417</v>
      </c>
      <c r="AJ3" s="69" t="s">
        <v>418</v>
      </c>
    </row>
    <row r="4" spans="1:36" ht="42.65" customHeight="1">
      <c r="A4" s="69"/>
      <c r="B4" s="67" t="s">
        <v>368</v>
      </c>
      <c r="C4" s="67" t="s">
        <v>369</v>
      </c>
      <c r="D4" s="67" t="s">
        <v>407</v>
      </c>
      <c r="E4" s="67" t="s">
        <v>16</v>
      </c>
      <c r="F4" s="68" t="s">
        <v>368</v>
      </c>
      <c r="G4" s="68" t="s">
        <v>369</v>
      </c>
      <c r="H4" s="68" t="s">
        <v>407</v>
      </c>
      <c r="I4" s="67" t="s">
        <v>16</v>
      </c>
      <c r="J4" s="67" t="s">
        <v>368</v>
      </c>
      <c r="K4" s="67" t="s">
        <v>369</v>
      </c>
      <c r="L4" s="67" t="s">
        <v>407</v>
      </c>
      <c r="M4" s="67" t="s">
        <v>16</v>
      </c>
      <c r="N4" s="67" t="s">
        <v>368</v>
      </c>
      <c r="O4" s="67" t="s">
        <v>369</v>
      </c>
      <c r="P4" s="67" t="s">
        <v>407</v>
      </c>
      <c r="Q4" s="67" t="s">
        <v>16</v>
      </c>
      <c r="R4" s="67" t="s">
        <v>368</v>
      </c>
      <c r="S4" s="67" t="s">
        <v>369</v>
      </c>
      <c r="T4" s="67" t="s">
        <v>407</v>
      </c>
      <c r="U4" s="67" t="s">
        <v>16</v>
      </c>
      <c r="V4" s="67" t="s">
        <v>368</v>
      </c>
      <c r="W4" s="67" t="s">
        <v>369</v>
      </c>
      <c r="X4" s="67" t="s">
        <v>407</v>
      </c>
      <c r="Y4" s="67" t="s">
        <v>16</v>
      </c>
      <c r="Z4" s="73"/>
      <c r="AA4" s="72"/>
      <c r="AB4" s="69"/>
      <c r="AC4" s="69"/>
      <c r="AD4" s="69"/>
      <c r="AE4" s="69"/>
      <c r="AF4" s="69"/>
      <c r="AG4" s="69"/>
      <c r="AH4" s="69"/>
      <c r="AI4" s="69"/>
      <c r="AJ4" s="69"/>
    </row>
    <row r="5" spans="1:36" s="19" customFormat="1" ht="14" customHeight="1">
      <c r="A5" s="25">
        <v>1</v>
      </c>
      <c r="B5" s="25">
        <v>2</v>
      </c>
      <c r="C5" s="25">
        <v>3</v>
      </c>
      <c r="D5" s="25" t="s">
        <v>388</v>
      </c>
      <c r="E5" s="25">
        <v>5</v>
      </c>
      <c r="F5" s="25">
        <v>6</v>
      </c>
      <c r="G5" s="25">
        <v>7</v>
      </c>
      <c r="H5" s="25" t="s">
        <v>389</v>
      </c>
      <c r="I5" s="25">
        <v>9</v>
      </c>
      <c r="J5" s="25">
        <v>10</v>
      </c>
      <c r="K5" s="25">
        <v>11</v>
      </c>
      <c r="L5" s="25" t="s">
        <v>390</v>
      </c>
      <c r="M5" s="25">
        <v>13</v>
      </c>
      <c r="N5" s="25">
        <v>14</v>
      </c>
      <c r="O5" s="25">
        <v>15</v>
      </c>
      <c r="P5" s="25" t="s">
        <v>391</v>
      </c>
      <c r="Q5" s="25">
        <v>17</v>
      </c>
      <c r="R5" s="25">
        <v>18</v>
      </c>
      <c r="S5" s="25">
        <v>19</v>
      </c>
      <c r="T5" s="25" t="s">
        <v>396</v>
      </c>
      <c r="U5" s="25">
        <v>21</v>
      </c>
      <c r="V5" s="25">
        <v>22</v>
      </c>
      <c r="W5" s="25">
        <v>23</v>
      </c>
      <c r="X5" s="25" t="s">
        <v>397</v>
      </c>
      <c r="Y5" s="25">
        <v>25</v>
      </c>
      <c r="Z5" s="25">
        <v>26</v>
      </c>
      <c r="AA5" s="25">
        <v>27</v>
      </c>
      <c r="AB5" s="25" t="s">
        <v>409</v>
      </c>
      <c r="AC5" s="25" t="s">
        <v>410</v>
      </c>
      <c r="AD5" s="25" t="s">
        <v>411</v>
      </c>
      <c r="AE5" s="25">
        <v>31</v>
      </c>
      <c r="AF5" s="25" t="s">
        <v>412</v>
      </c>
      <c r="AG5" s="25">
        <v>33</v>
      </c>
      <c r="AH5" s="25" t="s">
        <v>413</v>
      </c>
      <c r="AI5" s="25">
        <v>35</v>
      </c>
      <c r="AJ5" s="25" t="s">
        <v>419</v>
      </c>
    </row>
    <row r="6" spans="1:36" s="3" customFormat="1" ht="17" customHeight="1">
      <c r="A6" s="36" t="s">
        <v>4</v>
      </c>
      <c r="B6" s="34">
        <f>SUM(B7:B16)</f>
        <v>77375371</v>
      </c>
      <c r="C6" s="34">
        <f>SUM(C7:C16)</f>
        <v>72114363.200000003</v>
      </c>
      <c r="D6" s="6">
        <f>IF(C6/B6&gt;1.2,IF((C6/B6-1)*0.1+1.2&gt;1.3,1.3,(C6/B6-1.2)*0.1+1.2),C6/B6)</f>
        <v>0.93200668724418789</v>
      </c>
      <c r="E6" s="21"/>
      <c r="F6" s="37"/>
      <c r="G6" s="37"/>
      <c r="H6" s="6"/>
      <c r="I6" s="21"/>
      <c r="J6" s="20">
        <f>SUM(J7:J16)</f>
        <v>14090</v>
      </c>
      <c r="K6" s="20">
        <f>SUM(K7:K16)</f>
        <v>13975</v>
      </c>
      <c r="L6" s="6">
        <f>IF(J6/K6&gt;1.2,IF((J6/K6-1.2)*0.1+1.2&gt;1.3,1.3,(J6/K6-1.2)*0.1+1.2),J6/K6)</f>
        <v>1.0082289803220035</v>
      </c>
      <c r="M6" s="21"/>
      <c r="N6" s="34">
        <f>SUM(N7:N16)</f>
        <v>3057749.2</v>
      </c>
      <c r="O6" s="34">
        <f>SUM(O7:O16)</f>
        <v>2491155.5999999996</v>
      </c>
      <c r="P6" s="6">
        <f>IF(O6/N6&gt;1.2,IF((O6/N6-1.2)*0.1+1.2&gt;1.3,1.3,(O6/N6-1.2)*0.1+1.2),O6/N6)</f>
        <v>0.81470239612849848</v>
      </c>
      <c r="Q6" s="21"/>
      <c r="R6" s="38"/>
      <c r="S6" s="38"/>
      <c r="T6" s="38"/>
      <c r="U6" s="21"/>
      <c r="V6" s="38"/>
      <c r="W6" s="39"/>
      <c r="X6" s="39"/>
      <c r="Y6" s="21"/>
      <c r="Z6" s="22"/>
      <c r="AA6" s="20">
        <f>SUM(AA7:AA16)</f>
        <v>2118222</v>
      </c>
      <c r="AB6" s="34">
        <f>SUM(AB7:AB16)</f>
        <v>192565.63636363635</v>
      </c>
      <c r="AC6" s="34">
        <f>SUM(AC7:AC16)</f>
        <v>177952.5</v>
      </c>
      <c r="AD6" s="34">
        <f>SUM(AD7:AD16)</f>
        <v>-14613.136363636359</v>
      </c>
      <c r="AE6" s="34">
        <f>SUM(AE7:AE16)</f>
        <v>15049.100000000006</v>
      </c>
      <c r="AF6" s="34">
        <f t="shared" ref="AF6:AI6" si="0">SUM(AF7:AF16)</f>
        <v>193001.60000000003</v>
      </c>
      <c r="AG6" s="34">
        <f t="shared" si="0"/>
        <v>0</v>
      </c>
      <c r="AH6" s="34">
        <f t="shared" si="0"/>
        <v>193001.60000000003</v>
      </c>
      <c r="AI6" s="34">
        <f t="shared" si="0"/>
        <v>189632.19999999998</v>
      </c>
      <c r="AJ6" s="34">
        <f>SUM(AJ7:AJ16)</f>
        <v>3369.4000000000106</v>
      </c>
    </row>
    <row r="7" spans="1:36" s="2" customFormat="1" ht="17" customHeight="1">
      <c r="A7" s="12" t="s">
        <v>5</v>
      </c>
      <c r="B7" s="35">
        <v>24575814</v>
      </c>
      <c r="C7" s="35">
        <v>22707654</v>
      </c>
      <c r="D7" s="4">
        <f>IF(E7=0,0,IF(B7=0,1,IF(C7&lt;0,0,IF(C7/B7&gt;1.2,IF((C7/B7-1.2)*0.1+1.2&gt;1.3,1.3,(C7/B7-1.2)*0.1+1.2),C7/B7))))</f>
        <v>0.92398379968207767</v>
      </c>
      <c r="E7" s="11">
        <v>15</v>
      </c>
      <c r="F7" s="60">
        <v>105.3</v>
      </c>
      <c r="G7" s="60">
        <v>106.7</v>
      </c>
      <c r="H7" s="4">
        <f>IF(I7=0,0,IF(F7=0,1,IF(G7&lt;0,0,IF(G7/F7&gt;1.2,IF((G7/F7-1.2)*0.1+1.2&gt;1.3,1.3,(G7/F7-1.2)*0.1+1.2),G7/F7))))</f>
        <v>1.01329534662868</v>
      </c>
      <c r="I7" s="11">
        <v>10</v>
      </c>
      <c r="J7" s="45">
        <v>4300</v>
      </c>
      <c r="K7" s="45">
        <v>4282</v>
      </c>
      <c r="L7" s="4">
        <f>IF(M7=0,0,IF(J7=0,1,IF(K7&lt;0,0,IF(J7/K7&gt;1.2,IF((J7/K7-1.2)*0.1+1.2&gt;1.3,1.3,(J7/K7-1.2)*0.1+1.2),J7/K7))))</f>
        <v>1.0042036431574031</v>
      </c>
      <c r="M7" s="11">
        <v>5</v>
      </c>
      <c r="N7" s="35">
        <v>1812648.6</v>
      </c>
      <c r="O7" s="35">
        <v>1348927.3</v>
      </c>
      <c r="P7" s="4">
        <f>IF(Q7=0,0,IF(N7=0,1,IF(O7&lt;0,0,IF(O7/N7&gt;1.2,IF((O7/N7-1.2)*0.1+1.2&gt;1.3,1.3,(O7/N7-1.2)*0.1+1.2),O7/N7))))</f>
        <v>0.74417473965996495</v>
      </c>
      <c r="Q7" s="11">
        <v>20</v>
      </c>
      <c r="R7" s="5" t="s">
        <v>370</v>
      </c>
      <c r="S7" s="5" t="s">
        <v>370</v>
      </c>
      <c r="T7" s="5" t="s">
        <v>370</v>
      </c>
      <c r="U7" s="5" t="s">
        <v>370</v>
      </c>
      <c r="V7" s="5" t="s">
        <v>370</v>
      </c>
      <c r="W7" s="5" t="s">
        <v>370</v>
      </c>
      <c r="X7" s="5" t="s">
        <v>370</v>
      </c>
      <c r="Y7" s="5" t="s">
        <v>370</v>
      </c>
      <c r="Z7" s="44">
        <f>(D7*E7+H7*I7+L7*M7+P7*Q7)/(E7+I7+M7+Q7)</f>
        <v>0.87794446941008564</v>
      </c>
      <c r="AA7" s="45">
        <v>399802</v>
      </c>
      <c r="AB7" s="35">
        <f>AA7/11</f>
        <v>36345.63636363636</v>
      </c>
      <c r="AC7" s="35">
        <f>ROUND(Z7*AB7,1)</f>
        <v>31909.5</v>
      </c>
      <c r="AD7" s="35">
        <f>AC7-AB7</f>
        <v>-4436.1363636363603</v>
      </c>
      <c r="AE7" s="35">
        <v>8657.8000000000029</v>
      </c>
      <c r="AF7" s="35">
        <f>IF((AC7+AE7)&gt;0,ROUND(AC7+AE7,1),0)</f>
        <v>40567.300000000003</v>
      </c>
      <c r="AG7" s="35"/>
      <c r="AH7" s="35">
        <f>IF((AF7-AG7)&gt;0,ROUND(AF7-AG7,1),0)</f>
        <v>40567.300000000003</v>
      </c>
      <c r="AI7" s="35">
        <v>39337.4</v>
      </c>
      <c r="AJ7" s="35">
        <f>AH7-AI7</f>
        <v>1229.9000000000015</v>
      </c>
    </row>
    <row r="8" spans="1:36" s="2" customFormat="1" ht="17" customHeight="1">
      <c r="A8" s="12" t="s">
        <v>6</v>
      </c>
      <c r="B8" s="35">
        <v>36463813</v>
      </c>
      <c r="C8" s="35">
        <v>35580308</v>
      </c>
      <c r="D8" s="4">
        <f t="shared" ref="D8:D15" si="1">IF(E8=0,0,IF(B8=0,1,IF(C8&lt;0,0,IF(C8/B8&gt;1.2,IF((C8/B8-1.2)*0.1+1.2&gt;1.3,1.3,(C8/B8-1.2)*0.1+1.2),C8/B8))))</f>
        <v>0.9757703617007909</v>
      </c>
      <c r="E8" s="11">
        <v>15</v>
      </c>
      <c r="F8" s="60">
        <v>102.4</v>
      </c>
      <c r="G8" s="60">
        <v>102.6</v>
      </c>
      <c r="H8" s="4">
        <f t="shared" ref="H8:H15" si="2">IF(I8=0,0,IF(F8=0,1,IF(G8&lt;0,0,IF(G8/F8&gt;1.2,IF((G8/F8-1.2)*0.1+1.2&gt;1.3,1.3,(G8/F8-1.2)*0.1+1.2),G8/F8))))</f>
        <v>1.0019531249999998</v>
      </c>
      <c r="I8" s="11">
        <v>10</v>
      </c>
      <c r="J8" s="45">
        <v>6500</v>
      </c>
      <c r="K8" s="45">
        <v>6542</v>
      </c>
      <c r="L8" s="4">
        <f t="shared" ref="L8:L16" si="3">IF(M8=0,0,IF(J8=0,1,IF(K8&lt;0,0,IF(J8/K8&gt;1.2,IF((J8/K8-1.2)*0.1+1.2&gt;1.3,1.3,(J8/K8-1.2)*0.1+1.2),J8/K8))))</f>
        <v>0.99357994497095692</v>
      </c>
      <c r="M8" s="11">
        <v>15</v>
      </c>
      <c r="N8" s="35">
        <v>750376.3</v>
      </c>
      <c r="O8" s="35">
        <v>680522.1</v>
      </c>
      <c r="P8" s="4">
        <f t="shared" ref="P8:P44" si="4">IF(Q8=0,0,IF(N8=0,1,IF(O8&lt;0,0,IF(O8/N8&gt;1.2,IF((O8/N8-1.2)*0.1+1.2&gt;1.3,1.3,(O8/N8-1.2)*0.1+1.2),O8/N8))))</f>
        <v>0.906907774139455</v>
      </c>
      <c r="Q8" s="11">
        <v>20</v>
      </c>
      <c r="R8" s="5" t="s">
        <v>370</v>
      </c>
      <c r="S8" s="5" t="s">
        <v>370</v>
      </c>
      <c r="T8" s="5" t="s">
        <v>370</v>
      </c>
      <c r="U8" s="5" t="s">
        <v>370</v>
      </c>
      <c r="V8" s="5" t="s">
        <v>370</v>
      </c>
      <c r="W8" s="5" t="s">
        <v>370</v>
      </c>
      <c r="X8" s="5" t="s">
        <v>370</v>
      </c>
      <c r="Y8" s="5" t="s">
        <v>370</v>
      </c>
      <c r="Z8" s="44">
        <f t="shared" ref="Z8:Z15" si="5">(D8*E8+H8*I8+L8*M8+P8*Q8)/(E8+I8+M8+Q8)</f>
        <v>0.96163235554775517</v>
      </c>
      <c r="AA8" s="45">
        <v>334467</v>
      </c>
      <c r="AB8" s="35">
        <f t="shared" ref="AB8:AB16" si="6">AA8/11</f>
        <v>30406.090909090908</v>
      </c>
      <c r="AC8" s="35">
        <f t="shared" ref="AC8:AC16" si="7">ROUND(Z8*AB8,1)</f>
        <v>29239.5</v>
      </c>
      <c r="AD8" s="35">
        <f t="shared" ref="AD8:AD15" si="8">AC8-AB8</f>
        <v>-1166.5909090909081</v>
      </c>
      <c r="AE8" s="35">
        <v>10829.800000000003</v>
      </c>
      <c r="AF8" s="35">
        <f t="shared" ref="AF8:AF15" si="9">IF((AC8+AE8)&gt;0,ROUND(AC8+AE8,1),0)</f>
        <v>40069.300000000003</v>
      </c>
      <c r="AG8" s="35"/>
      <c r="AH8" s="35">
        <f t="shared" ref="AH8:AH16" si="10">IF((AF8-AG8)&gt;0,ROUND(AF8-AG8,1),0)</f>
        <v>40069.300000000003</v>
      </c>
      <c r="AI8" s="35">
        <v>39824.1</v>
      </c>
      <c r="AJ8" s="35">
        <f t="shared" ref="AJ8:AJ14" si="11">AH8-AI8</f>
        <v>245.20000000000437</v>
      </c>
    </row>
    <row r="9" spans="1:36" s="2" customFormat="1" ht="17" customHeight="1">
      <c r="A9" s="12" t="s">
        <v>7</v>
      </c>
      <c r="B9" s="35">
        <v>3930953</v>
      </c>
      <c r="C9" s="35">
        <v>2781375</v>
      </c>
      <c r="D9" s="4">
        <f t="shared" si="1"/>
        <v>0.70755742945794564</v>
      </c>
      <c r="E9" s="11">
        <v>20</v>
      </c>
      <c r="F9" s="60">
        <v>101.6</v>
      </c>
      <c r="G9" s="60">
        <v>102.8</v>
      </c>
      <c r="H9" s="4">
        <f t="shared" si="2"/>
        <v>1.0118110236220472</v>
      </c>
      <c r="I9" s="11">
        <v>10</v>
      </c>
      <c r="J9" s="45">
        <v>710</v>
      </c>
      <c r="K9" s="45">
        <v>573</v>
      </c>
      <c r="L9" s="4">
        <f>IF(M9=0,0,IF(J9=0,1,IF(K9&lt;0,0,IF(J9/K9&gt;1.2,IF((J9/K9-1.2)*0.1+1.2&gt;1.3,1.3,(J9/K9-1.2)*0.1+1.2),J9/K9))))</f>
        <v>1.2039092495636998</v>
      </c>
      <c r="M9" s="11">
        <v>5</v>
      </c>
      <c r="N9" s="35">
        <v>150495.6</v>
      </c>
      <c r="O9" s="35">
        <v>122733.4</v>
      </c>
      <c r="P9" s="4">
        <f t="shared" si="4"/>
        <v>0.81552816162067188</v>
      </c>
      <c r="Q9" s="11">
        <v>20</v>
      </c>
      <c r="R9" s="5" t="s">
        <v>370</v>
      </c>
      <c r="S9" s="5" t="s">
        <v>370</v>
      </c>
      <c r="T9" s="5" t="s">
        <v>370</v>
      </c>
      <c r="U9" s="5" t="s">
        <v>370</v>
      </c>
      <c r="V9" s="5" t="s">
        <v>370</v>
      </c>
      <c r="W9" s="5" t="s">
        <v>370</v>
      </c>
      <c r="X9" s="5" t="s">
        <v>370</v>
      </c>
      <c r="Y9" s="5" t="s">
        <v>370</v>
      </c>
      <c r="Z9" s="44">
        <f t="shared" si="5"/>
        <v>0.8472612419202058</v>
      </c>
      <c r="AA9" s="45">
        <v>332817</v>
      </c>
      <c r="AB9" s="35">
        <f t="shared" si="6"/>
        <v>30256.090909090908</v>
      </c>
      <c r="AC9" s="35">
        <f t="shared" si="7"/>
        <v>25634.799999999999</v>
      </c>
      <c r="AD9" s="35">
        <f t="shared" si="8"/>
        <v>-4621.2909090909088</v>
      </c>
      <c r="AE9" s="35">
        <v>-1106.8000000000029</v>
      </c>
      <c r="AF9" s="35">
        <f t="shared" si="9"/>
        <v>24528</v>
      </c>
      <c r="AG9" s="35"/>
      <c r="AH9" s="35">
        <f t="shared" si="10"/>
        <v>24528</v>
      </c>
      <c r="AI9" s="35">
        <v>23421.7</v>
      </c>
      <c r="AJ9" s="35">
        <f t="shared" si="11"/>
        <v>1106.2999999999993</v>
      </c>
    </row>
    <row r="10" spans="1:36" s="2" customFormat="1" ht="17" customHeight="1">
      <c r="A10" s="12" t="s">
        <v>8</v>
      </c>
      <c r="B10" s="35">
        <v>6603637</v>
      </c>
      <c r="C10" s="35">
        <v>4813403.9000000004</v>
      </c>
      <c r="D10" s="4">
        <f t="shared" si="1"/>
        <v>0.72890195206066</v>
      </c>
      <c r="E10" s="11">
        <v>20</v>
      </c>
      <c r="F10" s="60">
        <v>105</v>
      </c>
      <c r="G10" s="60">
        <v>104.2</v>
      </c>
      <c r="H10" s="4">
        <f>IF(I10=0,0,IF(F10=0,1,IF(G10&lt;0,0,IF(G10/F10&gt;1.2,IF((G10/F10-1.2)*0.1+1.2&gt;1.3,1.3,(G10/F10-1.2)*0.1+1.2),G10/F10))))</f>
        <v>0.99238095238095236</v>
      </c>
      <c r="I10" s="11">
        <v>10</v>
      </c>
      <c r="J10" s="45">
        <v>430</v>
      </c>
      <c r="K10" s="45">
        <v>414</v>
      </c>
      <c r="L10" s="4">
        <f t="shared" si="3"/>
        <v>1.038647342995169</v>
      </c>
      <c r="M10" s="11">
        <v>10</v>
      </c>
      <c r="N10" s="35">
        <v>133987.20000000001</v>
      </c>
      <c r="O10" s="35">
        <v>154467</v>
      </c>
      <c r="P10" s="4">
        <f t="shared" si="4"/>
        <v>1.1528489288529054</v>
      </c>
      <c r="Q10" s="11">
        <v>20</v>
      </c>
      <c r="R10" s="5" t="s">
        <v>370</v>
      </c>
      <c r="S10" s="5" t="s">
        <v>370</v>
      </c>
      <c r="T10" s="5" t="s">
        <v>370</v>
      </c>
      <c r="U10" s="5" t="s">
        <v>370</v>
      </c>
      <c r="V10" s="5" t="s">
        <v>370</v>
      </c>
      <c r="W10" s="5" t="s">
        <v>370</v>
      </c>
      <c r="X10" s="5" t="s">
        <v>370</v>
      </c>
      <c r="Y10" s="5" t="s">
        <v>370</v>
      </c>
      <c r="Z10" s="44">
        <f t="shared" si="5"/>
        <v>0.96575500953387539</v>
      </c>
      <c r="AA10" s="45">
        <v>169631</v>
      </c>
      <c r="AB10" s="35">
        <f t="shared" si="6"/>
        <v>15421</v>
      </c>
      <c r="AC10" s="35">
        <f t="shared" si="7"/>
        <v>14892.9</v>
      </c>
      <c r="AD10" s="35">
        <f t="shared" si="8"/>
        <v>-528.10000000000036</v>
      </c>
      <c r="AE10" s="35">
        <v>3017</v>
      </c>
      <c r="AF10" s="35">
        <f t="shared" si="9"/>
        <v>17909.900000000001</v>
      </c>
      <c r="AG10" s="35"/>
      <c r="AH10" s="35">
        <f t="shared" si="10"/>
        <v>17909.900000000001</v>
      </c>
      <c r="AI10" s="35">
        <v>17827.8</v>
      </c>
      <c r="AJ10" s="35">
        <f t="shared" si="11"/>
        <v>82.100000000002183</v>
      </c>
    </row>
    <row r="11" spans="1:36" s="2" customFormat="1" ht="17" customHeight="1">
      <c r="A11" s="12" t="s">
        <v>9</v>
      </c>
      <c r="B11" s="35">
        <v>787320</v>
      </c>
      <c r="C11" s="35">
        <v>952493.8</v>
      </c>
      <c r="D11" s="4">
        <f t="shared" si="1"/>
        <v>1.2009792460498907</v>
      </c>
      <c r="E11" s="11">
        <v>20</v>
      </c>
      <c r="F11" s="60">
        <v>109.1</v>
      </c>
      <c r="G11" s="60">
        <v>104.2</v>
      </c>
      <c r="H11" s="4">
        <f t="shared" si="2"/>
        <v>0.95508707607699361</v>
      </c>
      <c r="I11" s="11">
        <v>10</v>
      </c>
      <c r="J11" s="45">
        <v>370</v>
      </c>
      <c r="K11" s="45">
        <v>369</v>
      </c>
      <c r="L11" s="4">
        <f t="shared" si="3"/>
        <v>1.0027100271002709</v>
      </c>
      <c r="M11" s="11">
        <v>10</v>
      </c>
      <c r="N11" s="35">
        <v>42627.3</v>
      </c>
      <c r="O11" s="35">
        <v>32590.1</v>
      </c>
      <c r="P11" s="4">
        <f t="shared" si="4"/>
        <v>0.7645358725511584</v>
      </c>
      <c r="Q11" s="11">
        <v>20</v>
      </c>
      <c r="R11" s="5" t="s">
        <v>370</v>
      </c>
      <c r="S11" s="5" t="s">
        <v>370</v>
      </c>
      <c r="T11" s="5" t="s">
        <v>370</v>
      </c>
      <c r="U11" s="5" t="s">
        <v>370</v>
      </c>
      <c r="V11" s="5" t="s">
        <v>370</v>
      </c>
      <c r="W11" s="5" t="s">
        <v>370</v>
      </c>
      <c r="X11" s="5" t="s">
        <v>370</v>
      </c>
      <c r="Y11" s="5" t="s">
        <v>370</v>
      </c>
      <c r="Z11" s="44">
        <f t="shared" si="5"/>
        <v>0.98147122339656057</v>
      </c>
      <c r="AA11" s="45">
        <v>186688</v>
      </c>
      <c r="AB11" s="35">
        <f t="shared" si="6"/>
        <v>16971.636363636364</v>
      </c>
      <c r="AC11" s="35">
        <f t="shared" si="7"/>
        <v>16657.2</v>
      </c>
      <c r="AD11" s="35">
        <f t="shared" si="8"/>
        <v>-314.43636363636324</v>
      </c>
      <c r="AE11" s="35">
        <v>-2991.5</v>
      </c>
      <c r="AF11" s="35">
        <f t="shared" si="9"/>
        <v>13665.7</v>
      </c>
      <c r="AG11" s="35"/>
      <c r="AH11" s="35">
        <f t="shared" si="10"/>
        <v>13665.7</v>
      </c>
      <c r="AI11" s="35">
        <v>13755.2</v>
      </c>
      <c r="AJ11" s="35">
        <f>AH11-AI11</f>
        <v>-89.5</v>
      </c>
    </row>
    <row r="12" spans="1:36" s="2" customFormat="1" ht="17" customHeight="1">
      <c r="A12" s="12" t="s">
        <v>10</v>
      </c>
      <c r="B12" s="35">
        <v>2229674</v>
      </c>
      <c r="C12" s="35">
        <v>1833347.9</v>
      </c>
      <c r="D12" s="4">
        <f t="shared" si="1"/>
        <v>0.82224930640084604</v>
      </c>
      <c r="E12" s="11">
        <v>20</v>
      </c>
      <c r="F12" s="60">
        <v>104</v>
      </c>
      <c r="G12" s="60">
        <v>102.3</v>
      </c>
      <c r="H12" s="4">
        <f t="shared" si="2"/>
        <v>0.9836538461538461</v>
      </c>
      <c r="I12" s="11">
        <v>10</v>
      </c>
      <c r="J12" s="45">
        <v>320</v>
      </c>
      <c r="K12" s="45">
        <v>319</v>
      </c>
      <c r="L12" s="4">
        <f t="shared" si="3"/>
        <v>1.0031347962382444</v>
      </c>
      <c r="M12" s="11">
        <v>15</v>
      </c>
      <c r="N12" s="35">
        <v>38310.199999999997</v>
      </c>
      <c r="O12" s="35">
        <v>41314.300000000003</v>
      </c>
      <c r="P12" s="4">
        <f t="shared" si="4"/>
        <v>1.0784151479240518</v>
      </c>
      <c r="Q12" s="11">
        <v>20</v>
      </c>
      <c r="R12" s="5" t="s">
        <v>370</v>
      </c>
      <c r="S12" s="5" t="s">
        <v>370</v>
      </c>
      <c r="T12" s="5" t="s">
        <v>370</v>
      </c>
      <c r="U12" s="5" t="s">
        <v>370</v>
      </c>
      <c r="V12" s="5" t="s">
        <v>370</v>
      </c>
      <c r="W12" s="5" t="s">
        <v>370</v>
      </c>
      <c r="X12" s="5" t="s">
        <v>370</v>
      </c>
      <c r="Y12" s="5" t="s">
        <v>370</v>
      </c>
      <c r="Z12" s="44">
        <f t="shared" si="5"/>
        <v>0.96764383833246281</v>
      </c>
      <c r="AA12" s="45">
        <v>109979</v>
      </c>
      <c r="AB12" s="35">
        <f t="shared" si="6"/>
        <v>9998.0909090909099</v>
      </c>
      <c r="AC12" s="35">
        <f t="shared" si="7"/>
        <v>9674.6</v>
      </c>
      <c r="AD12" s="35">
        <f t="shared" si="8"/>
        <v>-323.49090909090955</v>
      </c>
      <c r="AE12" s="35">
        <v>842.89999999999964</v>
      </c>
      <c r="AF12" s="35">
        <f t="shared" si="9"/>
        <v>10517.5</v>
      </c>
      <c r="AG12" s="35"/>
      <c r="AH12" s="35">
        <f t="shared" si="10"/>
        <v>10517.5</v>
      </c>
      <c r="AI12" s="35">
        <v>10488.4</v>
      </c>
      <c r="AJ12" s="35">
        <f t="shared" si="11"/>
        <v>29.100000000000364</v>
      </c>
    </row>
    <row r="13" spans="1:36" s="2" customFormat="1" ht="17" customHeight="1">
      <c r="A13" s="12" t="s">
        <v>11</v>
      </c>
      <c r="B13" s="35">
        <v>2262079</v>
      </c>
      <c r="C13" s="35">
        <v>3023293.7</v>
      </c>
      <c r="D13" s="4">
        <f t="shared" si="1"/>
        <v>1.2136511103281538</v>
      </c>
      <c r="E13" s="11">
        <v>20</v>
      </c>
      <c r="F13" s="60">
        <v>104.8</v>
      </c>
      <c r="G13" s="60">
        <v>103.2</v>
      </c>
      <c r="H13" s="4">
        <f t="shared" si="2"/>
        <v>0.984732824427481</v>
      </c>
      <c r="I13" s="11">
        <v>10</v>
      </c>
      <c r="J13" s="45">
        <v>600</v>
      </c>
      <c r="K13" s="45">
        <v>599</v>
      </c>
      <c r="L13" s="4">
        <f t="shared" si="3"/>
        <v>1.001669449081803</v>
      </c>
      <c r="M13" s="11">
        <v>10</v>
      </c>
      <c r="N13" s="35">
        <v>50750.3</v>
      </c>
      <c r="O13" s="35">
        <v>37748.699999999997</v>
      </c>
      <c r="P13" s="4">
        <f t="shared" si="4"/>
        <v>0.7438123518481663</v>
      </c>
      <c r="Q13" s="11">
        <v>20</v>
      </c>
      <c r="R13" s="5" t="s">
        <v>370</v>
      </c>
      <c r="S13" s="5" t="s">
        <v>370</v>
      </c>
      <c r="T13" s="5" t="s">
        <v>370</v>
      </c>
      <c r="U13" s="5" t="s">
        <v>370</v>
      </c>
      <c r="V13" s="5" t="s">
        <v>370</v>
      </c>
      <c r="W13" s="5" t="s">
        <v>370</v>
      </c>
      <c r="X13" s="5" t="s">
        <v>370</v>
      </c>
      <c r="Y13" s="5" t="s">
        <v>370</v>
      </c>
      <c r="Z13" s="44">
        <f t="shared" si="5"/>
        <v>0.98355486631032074</v>
      </c>
      <c r="AA13" s="45">
        <v>172246</v>
      </c>
      <c r="AB13" s="35">
        <f t="shared" si="6"/>
        <v>15658.727272727272</v>
      </c>
      <c r="AC13" s="35">
        <f t="shared" si="7"/>
        <v>15401.2</v>
      </c>
      <c r="AD13" s="35">
        <f t="shared" si="8"/>
        <v>-257.52727272727134</v>
      </c>
      <c r="AE13" s="35">
        <v>-2510.6999999999971</v>
      </c>
      <c r="AF13" s="35">
        <f t="shared" si="9"/>
        <v>12890.5</v>
      </c>
      <c r="AG13" s="35"/>
      <c r="AH13" s="35">
        <f t="shared" si="10"/>
        <v>12890.5</v>
      </c>
      <c r="AI13" s="35">
        <v>12886.8</v>
      </c>
      <c r="AJ13" s="35">
        <f t="shared" si="11"/>
        <v>3.7000000000007276</v>
      </c>
    </row>
    <row r="14" spans="1:36" s="2" customFormat="1" ht="17" customHeight="1">
      <c r="A14" s="12" t="s">
        <v>12</v>
      </c>
      <c r="B14" s="35">
        <v>66824</v>
      </c>
      <c r="C14" s="35">
        <v>56526.9</v>
      </c>
      <c r="D14" s="4">
        <f t="shared" si="1"/>
        <v>0.84590715910451342</v>
      </c>
      <c r="E14" s="11">
        <v>20</v>
      </c>
      <c r="F14" s="60">
        <v>102.5</v>
      </c>
      <c r="G14" s="60">
        <v>109.4</v>
      </c>
      <c r="H14" s="4">
        <f t="shared" si="2"/>
        <v>1.0673170731707318</v>
      </c>
      <c r="I14" s="11">
        <v>10</v>
      </c>
      <c r="J14" s="45">
        <v>260</v>
      </c>
      <c r="K14" s="45">
        <v>276</v>
      </c>
      <c r="L14" s="4">
        <f t="shared" si="3"/>
        <v>0.94202898550724634</v>
      </c>
      <c r="M14" s="11">
        <v>15</v>
      </c>
      <c r="N14" s="35">
        <v>15122.9</v>
      </c>
      <c r="O14" s="35">
        <v>12845.1</v>
      </c>
      <c r="P14" s="4">
        <f t="shared" si="4"/>
        <v>0.84938074046644496</v>
      </c>
      <c r="Q14" s="11">
        <v>20</v>
      </c>
      <c r="R14" s="5" t="s">
        <v>370</v>
      </c>
      <c r="S14" s="5" t="s">
        <v>370</v>
      </c>
      <c r="T14" s="5" t="s">
        <v>370</v>
      </c>
      <c r="U14" s="5" t="s">
        <v>370</v>
      </c>
      <c r="V14" s="5" t="s">
        <v>370</v>
      </c>
      <c r="W14" s="5" t="s">
        <v>370</v>
      </c>
      <c r="X14" s="5" t="s">
        <v>370</v>
      </c>
      <c r="Y14" s="5" t="s">
        <v>370</v>
      </c>
      <c r="Z14" s="44">
        <f t="shared" si="5"/>
        <v>0.90322097701131054</v>
      </c>
      <c r="AA14" s="45">
        <v>124014</v>
      </c>
      <c r="AB14" s="35">
        <f t="shared" si="6"/>
        <v>11274</v>
      </c>
      <c r="AC14" s="35">
        <f t="shared" si="7"/>
        <v>10182.9</v>
      </c>
      <c r="AD14" s="35">
        <f t="shared" si="8"/>
        <v>-1091.1000000000004</v>
      </c>
      <c r="AE14" s="35">
        <v>268.60000000000036</v>
      </c>
      <c r="AF14" s="35">
        <f t="shared" si="9"/>
        <v>10451.5</v>
      </c>
      <c r="AG14" s="35"/>
      <c r="AH14" s="35">
        <f t="shared" si="10"/>
        <v>10451.5</v>
      </c>
      <c r="AI14" s="35">
        <v>10115.1</v>
      </c>
      <c r="AJ14" s="35">
        <f t="shared" si="11"/>
        <v>336.39999999999964</v>
      </c>
    </row>
    <row r="15" spans="1:36" s="2" customFormat="1" ht="17" customHeight="1">
      <c r="A15" s="12" t="s">
        <v>13</v>
      </c>
      <c r="B15" s="35">
        <v>403092</v>
      </c>
      <c r="C15" s="35">
        <v>317981.7</v>
      </c>
      <c r="D15" s="4">
        <f t="shared" si="1"/>
        <v>0.78885639010449227</v>
      </c>
      <c r="E15" s="11">
        <v>20</v>
      </c>
      <c r="F15" s="60">
        <v>101.3</v>
      </c>
      <c r="G15" s="60">
        <v>105.6</v>
      </c>
      <c r="H15" s="4">
        <f t="shared" si="2"/>
        <v>1.0424481737413622</v>
      </c>
      <c r="I15" s="11">
        <v>10</v>
      </c>
      <c r="J15" s="45">
        <v>440</v>
      </c>
      <c r="K15" s="45">
        <v>438</v>
      </c>
      <c r="L15" s="4">
        <f t="shared" si="3"/>
        <v>1.004566210045662</v>
      </c>
      <c r="M15" s="11">
        <v>10</v>
      </c>
      <c r="N15" s="35">
        <v>39160.9</v>
      </c>
      <c r="O15" s="35">
        <v>37375.800000000003</v>
      </c>
      <c r="P15" s="4">
        <f t="shared" si="4"/>
        <v>0.95441626724615625</v>
      </c>
      <c r="Q15" s="11">
        <v>20</v>
      </c>
      <c r="R15" s="5" t="s">
        <v>370</v>
      </c>
      <c r="S15" s="5" t="s">
        <v>370</v>
      </c>
      <c r="T15" s="5" t="s">
        <v>370</v>
      </c>
      <c r="U15" s="5" t="s">
        <v>370</v>
      </c>
      <c r="V15" s="5" t="s">
        <v>370</v>
      </c>
      <c r="W15" s="5" t="s">
        <v>370</v>
      </c>
      <c r="X15" s="5" t="s">
        <v>370</v>
      </c>
      <c r="Y15" s="5" t="s">
        <v>370</v>
      </c>
      <c r="Z15" s="44">
        <f t="shared" si="5"/>
        <v>0.92225994974805348</v>
      </c>
      <c r="AA15" s="45">
        <v>184383</v>
      </c>
      <c r="AB15" s="35">
        <f t="shared" si="6"/>
        <v>16762.090909090908</v>
      </c>
      <c r="AC15" s="35">
        <f t="shared" si="7"/>
        <v>15459</v>
      </c>
      <c r="AD15" s="35">
        <f t="shared" si="8"/>
        <v>-1303.0909090909081</v>
      </c>
      <c r="AE15" s="35">
        <v>-1753.7999999999993</v>
      </c>
      <c r="AF15" s="35">
        <f t="shared" si="9"/>
        <v>13705.2</v>
      </c>
      <c r="AG15" s="35"/>
      <c r="AH15" s="35">
        <f t="shared" si="10"/>
        <v>13705.2</v>
      </c>
      <c r="AI15" s="35">
        <v>13302.3</v>
      </c>
      <c r="AJ15" s="35">
        <f>AH15-AI15</f>
        <v>402.90000000000146</v>
      </c>
    </row>
    <row r="16" spans="1:36" s="2" customFormat="1" ht="17" customHeight="1">
      <c r="A16" s="12" t="s">
        <v>14</v>
      </c>
      <c r="B16" s="35">
        <v>52165</v>
      </c>
      <c r="C16" s="35">
        <v>47978.3</v>
      </c>
      <c r="D16" s="4">
        <f>IF(E16=0,0,IF(B16=0,1,IF(C16&lt;0,0,IF(C16/B16&gt;1.2,IF((C16/B16-1.2)*0.1+1.2&gt;1.3,1.3,(C16/B16-1.2)*0.1+1.2),C16/B16))))</f>
        <v>0.91974120578932239</v>
      </c>
      <c r="E16" s="11">
        <v>20</v>
      </c>
      <c r="F16" s="60">
        <v>104.2</v>
      </c>
      <c r="G16" s="60">
        <v>99.2</v>
      </c>
      <c r="H16" s="4">
        <f>IF(I16=0,0,IF(F16=0,1,IF(G16&lt;0,0,IF(G16/F16&gt;1.2,IF((G16/F16-1.2)*0.1+1.2&gt;1.3,1.3,(G16/F16-1.2)*0.1+1.2),G16/F16))))</f>
        <v>0.95201535508637236</v>
      </c>
      <c r="I16" s="11">
        <v>10</v>
      </c>
      <c r="J16" s="45">
        <v>160</v>
      </c>
      <c r="K16" s="45">
        <v>163</v>
      </c>
      <c r="L16" s="4">
        <f t="shared" si="3"/>
        <v>0.98159509202453987</v>
      </c>
      <c r="M16" s="11">
        <v>10</v>
      </c>
      <c r="N16" s="35">
        <v>24269.9</v>
      </c>
      <c r="O16" s="35">
        <v>22631.8</v>
      </c>
      <c r="P16" s="4">
        <f t="shared" si="4"/>
        <v>0.93250487229036783</v>
      </c>
      <c r="Q16" s="11">
        <v>20</v>
      </c>
      <c r="R16" s="5" t="s">
        <v>370</v>
      </c>
      <c r="S16" s="5" t="s">
        <v>370</v>
      </c>
      <c r="T16" s="5" t="s">
        <v>370</v>
      </c>
      <c r="U16" s="5" t="s">
        <v>370</v>
      </c>
      <c r="V16" s="5" t="s">
        <v>370</v>
      </c>
      <c r="W16" s="5" t="s">
        <v>370</v>
      </c>
      <c r="X16" s="5" t="s">
        <v>370</v>
      </c>
      <c r="Y16" s="5" t="s">
        <v>370</v>
      </c>
      <c r="Z16" s="44">
        <f>(D16*E16+H16*I16+L16*M16+P16*Q16)/(E16+I16+M16+Q16)</f>
        <v>0.93968376721171554</v>
      </c>
      <c r="AA16" s="45">
        <v>104195</v>
      </c>
      <c r="AB16" s="35">
        <f t="shared" si="6"/>
        <v>9472.2727272727279</v>
      </c>
      <c r="AC16" s="35">
        <f t="shared" si="7"/>
        <v>8900.9</v>
      </c>
      <c r="AD16" s="35">
        <f>AC16-AB16</f>
        <v>-571.3727272727283</v>
      </c>
      <c r="AE16" s="35">
        <v>-204.2</v>
      </c>
      <c r="AF16" s="35">
        <f>IF((AC16+AE16)&gt;0,ROUND(AC16+AE16,1),0)</f>
        <v>8696.7000000000007</v>
      </c>
      <c r="AG16" s="35"/>
      <c r="AH16" s="35">
        <f t="shared" si="10"/>
        <v>8696.7000000000007</v>
      </c>
      <c r="AI16" s="35">
        <v>8673.4</v>
      </c>
      <c r="AJ16" s="35">
        <f>AH16-AI16</f>
        <v>23.300000000001091</v>
      </c>
    </row>
    <row r="17" spans="1:36" s="2" customFormat="1" ht="17" customHeight="1">
      <c r="A17" s="15" t="s">
        <v>20</v>
      </c>
      <c r="B17" s="34">
        <f>SUM(B18:B44)</f>
        <v>6922722</v>
      </c>
      <c r="C17" s="34">
        <f>SUM(C18:C44)</f>
        <v>8053776.7000000011</v>
      </c>
      <c r="D17" s="6">
        <f>IF(C17/B17&gt;1.2,IF((C17/B17-1.2)*0.1+1.2&gt;1.3,1.3,(C17/B17-1.2)*0.1+1.2),C17/B17)</f>
        <v>1.1633829438767007</v>
      </c>
      <c r="E17" s="21"/>
      <c r="F17" s="20"/>
      <c r="G17" s="20"/>
      <c r="H17" s="6"/>
      <c r="I17" s="21"/>
      <c r="J17" s="20">
        <f>SUM(J18:J44)</f>
        <v>5530</v>
      </c>
      <c r="K17" s="20">
        <f>SUM(K18:K44)</f>
        <v>5048</v>
      </c>
      <c r="L17" s="6">
        <f>IF(J17/K17&gt;1.2,IF((J17/K17-1.2)*0.1+1.2&gt;1.3,1.3,(J17/K17-1.2)*0.1+1.2),J17/K17)</f>
        <v>1.0954833597464342</v>
      </c>
      <c r="M17" s="21"/>
      <c r="N17" s="34">
        <f>SUM(N18:N44)</f>
        <v>546025.6</v>
      </c>
      <c r="O17" s="34">
        <f>SUM(O18:O44)</f>
        <v>565992.6</v>
      </c>
      <c r="P17" s="6">
        <f>IF(O17/N17&gt;1.2,IF((O17/N17-1.2)*0.1+1.2&gt;1.3,1.3,(O17/N17-1.2)*0.1+1.2),O17/N17)</f>
        <v>1.036567882531515</v>
      </c>
      <c r="Q17" s="21"/>
      <c r="R17" s="34">
        <f>SUM(R18:R44)</f>
        <v>12234.6</v>
      </c>
      <c r="S17" s="34">
        <f>SUM(S18:S44)</f>
        <v>13414.499999999998</v>
      </c>
      <c r="T17" s="6">
        <f>IF(S17/R17&gt;1.2,IF((S17/R17-1.2)*0.1+1.2&gt;1.3,1.3,(S17/R17-1.2)*0.1+1.2),S17/R17)</f>
        <v>1.0964396057084005</v>
      </c>
      <c r="U17" s="21"/>
      <c r="V17" s="34">
        <f>SUM(V18:V44)</f>
        <v>5359.9000000000005</v>
      </c>
      <c r="W17" s="34">
        <f>SUM(W18:W44)</f>
        <v>6429.3</v>
      </c>
      <c r="X17" s="6">
        <f>IF(W17/V17&gt;1.2,IF((W17/V17-1.2)*0.1+1.2&gt;1.3,1.3,(W17/V17-1.2)*0.1+1.2),W17/V17)</f>
        <v>1.1995186477359652</v>
      </c>
      <c r="Y17" s="21"/>
      <c r="Z17" s="22"/>
      <c r="AA17" s="20">
        <f>SUM(AA18:AA44)</f>
        <v>1012809</v>
      </c>
      <c r="AB17" s="34">
        <f>SUM(AB18:AB44)</f>
        <v>92073.545454545456</v>
      </c>
      <c r="AC17" s="34">
        <f>SUM(AC18:AC44)</f>
        <v>97510.099999999991</v>
      </c>
      <c r="AD17" s="34">
        <f>SUM(AD18:AD44)</f>
        <v>5436.5545454545463</v>
      </c>
      <c r="AE17" s="34">
        <f>SUM(AE18:AE44)</f>
        <v>1896.4</v>
      </c>
      <c r="AF17" s="34">
        <f t="shared" ref="AF17:AI17" si="12">SUM(AF18:AF44)</f>
        <v>99406.500000000015</v>
      </c>
      <c r="AG17" s="34">
        <f t="shared" si="12"/>
        <v>0</v>
      </c>
      <c r="AH17" s="34">
        <f t="shared" si="12"/>
        <v>99406.500000000015</v>
      </c>
      <c r="AI17" s="34">
        <f t="shared" si="12"/>
        <v>99901.4</v>
      </c>
      <c r="AJ17" s="34">
        <f>SUM(AJ18:AJ44)</f>
        <v>-494.89999999999804</v>
      </c>
    </row>
    <row r="18" spans="1:36" s="2" customFormat="1" ht="17" customHeight="1">
      <c r="A18" s="13" t="s">
        <v>0</v>
      </c>
      <c r="B18" s="35">
        <v>6267</v>
      </c>
      <c r="C18" s="35">
        <v>6502.6</v>
      </c>
      <c r="D18" s="4">
        <f>IF(E18=0,0,IF(B18=0,1,IF(C18&lt;0,0,IF(C18/B18&gt;1.2,IF((C18/B18-1.2)*0.1+1.2&gt;1.3,1.3,(C18/B18-1.2)*0.1+1.2),C18/B18))))</f>
        <v>1.0375937450135633</v>
      </c>
      <c r="E18" s="11">
        <v>10</v>
      </c>
      <c r="F18" s="60">
        <v>100.4</v>
      </c>
      <c r="G18" s="60">
        <v>100.2</v>
      </c>
      <c r="H18" s="4">
        <f>IF(I18=0,0,IF(F18=0,1,IF(G18&lt;0,0,IF(G18/F18&gt;1.2,IF((G18/F18-1.2)*0.1+1.2&gt;1.3,1.3,(G18/F18-1.2)*0.1+1.2),G18/F18))))</f>
        <v>0.99800796812749004</v>
      </c>
      <c r="I18" s="11">
        <v>5</v>
      </c>
      <c r="J18" s="45">
        <v>120</v>
      </c>
      <c r="K18" s="45">
        <v>112</v>
      </c>
      <c r="L18" s="4">
        <f>IF(M18=0,0,IF(J18=0,1,IF(K18&lt;0,0,IF(J18/K18&gt;1.2,IF((J18/K18-1.2)*0.1+1.2&gt;1.3,1.3,(J18/K18-1.2)*0.1+1.2),J18/K18))))</f>
        <v>1.0714285714285714</v>
      </c>
      <c r="M18" s="11">
        <v>15</v>
      </c>
      <c r="N18" s="35">
        <v>5384.2</v>
      </c>
      <c r="O18" s="35">
        <v>5794.2</v>
      </c>
      <c r="P18" s="4">
        <f t="shared" si="4"/>
        <v>1.0761487314735709</v>
      </c>
      <c r="Q18" s="11">
        <v>20</v>
      </c>
      <c r="R18" s="35">
        <v>60</v>
      </c>
      <c r="S18" s="35">
        <v>69.099999999999994</v>
      </c>
      <c r="T18" s="4">
        <f>IF(U18=0,0,IF(R18=0,1,IF(S18&lt;0,0,IF(S18/R18&gt;1.2,IF((S18/R18-1.2)*0.1+1.2&gt;1.3,1.3,(S18/R18-1.2)*0.1+1.2),S18/R18))))</f>
        <v>1.1516666666666666</v>
      </c>
      <c r="U18" s="11">
        <v>10</v>
      </c>
      <c r="V18" s="35">
        <v>27</v>
      </c>
      <c r="W18" s="35">
        <v>30.9</v>
      </c>
      <c r="X18" s="4">
        <f>IF(Y18=0,0,IF(V18=0,1,IF(W18&lt;0,0,IF(W18/V18&gt;1.2,IF((W18/V18-1.2)*0.1+1.2&gt;1.3,1.3,(W18/V18-1.2)*0.1+1.2),W18/V18))))</f>
        <v>1.1444444444444444</v>
      </c>
      <c r="Y18" s="11">
        <v>10</v>
      </c>
      <c r="Z18" s="44">
        <f>(D18*E18+H18*I18+L18*M18+P18*Q18+T18*U18+X18*Y18)/(E18+I18+M18+Q18+U18+Y18)</f>
        <v>1.0845927371826309</v>
      </c>
      <c r="AA18" s="45">
        <v>21927</v>
      </c>
      <c r="AB18" s="35">
        <f>AA18/11</f>
        <v>1993.3636363636363</v>
      </c>
      <c r="AC18" s="35">
        <f>ROUND(Z18*AB18,1)</f>
        <v>2162</v>
      </c>
      <c r="AD18" s="35">
        <f>AC18-AB18</f>
        <v>168.63636363636374</v>
      </c>
      <c r="AE18" s="35">
        <v>175.5</v>
      </c>
      <c r="AF18" s="35">
        <f>IF((AC18+AE18)&gt;0,ROUND(AC18+AE18,1),0)</f>
        <v>2337.5</v>
      </c>
      <c r="AG18" s="35"/>
      <c r="AH18" s="35">
        <f>IF((AF18-AG18)&gt;0,ROUND(AF18-AG18,1),0)</f>
        <v>2337.5</v>
      </c>
      <c r="AI18" s="35">
        <v>2350.8000000000002</v>
      </c>
      <c r="AJ18" s="35">
        <f>AH18-AI18</f>
        <v>-13.300000000000182</v>
      </c>
    </row>
    <row r="19" spans="1:36" s="2" customFormat="1" ht="17" customHeight="1">
      <c r="A19" s="13" t="s">
        <v>21</v>
      </c>
      <c r="B19" s="35">
        <v>627950</v>
      </c>
      <c r="C19" s="35">
        <v>820707.5</v>
      </c>
      <c r="D19" s="4">
        <f t="shared" ref="D19:D43" si="13">IF(E19=0,0,IF(B19=0,1,IF(C19&lt;0,0,IF(C19/B19&gt;1.2,IF((C19/B19-1.2)*0.1+1.2&gt;1.3,1.3,(C19/B19-1.2)*0.1+1.2),C19/B19))))</f>
        <v>1.2106963134007485</v>
      </c>
      <c r="E19" s="11">
        <v>10</v>
      </c>
      <c r="F19" s="60">
        <v>105.6</v>
      </c>
      <c r="G19" s="60">
        <v>102.6</v>
      </c>
      <c r="H19" s="4">
        <f t="shared" ref="H19:H43" si="14">IF(I19=0,0,IF(F19=0,1,IF(G19&lt;0,0,IF(G19/F19&gt;1.2,IF((G19/F19-1.2)*0.1+1.2&gt;1.3,1.3,(G19/F19-1.2)*0.1+1.2),G19/F19))))</f>
        <v>0.97159090909090906</v>
      </c>
      <c r="I19" s="11">
        <v>5</v>
      </c>
      <c r="J19" s="45">
        <v>240</v>
      </c>
      <c r="K19" s="45">
        <v>221</v>
      </c>
      <c r="L19" s="4">
        <f t="shared" ref="L19:L43" si="15">IF(M19=0,0,IF(J19=0,1,IF(K19&lt;0,0,IF(J19/K19&gt;1.2,IF((J19/K19-1.2)*0.1+1.2&gt;1.3,1.3,(J19/K19-1.2)*0.1+1.2),J19/K19))))</f>
        <v>1.0859728506787329</v>
      </c>
      <c r="M19" s="11">
        <v>5</v>
      </c>
      <c r="N19" s="35">
        <v>28677.5</v>
      </c>
      <c r="O19" s="35">
        <v>28153</v>
      </c>
      <c r="P19" s="4">
        <f t="shared" si="4"/>
        <v>0.98171040013948219</v>
      </c>
      <c r="Q19" s="11">
        <v>20</v>
      </c>
      <c r="R19" s="35">
        <v>515.79999999999995</v>
      </c>
      <c r="S19" s="35">
        <v>569.20000000000005</v>
      </c>
      <c r="T19" s="4">
        <f t="shared" ref="T19:T44" si="16">IF(U19=0,0,IF(R19=0,1,IF(S19&lt;0,0,IF(S19/R19&gt;1.2,IF((S19/R19-1.2)*0.1+1.2&gt;1.3,1.3,(S19/R19-1.2)*0.1+1.2),S19/R19))))</f>
        <v>1.1035284994183794</v>
      </c>
      <c r="U19" s="11">
        <v>5</v>
      </c>
      <c r="V19" s="35">
        <v>57.8</v>
      </c>
      <c r="W19" s="35">
        <v>64.599999999999994</v>
      </c>
      <c r="X19" s="4">
        <f t="shared" ref="X19:X44" si="17">IF(Y19=0,0,IF(V19=0,1,IF(W19&lt;0,0,IF(W19/V19&gt;1.2,IF((W19/V19-1.2)*0.1+1.2&gt;1.3,1.3,(W19/V19-1.2)*0.1+1.2),W19/V19))))</f>
        <v>1.1176470588235294</v>
      </c>
      <c r="Y19" s="11">
        <v>5</v>
      </c>
      <c r="Z19" s="44">
        <f t="shared" ref="Z19:Z44" si="18">(D19*E19+H19*I19+L19*M19+P19*Q19+T19*U19+X19*Y19)/(E19+I19+M19+Q19+U19+Y19)</f>
        <v>1.0626973545370977</v>
      </c>
      <c r="AA19" s="45">
        <v>33179</v>
      </c>
      <c r="AB19" s="35">
        <f t="shared" ref="AB19:AB43" si="19">AA19/11</f>
        <v>3016.2727272727275</v>
      </c>
      <c r="AC19" s="35">
        <f t="shared" ref="AC19:AC43" si="20">ROUND(Z19*AB19,1)</f>
        <v>3205.4</v>
      </c>
      <c r="AD19" s="35">
        <f t="shared" ref="AD19:AD43" si="21">AC19-AB19</f>
        <v>189.12727272727261</v>
      </c>
      <c r="AE19" s="35">
        <v>46.2</v>
      </c>
      <c r="AF19" s="35">
        <f t="shared" ref="AF19:AF43" si="22">IF((AC19+AE19)&gt;0,ROUND(AC19+AE19,1),0)</f>
        <v>3251.6</v>
      </c>
      <c r="AG19" s="35"/>
      <c r="AH19" s="35">
        <f t="shared" ref="AH19:AH43" si="23">IF((AF19-AG19)&gt;0,ROUND(AF19-AG19,1),0)</f>
        <v>3251.6</v>
      </c>
      <c r="AI19" s="35">
        <v>3282.1</v>
      </c>
      <c r="AJ19" s="35">
        <f>AH19-AI19</f>
        <v>-30.5</v>
      </c>
    </row>
    <row r="20" spans="1:36" s="2" customFormat="1" ht="17" customHeight="1">
      <c r="A20" s="13" t="s">
        <v>22</v>
      </c>
      <c r="B20" s="35">
        <v>201540</v>
      </c>
      <c r="C20" s="35">
        <v>186734.7</v>
      </c>
      <c r="D20" s="4">
        <f t="shared" si="13"/>
        <v>0.92653914855611796</v>
      </c>
      <c r="E20" s="11">
        <v>10</v>
      </c>
      <c r="F20" s="60">
        <v>105</v>
      </c>
      <c r="G20" s="60">
        <v>110.1</v>
      </c>
      <c r="H20" s="4">
        <f t="shared" si="14"/>
        <v>1.0485714285714285</v>
      </c>
      <c r="I20" s="11">
        <v>5</v>
      </c>
      <c r="J20" s="45">
        <v>110</v>
      </c>
      <c r="K20" s="45">
        <v>94</v>
      </c>
      <c r="L20" s="4">
        <f t="shared" si="15"/>
        <v>1.1702127659574468</v>
      </c>
      <c r="M20" s="11">
        <v>10</v>
      </c>
      <c r="N20" s="35">
        <v>8941.9</v>
      </c>
      <c r="O20" s="35">
        <v>9372.2000000000007</v>
      </c>
      <c r="P20" s="4">
        <f t="shared" si="4"/>
        <v>1.0481217638309532</v>
      </c>
      <c r="Q20" s="11">
        <v>20</v>
      </c>
      <c r="R20" s="35">
        <v>839.2</v>
      </c>
      <c r="S20" s="35">
        <v>988.2</v>
      </c>
      <c r="T20" s="4">
        <f t="shared" si="16"/>
        <v>1.1775500476644423</v>
      </c>
      <c r="U20" s="11">
        <v>10</v>
      </c>
      <c r="V20" s="35">
        <v>116</v>
      </c>
      <c r="W20" s="35">
        <v>143.5</v>
      </c>
      <c r="X20" s="4">
        <f t="shared" si="17"/>
        <v>1.2037068965517241</v>
      </c>
      <c r="Y20" s="11">
        <v>5</v>
      </c>
      <c r="Z20" s="44">
        <f t="shared" si="18"/>
        <v>1.0827807754002483</v>
      </c>
      <c r="AA20" s="45">
        <v>25272</v>
      </c>
      <c r="AB20" s="35">
        <f t="shared" si="19"/>
        <v>2297.4545454545455</v>
      </c>
      <c r="AC20" s="35">
        <f t="shared" si="20"/>
        <v>2487.6</v>
      </c>
      <c r="AD20" s="35">
        <f t="shared" si="21"/>
        <v>190.14545454545441</v>
      </c>
      <c r="AE20" s="35">
        <v>-39.799999999999997</v>
      </c>
      <c r="AF20" s="35">
        <f t="shared" si="22"/>
        <v>2447.8000000000002</v>
      </c>
      <c r="AG20" s="35"/>
      <c r="AH20" s="35">
        <f t="shared" si="23"/>
        <v>2447.8000000000002</v>
      </c>
      <c r="AI20" s="35">
        <v>2455</v>
      </c>
      <c r="AJ20" s="35">
        <f t="shared" ref="AJ20:AJ43" si="24">AH20-AI20</f>
        <v>-7.1999999999998181</v>
      </c>
    </row>
    <row r="21" spans="1:36" s="2" customFormat="1" ht="17" customHeight="1">
      <c r="A21" s="13" t="s">
        <v>23</v>
      </c>
      <c r="B21" s="35">
        <v>17129</v>
      </c>
      <c r="C21" s="35">
        <v>19021.900000000001</v>
      </c>
      <c r="D21" s="4">
        <f t="shared" si="13"/>
        <v>1.1105084943662795</v>
      </c>
      <c r="E21" s="11">
        <v>10</v>
      </c>
      <c r="F21" s="60">
        <v>101.9</v>
      </c>
      <c r="G21" s="60">
        <v>100.3</v>
      </c>
      <c r="H21" s="4">
        <f t="shared" si="14"/>
        <v>0.98429833169774283</v>
      </c>
      <c r="I21" s="11">
        <v>5</v>
      </c>
      <c r="J21" s="45">
        <v>250</v>
      </c>
      <c r="K21" s="45">
        <v>210</v>
      </c>
      <c r="L21" s="4">
        <f t="shared" si="15"/>
        <v>1.1904761904761905</v>
      </c>
      <c r="M21" s="11">
        <v>10</v>
      </c>
      <c r="N21" s="35">
        <v>16564.5</v>
      </c>
      <c r="O21" s="35">
        <v>14146.2</v>
      </c>
      <c r="P21" s="4">
        <f t="shared" si="4"/>
        <v>0.8540070632980169</v>
      </c>
      <c r="Q21" s="11">
        <v>20</v>
      </c>
      <c r="R21" s="35">
        <v>306</v>
      </c>
      <c r="S21" s="35">
        <v>309.2</v>
      </c>
      <c r="T21" s="4">
        <f t="shared" si="16"/>
        <v>1.0104575163398692</v>
      </c>
      <c r="U21" s="11">
        <v>5</v>
      </c>
      <c r="V21" s="35">
        <v>85</v>
      </c>
      <c r="W21" s="35">
        <v>86.1</v>
      </c>
      <c r="X21" s="4">
        <f t="shared" si="17"/>
        <v>1.0129411764705882</v>
      </c>
      <c r="Y21" s="11">
        <v>5</v>
      </c>
      <c r="Z21" s="44">
        <f t="shared" si="18"/>
        <v>1.002335877035019</v>
      </c>
      <c r="AA21" s="45">
        <v>32099</v>
      </c>
      <c r="AB21" s="35">
        <f t="shared" si="19"/>
        <v>2918.090909090909</v>
      </c>
      <c r="AC21" s="35">
        <f t="shared" si="20"/>
        <v>2924.9</v>
      </c>
      <c r="AD21" s="35">
        <f t="shared" si="21"/>
        <v>6.8090909090910827</v>
      </c>
      <c r="AE21" s="35">
        <v>351.40000000000009</v>
      </c>
      <c r="AF21" s="35">
        <f t="shared" si="22"/>
        <v>3276.3</v>
      </c>
      <c r="AG21" s="35"/>
      <c r="AH21" s="35">
        <f t="shared" si="23"/>
        <v>3276.3</v>
      </c>
      <c r="AI21" s="35">
        <v>3281.6</v>
      </c>
      <c r="AJ21" s="35">
        <f t="shared" si="24"/>
        <v>-5.2999999999997272</v>
      </c>
    </row>
    <row r="22" spans="1:36" s="2" customFormat="1" ht="17" customHeight="1">
      <c r="A22" s="13" t="s">
        <v>24</v>
      </c>
      <c r="B22" s="35">
        <v>19084</v>
      </c>
      <c r="C22" s="35">
        <v>20215.2</v>
      </c>
      <c r="D22" s="4">
        <f t="shared" si="13"/>
        <v>1.0592747851603437</v>
      </c>
      <c r="E22" s="11">
        <v>10</v>
      </c>
      <c r="F22" s="60">
        <v>105.2</v>
      </c>
      <c r="G22" s="60">
        <v>107.7</v>
      </c>
      <c r="H22" s="4">
        <f t="shared" si="14"/>
        <v>1.023764258555133</v>
      </c>
      <c r="I22" s="11">
        <v>5</v>
      </c>
      <c r="J22" s="45">
        <v>260</v>
      </c>
      <c r="K22" s="45">
        <v>187</v>
      </c>
      <c r="L22" s="4">
        <f t="shared" si="15"/>
        <v>1.2190374331550802</v>
      </c>
      <c r="M22" s="11">
        <v>10</v>
      </c>
      <c r="N22" s="35">
        <v>10676.3</v>
      </c>
      <c r="O22" s="35">
        <v>10583.8</v>
      </c>
      <c r="P22" s="4">
        <f t="shared" si="4"/>
        <v>0.99133594972040873</v>
      </c>
      <c r="Q22" s="11">
        <v>20</v>
      </c>
      <c r="R22" s="35">
        <v>536</v>
      </c>
      <c r="S22" s="35">
        <v>582.20000000000005</v>
      </c>
      <c r="T22" s="4">
        <f t="shared" si="16"/>
        <v>1.0861940298507464</v>
      </c>
      <c r="U22" s="11">
        <v>5</v>
      </c>
      <c r="V22" s="35">
        <v>86</v>
      </c>
      <c r="W22" s="35">
        <v>95.6</v>
      </c>
      <c r="X22" s="4">
        <f t="shared" si="17"/>
        <v>1.1116279069767441</v>
      </c>
      <c r="Y22" s="11">
        <v>5</v>
      </c>
      <c r="Z22" s="44">
        <f t="shared" si="18"/>
        <v>1.0675958573541007</v>
      </c>
      <c r="AA22" s="45">
        <v>48599</v>
      </c>
      <c r="AB22" s="35">
        <f t="shared" si="19"/>
        <v>4418.090909090909</v>
      </c>
      <c r="AC22" s="35">
        <f t="shared" si="20"/>
        <v>4716.7</v>
      </c>
      <c r="AD22" s="35">
        <f t="shared" si="21"/>
        <v>298.60909090909081</v>
      </c>
      <c r="AE22" s="35">
        <v>265.10000000000036</v>
      </c>
      <c r="AF22" s="35">
        <f t="shared" si="22"/>
        <v>4981.8</v>
      </c>
      <c r="AG22" s="35"/>
      <c r="AH22" s="35">
        <f t="shared" si="23"/>
        <v>4981.8</v>
      </c>
      <c r="AI22" s="35">
        <v>5001.2</v>
      </c>
      <c r="AJ22" s="35">
        <f t="shared" si="24"/>
        <v>-19.399999999999636</v>
      </c>
    </row>
    <row r="23" spans="1:36" s="2" customFormat="1" ht="17" customHeight="1">
      <c r="A23" s="13" t="s">
        <v>25</v>
      </c>
      <c r="B23" s="35">
        <v>16457</v>
      </c>
      <c r="C23" s="35">
        <v>22155.7</v>
      </c>
      <c r="D23" s="4">
        <f t="shared" si="13"/>
        <v>1.2146278179498085</v>
      </c>
      <c r="E23" s="11">
        <v>10</v>
      </c>
      <c r="F23" s="60">
        <v>108.8</v>
      </c>
      <c r="G23" s="60">
        <v>109.3</v>
      </c>
      <c r="H23" s="4">
        <f t="shared" si="14"/>
        <v>1.0045955882352942</v>
      </c>
      <c r="I23" s="11">
        <v>5</v>
      </c>
      <c r="J23" s="45">
        <v>270</v>
      </c>
      <c r="K23" s="45">
        <v>238</v>
      </c>
      <c r="L23" s="4">
        <f t="shared" si="15"/>
        <v>1.134453781512605</v>
      </c>
      <c r="M23" s="11">
        <v>15</v>
      </c>
      <c r="N23" s="35">
        <v>12517.1</v>
      </c>
      <c r="O23" s="35">
        <v>9405.7999999999993</v>
      </c>
      <c r="P23" s="4">
        <f t="shared" si="4"/>
        <v>0.75143603550343119</v>
      </c>
      <c r="Q23" s="11">
        <v>20</v>
      </c>
      <c r="R23" s="35">
        <v>339.7</v>
      </c>
      <c r="S23" s="35">
        <v>392.2</v>
      </c>
      <c r="T23" s="4">
        <f t="shared" si="16"/>
        <v>1.1545481307035619</v>
      </c>
      <c r="U23" s="11">
        <v>5</v>
      </c>
      <c r="V23" s="35">
        <v>37.799999999999997</v>
      </c>
      <c r="W23" s="35">
        <v>42.8</v>
      </c>
      <c r="X23" s="4">
        <f t="shared" si="17"/>
        <v>1.1322751322751323</v>
      </c>
      <c r="Y23" s="11">
        <v>5</v>
      </c>
      <c r="Z23" s="44">
        <f t="shared" si="18"/>
        <v>1.0108149978054288</v>
      </c>
      <c r="AA23" s="45">
        <v>38363</v>
      </c>
      <c r="AB23" s="35">
        <f t="shared" si="19"/>
        <v>3487.5454545454545</v>
      </c>
      <c r="AC23" s="35">
        <f t="shared" si="20"/>
        <v>3525.3</v>
      </c>
      <c r="AD23" s="35">
        <f t="shared" si="21"/>
        <v>37.754545454545678</v>
      </c>
      <c r="AE23" s="35">
        <v>30.5</v>
      </c>
      <c r="AF23" s="35">
        <f t="shared" si="22"/>
        <v>3555.8</v>
      </c>
      <c r="AG23" s="35"/>
      <c r="AH23" s="35">
        <f t="shared" si="23"/>
        <v>3555.8</v>
      </c>
      <c r="AI23" s="35">
        <v>3557.7</v>
      </c>
      <c r="AJ23" s="35">
        <f t="shared" si="24"/>
        <v>-1.8999999999996362</v>
      </c>
    </row>
    <row r="24" spans="1:36" s="2" customFormat="1" ht="17" customHeight="1">
      <c r="A24" s="13" t="s">
        <v>26</v>
      </c>
      <c r="B24" s="35">
        <v>1219110</v>
      </c>
      <c r="C24" s="35">
        <v>1241276.6000000001</v>
      </c>
      <c r="D24" s="4">
        <f t="shared" si="13"/>
        <v>1.0181826086243244</v>
      </c>
      <c r="E24" s="11">
        <v>10</v>
      </c>
      <c r="F24" s="60">
        <v>107.7</v>
      </c>
      <c r="G24" s="60">
        <v>102.7</v>
      </c>
      <c r="H24" s="4">
        <f t="shared" si="14"/>
        <v>0.9535747446610956</v>
      </c>
      <c r="I24" s="11">
        <v>5</v>
      </c>
      <c r="J24" s="45">
        <v>180</v>
      </c>
      <c r="K24" s="45">
        <v>141</v>
      </c>
      <c r="L24" s="4">
        <f t="shared" si="15"/>
        <v>1.2076595744680851</v>
      </c>
      <c r="M24" s="11">
        <v>5</v>
      </c>
      <c r="N24" s="35">
        <v>107205.7</v>
      </c>
      <c r="O24" s="35">
        <v>107385.60000000001</v>
      </c>
      <c r="P24" s="4">
        <f t="shared" si="4"/>
        <v>1.0016780824153941</v>
      </c>
      <c r="Q24" s="11">
        <v>20</v>
      </c>
      <c r="R24" s="35">
        <v>366.2</v>
      </c>
      <c r="S24" s="35">
        <v>463.8</v>
      </c>
      <c r="T24" s="4">
        <f t="shared" si="16"/>
        <v>1.2066521026761332</v>
      </c>
      <c r="U24" s="11">
        <v>5</v>
      </c>
      <c r="V24" s="35">
        <v>167.7</v>
      </c>
      <c r="W24" s="35">
        <v>222.1</v>
      </c>
      <c r="X24" s="4">
        <f t="shared" si="17"/>
        <v>1.2124388789505067</v>
      </c>
      <c r="Y24" s="11">
        <v>5</v>
      </c>
      <c r="Z24" s="44">
        <f t="shared" si="18"/>
        <v>1.0623402847666046</v>
      </c>
      <c r="AA24" s="45">
        <v>38012</v>
      </c>
      <c r="AB24" s="35">
        <f t="shared" si="19"/>
        <v>3455.6363636363635</v>
      </c>
      <c r="AC24" s="35">
        <f t="shared" si="20"/>
        <v>3671.1</v>
      </c>
      <c r="AD24" s="35">
        <f t="shared" si="21"/>
        <v>215.4636363636364</v>
      </c>
      <c r="AE24" s="35">
        <v>-625.60000000000036</v>
      </c>
      <c r="AF24" s="35">
        <f t="shared" si="22"/>
        <v>3045.5</v>
      </c>
      <c r="AG24" s="35"/>
      <c r="AH24" s="35">
        <f t="shared" si="23"/>
        <v>3045.5</v>
      </c>
      <c r="AI24" s="35">
        <v>3087.2</v>
      </c>
      <c r="AJ24" s="35">
        <f t="shared" si="24"/>
        <v>-41.699999999999818</v>
      </c>
    </row>
    <row r="25" spans="1:36" s="2" customFormat="1" ht="17" customHeight="1">
      <c r="A25" s="13" t="s">
        <v>27</v>
      </c>
      <c r="B25" s="35">
        <v>12573</v>
      </c>
      <c r="C25" s="35">
        <v>13574</v>
      </c>
      <c r="D25" s="4">
        <f t="shared" si="13"/>
        <v>1.0796150481189852</v>
      </c>
      <c r="E25" s="11">
        <v>10</v>
      </c>
      <c r="F25" s="60">
        <v>105.9</v>
      </c>
      <c r="G25" s="60">
        <v>91.3</v>
      </c>
      <c r="H25" s="4">
        <f t="shared" si="14"/>
        <v>0.86213408876298392</v>
      </c>
      <c r="I25" s="11">
        <v>5</v>
      </c>
      <c r="J25" s="45">
        <v>75</v>
      </c>
      <c r="K25" s="45">
        <v>53</v>
      </c>
      <c r="L25" s="4">
        <f t="shared" si="15"/>
        <v>1.2215094339622641</v>
      </c>
      <c r="M25" s="11">
        <v>10</v>
      </c>
      <c r="N25" s="35">
        <v>4355.3</v>
      </c>
      <c r="O25" s="35">
        <v>4144.6000000000004</v>
      </c>
      <c r="P25" s="4">
        <f t="shared" si="4"/>
        <v>0.95162216150437406</v>
      </c>
      <c r="Q25" s="11">
        <v>20</v>
      </c>
      <c r="R25" s="35">
        <v>115</v>
      </c>
      <c r="S25" s="35">
        <v>121.6</v>
      </c>
      <c r="T25" s="4">
        <f t="shared" si="16"/>
        <v>1.057391304347826</v>
      </c>
      <c r="U25" s="11">
        <v>5</v>
      </c>
      <c r="V25" s="35">
        <v>12</v>
      </c>
      <c r="W25" s="35">
        <v>16.2</v>
      </c>
      <c r="X25" s="4">
        <f t="shared" si="17"/>
        <v>1.2149999999999999</v>
      </c>
      <c r="Y25" s="11">
        <v>5</v>
      </c>
      <c r="Z25" s="44">
        <f t="shared" si="18"/>
        <v>1.0493875457537094</v>
      </c>
      <c r="AA25" s="45">
        <v>11241</v>
      </c>
      <c r="AB25" s="35">
        <f t="shared" si="19"/>
        <v>1021.9090909090909</v>
      </c>
      <c r="AC25" s="35">
        <f t="shared" si="20"/>
        <v>1072.4000000000001</v>
      </c>
      <c r="AD25" s="35">
        <f t="shared" si="21"/>
        <v>50.490909090909213</v>
      </c>
      <c r="AE25" s="35">
        <v>-8</v>
      </c>
      <c r="AF25" s="35">
        <f t="shared" si="22"/>
        <v>1064.4000000000001</v>
      </c>
      <c r="AG25" s="35"/>
      <c r="AH25" s="35">
        <f t="shared" si="23"/>
        <v>1064.4000000000001</v>
      </c>
      <c r="AI25" s="35">
        <v>1083.5</v>
      </c>
      <c r="AJ25" s="35">
        <f t="shared" si="24"/>
        <v>-19.099999999999909</v>
      </c>
    </row>
    <row r="26" spans="1:36" s="2" customFormat="1" ht="17" customHeight="1">
      <c r="A26" s="13" t="s">
        <v>28</v>
      </c>
      <c r="B26" s="35">
        <v>6273</v>
      </c>
      <c r="C26" s="35">
        <v>6914</v>
      </c>
      <c r="D26" s="4">
        <f t="shared" si="13"/>
        <v>1.1021839630161008</v>
      </c>
      <c r="E26" s="11">
        <v>10</v>
      </c>
      <c r="F26" s="60">
        <v>106.3</v>
      </c>
      <c r="G26" s="60">
        <v>95.4</v>
      </c>
      <c r="H26" s="4">
        <f t="shared" si="14"/>
        <v>0.89746001881467552</v>
      </c>
      <c r="I26" s="11">
        <v>5</v>
      </c>
      <c r="J26" s="45">
        <v>180</v>
      </c>
      <c r="K26" s="45">
        <v>171</v>
      </c>
      <c r="L26" s="4">
        <f t="shared" si="15"/>
        <v>1.0526315789473684</v>
      </c>
      <c r="M26" s="11">
        <v>15</v>
      </c>
      <c r="N26" s="35">
        <v>6046.9</v>
      </c>
      <c r="O26" s="35">
        <v>7594.1</v>
      </c>
      <c r="P26" s="4">
        <f t="shared" si="4"/>
        <v>1.2055866642411814</v>
      </c>
      <c r="Q26" s="11">
        <v>20</v>
      </c>
      <c r="R26" s="35">
        <v>930</v>
      </c>
      <c r="S26" s="35">
        <v>1091.2</v>
      </c>
      <c r="T26" s="4">
        <f t="shared" si="16"/>
        <v>1.1733333333333333</v>
      </c>
      <c r="U26" s="11">
        <v>5</v>
      </c>
      <c r="V26" s="35">
        <v>59</v>
      </c>
      <c r="W26" s="35">
        <v>54.4</v>
      </c>
      <c r="X26" s="4">
        <f t="shared" si="17"/>
        <v>0.92203389830508475</v>
      </c>
      <c r="Y26" s="11">
        <v>5</v>
      </c>
      <c r="Z26" s="44">
        <f t="shared" si="18"/>
        <v>1.0981197141910104</v>
      </c>
      <c r="AA26" s="45">
        <v>42883</v>
      </c>
      <c r="AB26" s="35">
        <f t="shared" si="19"/>
        <v>3898.4545454545455</v>
      </c>
      <c r="AC26" s="35">
        <f t="shared" si="20"/>
        <v>4281</v>
      </c>
      <c r="AD26" s="35">
        <f t="shared" si="21"/>
        <v>382.5454545454545</v>
      </c>
      <c r="AE26" s="35">
        <v>191.10000000000036</v>
      </c>
      <c r="AF26" s="35">
        <f t="shared" si="22"/>
        <v>4472.1000000000004</v>
      </c>
      <c r="AG26" s="35"/>
      <c r="AH26" s="35">
        <f t="shared" si="23"/>
        <v>4472.1000000000004</v>
      </c>
      <c r="AI26" s="35">
        <v>4543.2</v>
      </c>
      <c r="AJ26" s="35">
        <f t="shared" si="24"/>
        <v>-71.099999999999454</v>
      </c>
    </row>
    <row r="27" spans="1:36" s="2" customFormat="1" ht="17" customHeight="1">
      <c r="A27" s="13" t="s">
        <v>29</v>
      </c>
      <c r="B27" s="35">
        <v>3396</v>
      </c>
      <c r="C27" s="35">
        <v>4079.6</v>
      </c>
      <c r="D27" s="4">
        <f t="shared" si="13"/>
        <v>1.2001295641931684</v>
      </c>
      <c r="E27" s="11">
        <v>10</v>
      </c>
      <c r="F27" s="60">
        <v>104.9</v>
      </c>
      <c r="G27" s="60">
        <v>105.2</v>
      </c>
      <c r="H27" s="4">
        <f t="shared" si="14"/>
        <v>1.0028598665395614</v>
      </c>
      <c r="I27" s="11">
        <v>5</v>
      </c>
      <c r="J27" s="45">
        <v>120</v>
      </c>
      <c r="K27" s="45">
        <v>113</v>
      </c>
      <c r="L27" s="4">
        <f t="shared" si="15"/>
        <v>1.0619469026548674</v>
      </c>
      <c r="M27" s="11">
        <v>15</v>
      </c>
      <c r="N27" s="35">
        <v>6325.4</v>
      </c>
      <c r="O27" s="35">
        <v>4140.7</v>
      </c>
      <c r="P27" s="4">
        <f t="shared" si="4"/>
        <v>0.65461472792234487</v>
      </c>
      <c r="Q27" s="11">
        <v>20</v>
      </c>
      <c r="R27" s="35">
        <v>70</v>
      </c>
      <c r="S27" s="35">
        <v>72.2</v>
      </c>
      <c r="T27" s="4">
        <f t="shared" si="16"/>
        <v>1.0314285714285714</v>
      </c>
      <c r="U27" s="11">
        <v>5</v>
      </c>
      <c r="V27" s="35">
        <v>10</v>
      </c>
      <c r="W27" s="35">
        <v>11.5</v>
      </c>
      <c r="X27" s="4">
        <f t="shared" si="17"/>
        <v>1.1499999999999999</v>
      </c>
      <c r="Y27" s="11">
        <v>10</v>
      </c>
      <c r="Z27" s="44">
        <f t="shared" si="18"/>
        <v>0.96452670661603468</v>
      </c>
      <c r="AA27" s="45">
        <v>9919</v>
      </c>
      <c r="AB27" s="35">
        <f t="shared" si="19"/>
        <v>901.72727272727275</v>
      </c>
      <c r="AC27" s="35">
        <f t="shared" si="20"/>
        <v>869.7</v>
      </c>
      <c r="AD27" s="35">
        <f t="shared" si="21"/>
        <v>-32.027272727272702</v>
      </c>
      <c r="AE27" s="35">
        <v>71.7</v>
      </c>
      <c r="AF27" s="35">
        <f t="shared" si="22"/>
        <v>941.4</v>
      </c>
      <c r="AG27" s="35"/>
      <c r="AH27" s="35">
        <f t="shared" si="23"/>
        <v>941.4</v>
      </c>
      <c r="AI27" s="35">
        <v>938.6</v>
      </c>
      <c r="AJ27" s="35">
        <f t="shared" si="24"/>
        <v>2.7999999999999545</v>
      </c>
    </row>
    <row r="28" spans="1:36" s="2" customFormat="1" ht="17" customHeight="1">
      <c r="A28" s="13" t="s">
        <v>30</v>
      </c>
      <c r="B28" s="35">
        <v>1367245</v>
      </c>
      <c r="C28" s="35">
        <v>1865758.5</v>
      </c>
      <c r="D28" s="4">
        <f t="shared" si="13"/>
        <v>1.2164611682617235</v>
      </c>
      <c r="E28" s="11">
        <v>10</v>
      </c>
      <c r="F28" s="60">
        <v>104.1</v>
      </c>
      <c r="G28" s="60">
        <v>106.7</v>
      </c>
      <c r="H28" s="4">
        <f t="shared" si="14"/>
        <v>1.0249759846301634</v>
      </c>
      <c r="I28" s="11">
        <v>5</v>
      </c>
      <c r="J28" s="45">
        <v>190</v>
      </c>
      <c r="K28" s="45">
        <v>190</v>
      </c>
      <c r="L28" s="4">
        <f t="shared" si="15"/>
        <v>1</v>
      </c>
      <c r="M28" s="11">
        <v>10</v>
      </c>
      <c r="N28" s="35">
        <v>33941.9</v>
      </c>
      <c r="O28" s="35">
        <v>33228.699999999997</v>
      </c>
      <c r="P28" s="4">
        <f t="shared" si="4"/>
        <v>0.97898762296748254</v>
      </c>
      <c r="Q28" s="11">
        <v>20</v>
      </c>
      <c r="R28" s="35">
        <v>1018.8</v>
      </c>
      <c r="S28" s="35">
        <v>1112</v>
      </c>
      <c r="T28" s="4">
        <f t="shared" si="16"/>
        <v>1.0914801727522576</v>
      </c>
      <c r="U28" s="11">
        <v>10</v>
      </c>
      <c r="V28" s="35">
        <v>332.7</v>
      </c>
      <c r="W28" s="35">
        <v>388.3</v>
      </c>
      <c r="X28" s="4">
        <f t="shared" si="17"/>
        <v>1.1671175232942592</v>
      </c>
      <c r="Y28" s="11">
        <v>10</v>
      </c>
      <c r="Z28" s="44">
        <f t="shared" si="18"/>
        <v>1.0685418619320439</v>
      </c>
      <c r="AA28" s="45">
        <v>58499</v>
      </c>
      <c r="AB28" s="35">
        <f t="shared" si="19"/>
        <v>5318.090909090909</v>
      </c>
      <c r="AC28" s="35">
        <f t="shared" si="20"/>
        <v>5682.6</v>
      </c>
      <c r="AD28" s="35">
        <f t="shared" si="21"/>
        <v>364.50909090909136</v>
      </c>
      <c r="AE28" s="35">
        <v>-316.30000000000018</v>
      </c>
      <c r="AF28" s="35">
        <f t="shared" si="22"/>
        <v>5366.3</v>
      </c>
      <c r="AG28" s="35"/>
      <c r="AH28" s="35">
        <f t="shared" si="23"/>
        <v>5366.3</v>
      </c>
      <c r="AI28" s="35">
        <v>5385.6</v>
      </c>
      <c r="AJ28" s="35">
        <f t="shared" si="24"/>
        <v>-19.300000000000182</v>
      </c>
    </row>
    <row r="29" spans="1:36" s="2" customFormat="1" ht="17" customHeight="1">
      <c r="A29" s="13" t="s">
        <v>31</v>
      </c>
      <c r="B29" s="35">
        <v>297472</v>
      </c>
      <c r="C29" s="35">
        <v>405745.5</v>
      </c>
      <c r="D29" s="4">
        <f t="shared" si="13"/>
        <v>1.2163978794642856</v>
      </c>
      <c r="E29" s="11">
        <v>10</v>
      </c>
      <c r="F29" s="60">
        <v>105.5</v>
      </c>
      <c r="G29" s="60">
        <v>115.6</v>
      </c>
      <c r="H29" s="4">
        <f t="shared" si="14"/>
        <v>1.0957345971563981</v>
      </c>
      <c r="I29" s="11">
        <v>5</v>
      </c>
      <c r="J29" s="45">
        <v>215</v>
      </c>
      <c r="K29" s="45">
        <v>196</v>
      </c>
      <c r="L29" s="4">
        <f t="shared" si="15"/>
        <v>1.096938775510204</v>
      </c>
      <c r="M29" s="11">
        <v>5</v>
      </c>
      <c r="N29" s="35">
        <v>24374</v>
      </c>
      <c r="O29" s="35">
        <v>28027.1</v>
      </c>
      <c r="P29" s="4">
        <f t="shared" si="4"/>
        <v>1.1498769180274062</v>
      </c>
      <c r="Q29" s="11">
        <v>20</v>
      </c>
      <c r="R29" s="35">
        <v>407</v>
      </c>
      <c r="S29" s="35">
        <v>417</v>
      </c>
      <c r="T29" s="4">
        <f t="shared" si="16"/>
        <v>1.0245700245700247</v>
      </c>
      <c r="U29" s="11">
        <v>5</v>
      </c>
      <c r="V29" s="35">
        <v>2406</v>
      </c>
      <c r="W29" s="35">
        <v>2885.9</v>
      </c>
      <c r="X29" s="4">
        <f t="shared" si="17"/>
        <v>1.1994596841230258</v>
      </c>
      <c r="Y29" s="11">
        <v>15</v>
      </c>
      <c r="Z29" s="44">
        <f t="shared" si="18"/>
        <v>1.1539938233869915</v>
      </c>
      <c r="AA29" s="45">
        <v>102884</v>
      </c>
      <c r="AB29" s="35">
        <f t="shared" si="19"/>
        <v>9353.0909090909099</v>
      </c>
      <c r="AC29" s="35">
        <f t="shared" si="20"/>
        <v>10793.4</v>
      </c>
      <c r="AD29" s="35">
        <f t="shared" si="21"/>
        <v>1440.3090909090897</v>
      </c>
      <c r="AE29" s="35">
        <v>366.60000000000036</v>
      </c>
      <c r="AF29" s="35">
        <f t="shared" si="22"/>
        <v>11160</v>
      </c>
      <c r="AG29" s="35"/>
      <c r="AH29" s="35">
        <f t="shared" si="23"/>
        <v>11160</v>
      </c>
      <c r="AI29" s="35">
        <v>11209.5</v>
      </c>
      <c r="AJ29" s="35">
        <f t="shared" si="24"/>
        <v>-49.5</v>
      </c>
    </row>
    <row r="30" spans="1:36" s="2" customFormat="1" ht="17" customHeight="1">
      <c r="A30" s="13" t="s">
        <v>32</v>
      </c>
      <c r="B30" s="35">
        <v>21610</v>
      </c>
      <c r="C30" s="35">
        <v>21613.9</v>
      </c>
      <c r="D30" s="4">
        <f t="shared" si="13"/>
        <v>1.000180472003702</v>
      </c>
      <c r="E30" s="11">
        <v>10</v>
      </c>
      <c r="F30" s="60">
        <v>109</v>
      </c>
      <c r="G30" s="60">
        <v>97.9</v>
      </c>
      <c r="H30" s="4">
        <f t="shared" si="14"/>
        <v>0.89816513761467898</v>
      </c>
      <c r="I30" s="11">
        <v>5</v>
      </c>
      <c r="J30" s="45">
        <v>140</v>
      </c>
      <c r="K30" s="45">
        <v>131</v>
      </c>
      <c r="L30" s="4">
        <f t="shared" si="15"/>
        <v>1.0687022900763359</v>
      </c>
      <c r="M30" s="11">
        <v>10</v>
      </c>
      <c r="N30" s="35">
        <v>7370.9</v>
      </c>
      <c r="O30" s="35">
        <v>6526.9</v>
      </c>
      <c r="P30" s="4">
        <f t="shared" si="4"/>
        <v>0.88549566538685909</v>
      </c>
      <c r="Q30" s="11">
        <v>20</v>
      </c>
      <c r="R30" s="35">
        <v>257</v>
      </c>
      <c r="S30" s="35">
        <v>250.6</v>
      </c>
      <c r="T30" s="4">
        <f t="shared" si="16"/>
        <v>0.97509727626459142</v>
      </c>
      <c r="U30" s="11">
        <v>10</v>
      </c>
      <c r="V30" s="35">
        <v>17</v>
      </c>
      <c r="W30" s="35">
        <v>25.1</v>
      </c>
      <c r="X30" s="4">
        <f t="shared" si="17"/>
        <v>1.2276470588235293</v>
      </c>
      <c r="Y30" s="11">
        <v>10</v>
      </c>
      <c r="Z30" s="44">
        <f t="shared" si="18"/>
        <v>0.99872323026911025</v>
      </c>
      <c r="AA30" s="45">
        <v>18862</v>
      </c>
      <c r="AB30" s="35">
        <f t="shared" si="19"/>
        <v>1714.7272727272727</v>
      </c>
      <c r="AC30" s="35">
        <f t="shared" si="20"/>
        <v>1712.5</v>
      </c>
      <c r="AD30" s="35">
        <f t="shared" si="21"/>
        <v>-2.2272727272727479</v>
      </c>
      <c r="AE30" s="35">
        <v>86.1</v>
      </c>
      <c r="AF30" s="35">
        <f t="shared" si="22"/>
        <v>1798.6</v>
      </c>
      <c r="AG30" s="35"/>
      <c r="AH30" s="35">
        <f t="shared" si="23"/>
        <v>1798.6</v>
      </c>
      <c r="AI30" s="35">
        <v>1813</v>
      </c>
      <c r="AJ30" s="35">
        <f t="shared" si="24"/>
        <v>-14.400000000000091</v>
      </c>
    </row>
    <row r="31" spans="1:36" s="2" customFormat="1" ht="17" customHeight="1">
      <c r="A31" s="13" t="s">
        <v>33</v>
      </c>
      <c r="B31" s="35">
        <v>207090</v>
      </c>
      <c r="C31" s="35">
        <v>210449</v>
      </c>
      <c r="D31" s="4">
        <f t="shared" si="13"/>
        <v>1.0162200009657636</v>
      </c>
      <c r="E31" s="11">
        <v>10</v>
      </c>
      <c r="F31" s="60">
        <v>108</v>
      </c>
      <c r="G31" s="60">
        <v>102.3</v>
      </c>
      <c r="H31" s="4">
        <f t="shared" si="14"/>
        <v>0.94722222222222219</v>
      </c>
      <c r="I31" s="11">
        <v>5</v>
      </c>
      <c r="J31" s="45">
        <v>170</v>
      </c>
      <c r="K31" s="45">
        <v>163</v>
      </c>
      <c r="L31" s="4">
        <f t="shared" si="15"/>
        <v>1.0429447852760736</v>
      </c>
      <c r="M31" s="11">
        <v>10</v>
      </c>
      <c r="N31" s="35">
        <v>14541.8</v>
      </c>
      <c r="O31" s="35">
        <v>12752.2</v>
      </c>
      <c r="P31" s="4">
        <f t="shared" si="4"/>
        <v>0.87693407968752157</v>
      </c>
      <c r="Q31" s="11">
        <v>20</v>
      </c>
      <c r="R31" s="35">
        <v>1194</v>
      </c>
      <c r="S31" s="35">
        <v>1358.6</v>
      </c>
      <c r="T31" s="4">
        <f t="shared" si="16"/>
        <v>1.1378559463986599</v>
      </c>
      <c r="U31" s="11">
        <v>10</v>
      </c>
      <c r="V31" s="35">
        <v>75.400000000000006</v>
      </c>
      <c r="W31" s="35">
        <v>96.3</v>
      </c>
      <c r="X31" s="4">
        <f t="shared" si="17"/>
        <v>1.2077188328912467</v>
      </c>
      <c r="Y31" s="11">
        <v>5</v>
      </c>
      <c r="Z31" s="44">
        <f t="shared" si="18"/>
        <v>1.0047265699287125</v>
      </c>
      <c r="AA31" s="45">
        <v>32606</v>
      </c>
      <c r="AB31" s="35">
        <f t="shared" si="19"/>
        <v>2964.181818181818</v>
      </c>
      <c r="AC31" s="35">
        <f t="shared" si="20"/>
        <v>2978.2</v>
      </c>
      <c r="AD31" s="35">
        <f t="shared" si="21"/>
        <v>14.018181818181802</v>
      </c>
      <c r="AE31" s="35">
        <v>-36.799999999999997</v>
      </c>
      <c r="AF31" s="35">
        <f t="shared" si="22"/>
        <v>2941.4</v>
      </c>
      <c r="AG31" s="35"/>
      <c r="AH31" s="35">
        <f t="shared" si="23"/>
        <v>2941.4</v>
      </c>
      <c r="AI31" s="35">
        <v>2956.9</v>
      </c>
      <c r="AJ31" s="35">
        <f t="shared" si="24"/>
        <v>-15.5</v>
      </c>
    </row>
    <row r="32" spans="1:36" s="2" customFormat="1" ht="17" customHeight="1">
      <c r="A32" s="13" t="s">
        <v>34</v>
      </c>
      <c r="B32" s="35">
        <v>13210</v>
      </c>
      <c r="C32" s="35">
        <v>13893.8</v>
      </c>
      <c r="D32" s="4">
        <f t="shared" si="13"/>
        <v>1.0517638152914459</v>
      </c>
      <c r="E32" s="11">
        <v>10</v>
      </c>
      <c r="F32" s="60">
        <v>105.8</v>
      </c>
      <c r="G32" s="60">
        <v>103.8</v>
      </c>
      <c r="H32" s="4">
        <f t="shared" si="14"/>
        <v>0.98109640831758038</v>
      </c>
      <c r="I32" s="11">
        <v>5</v>
      </c>
      <c r="J32" s="45">
        <v>170</v>
      </c>
      <c r="K32" s="45">
        <v>166</v>
      </c>
      <c r="L32" s="4">
        <f t="shared" si="15"/>
        <v>1.0240963855421688</v>
      </c>
      <c r="M32" s="11">
        <v>15</v>
      </c>
      <c r="N32" s="35">
        <v>10009.200000000001</v>
      </c>
      <c r="O32" s="35">
        <v>11449.1</v>
      </c>
      <c r="P32" s="4">
        <f t="shared" si="4"/>
        <v>1.1438576509611158</v>
      </c>
      <c r="Q32" s="11">
        <v>20</v>
      </c>
      <c r="R32" s="35">
        <v>257</v>
      </c>
      <c r="S32" s="35">
        <v>238.3</v>
      </c>
      <c r="T32" s="4">
        <f t="shared" si="16"/>
        <v>0.92723735408560315</v>
      </c>
      <c r="U32" s="11">
        <v>10</v>
      </c>
      <c r="V32" s="35">
        <v>28.1</v>
      </c>
      <c r="W32" s="35">
        <v>28.8</v>
      </c>
      <c r="X32" s="4">
        <f t="shared" si="17"/>
        <v>1.0249110320284698</v>
      </c>
      <c r="Y32" s="11">
        <v>10</v>
      </c>
      <c r="Z32" s="44">
        <f t="shared" si="18"/>
        <v>1.0454743265428275</v>
      </c>
      <c r="AA32" s="45">
        <v>32166</v>
      </c>
      <c r="AB32" s="35">
        <f t="shared" si="19"/>
        <v>2924.181818181818</v>
      </c>
      <c r="AC32" s="35">
        <f t="shared" si="20"/>
        <v>3057.2</v>
      </c>
      <c r="AD32" s="35">
        <f t="shared" si="21"/>
        <v>133.0181818181818</v>
      </c>
      <c r="AE32" s="35">
        <v>116.69999999999982</v>
      </c>
      <c r="AF32" s="35">
        <f t="shared" si="22"/>
        <v>3173.9</v>
      </c>
      <c r="AG32" s="35"/>
      <c r="AH32" s="35">
        <f t="shared" si="23"/>
        <v>3173.9</v>
      </c>
      <c r="AI32" s="35">
        <v>3188.3</v>
      </c>
      <c r="AJ32" s="35">
        <f t="shared" si="24"/>
        <v>-14.400000000000091</v>
      </c>
    </row>
    <row r="33" spans="1:183" s="2" customFormat="1" ht="17" customHeight="1">
      <c r="A33" s="13" t="s">
        <v>1</v>
      </c>
      <c r="B33" s="35">
        <v>558162</v>
      </c>
      <c r="C33" s="35">
        <v>449102.7</v>
      </c>
      <c r="D33" s="4">
        <f t="shared" si="13"/>
        <v>0.80460995194943408</v>
      </c>
      <c r="E33" s="11">
        <v>10</v>
      </c>
      <c r="F33" s="60">
        <v>105.2</v>
      </c>
      <c r="G33" s="60">
        <v>107.7</v>
      </c>
      <c r="H33" s="4">
        <f t="shared" si="14"/>
        <v>1.023764258555133</v>
      </c>
      <c r="I33" s="11">
        <v>5</v>
      </c>
      <c r="J33" s="45">
        <v>280</v>
      </c>
      <c r="K33" s="45">
        <v>254</v>
      </c>
      <c r="L33" s="4">
        <f t="shared" si="15"/>
        <v>1.1023622047244095</v>
      </c>
      <c r="M33" s="11">
        <v>10</v>
      </c>
      <c r="N33" s="35">
        <v>50900.4</v>
      </c>
      <c r="O33" s="35">
        <v>49261.8</v>
      </c>
      <c r="P33" s="4">
        <f t="shared" si="4"/>
        <v>0.96780771860339021</v>
      </c>
      <c r="Q33" s="11">
        <v>20</v>
      </c>
      <c r="R33" s="35">
        <v>588.1</v>
      </c>
      <c r="S33" s="35">
        <v>560.9</v>
      </c>
      <c r="T33" s="4">
        <f t="shared" si="16"/>
        <v>0.95374936235334118</v>
      </c>
      <c r="U33" s="11">
        <v>5</v>
      </c>
      <c r="V33" s="35">
        <v>373</v>
      </c>
      <c r="W33" s="35">
        <v>608.1</v>
      </c>
      <c r="X33" s="4">
        <f t="shared" si="17"/>
        <v>1.2430294906166219</v>
      </c>
      <c r="Y33" s="11">
        <v>10</v>
      </c>
      <c r="Z33" s="44">
        <f t="shared" si="18"/>
        <v>1.0123956491585804</v>
      </c>
      <c r="AA33" s="45">
        <v>57733</v>
      </c>
      <c r="AB33" s="35">
        <f t="shared" si="19"/>
        <v>5248.454545454545</v>
      </c>
      <c r="AC33" s="35">
        <f t="shared" si="20"/>
        <v>5313.5</v>
      </c>
      <c r="AD33" s="35">
        <f t="shared" si="21"/>
        <v>65.045454545454959</v>
      </c>
      <c r="AE33" s="35">
        <v>756.3</v>
      </c>
      <c r="AF33" s="35">
        <f t="shared" si="22"/>
        <v>6069.8</v>
      </c>
      <c r="AG33" s="35"/>
      <c r="AH33" s="35">
        <f t="shared" si="23"/>
        <v>6069.8</v>
      </c>
      <c r="AI33" s="35">
        <v>6064.4</v>
      </c>
      <c r="AJ33" s="35">
        <f t="shared" si="24"/>
        <v>5.4000000000005457</v>
      </c>
    </row>
    <row r="34" spans="1:183" s="2" customFormat="1" ht="17" customHeight="1">
      <c r="A34" s="13" t="s">
        <v>35</v>
      </c>
      <c r="B34" s="35">
        <v>747680</v>
      </c>
      <c r="C34" s="35">
        <v>747971.3</v>
      </c>
      <c r="D34" s="4">
        <f t="shared" si="13"/>
        <v>1.000389605178686</v>
      </c>
      <c r="E34" s="11">
        <v>10</v>
      </c>
      <c r="F34" s="60">
        <v>108</v>
      </c>
      <c r="G34" s="60">
        <v>103.6</v>
      </c>
      <c r="H34" s="4">
        <f t="shared" si="14"/>
        <v>0.95925925925925926</v>
      </c>
      <c r="I34" s="11">
        <v>5</v>
      </c>
      <c r="J34" s="45">
        <v>240</v>
      </c>
      <c r="K34" s="45">
        <v>206</v>
      </c>
      <c r="L34" s="4">
        <f t="shared" si="15"/>
        <v>1.1650485436893203</v>
      </c>
      <c r="M34" s="11">
        <v>10</v>
      </c>
      <c r="N34" s="35">
        <v>29914.1</v>
      </c>
      <c r="O34" s="35">
        <v>30040.5</v>
      </c>
      <c r="P34" s="4">
        <f t="shared" si="4"/>
        <v>1.0042254321540678</v>
      </c>
      <c r="Q34" s="11">
        <v>20</v>
      </c>
      <c r="R34" s="35">
        <v>132</v>
      </c>
      <c r="S34" s="35">
        <v>149.5</v>
      </c>
      <c r="T34" s="4">
        <f t="shared" si="16"/>
        <v>1.1325757575757576</v>
      </c>
      <c r="U34" s="11">
        <v>5</v>
      </c>
      <c r="V34" s="35">
        <v>15.5</v>
      </c>
      <c r="W34" s="35">
        <v>23.9</v>
      </c>
      <c r="X34" s="4">
        <f t="shared" si="17"/>
        <v>1.2341935483870967</v>
      </c>
      <c r="Y34" s="11">
        <v>5</v>
      </c>
      <c r="Z34" s="44">
        <f t="shared" si="18"/>
        <v>1.0612551446885816</v>
      </c>
      <c r="AA34" s="45">
        <v>28386</v>
      </c>
      <c r="AB34" s="35">
        <f t="shared" si="19"/>
        <v>2580.5454545454545</v>
      </c>
      <c r="AC34" s="35">
        <f t="shared" si="20"/>
        <v>2738.6</v>
      </c>
      <c r="AD34" s="35">
        <f t="shared" si="21"/>
        <v>158.0545454545454</v>
      </c>
      <c r="AE34" s="35">
        <v>303.09999999999991</v>
      </c>
      <c r="AF34" s="35">
        <f t="shared" si="22"/>
        <v>3041.7</v>
      </c>
      <c r="AG34" s="35"/>
      <c r="AH34" s="35">
        <f t="shared" si="23"/>
        <v>3041.7</v>
      </c>
      <c r="AI34" s="35">
        <v>3068</v>
      </c>
      <c r="AJ34" s="35">
        <f t="shared" si="24"/>
        <v>-26.300000000000182</v>
      </c>
    </row>
    <row r="35" spans="1:183" s="2" customFormat="1" ht="17" customHeight="1">
      <c r="A35" s="13" t="s">
        <v>36</v>
      </c>
      <c r="B35" s="35">
        <v>114670</v>
      </c>
      <c r="C35" s="35">
        <v>111427.9</v>
      </c>
      <c r="D35" s="4">
        <f t="shared" si="13"/>
        <v>0.97172669399145373</v>
      </c>
      <c r="E35" s="11">
        <v>10</v>
      </c>
      <c r="F35" s="60">
        <v>102.7</v>
      </c>
      <c r="G35" s="60">
        <v>95</v>
      </c>
      <c r="H35" s="4">
        <f t="shared" si="14"/>
        <v>0.92502434274586176</v>
      </c>
      <c r="I35" s="11">
        <v>5</v>
      </c>
      <c r="J35" s="45">
        <v>220</v>
      </c>
      <c r="K35" s="45">
        <v>232</v>
      </c>
      <c r="L35" s="4">
        <f t="shared" si="15"/>
        <v>0.94827586206896552</v>
      </c>
      <c r="M35" s="11">
        <v>15</v>
      </c>
      <c r="N35" s="35">
        <v>12062.9</v>
      </c>
      <c r="O35" s="35">
        <v>14112.7</v>
      </c>
      <c r="P35" s="4">
        <f t="shared" si="4"/>
        <v>1.1699259713667527</v>
      </c>
      <c r="Q35" s="11">
        <v>20</v>
      </c>
      <c r="R35" s="35">
        <v>110</v>
      </c>
      <c r="S35" s="35">
        <v>119.3</v>
      </c>
      <c r="T35" s="4">
        <f t="shared" si="16"/>
        <v>1.0845454545454545</v>
      </c>
      <c r="U35" s="11">
        <v>10</v>
      </c>
      <c r="V35" s="35">
        <v>36</v>
      </c>
      <c r="W35" s="35">
        <v>51.9</v>
      </c>
      <c r="X35" s="4">
        <f t="shared" si="17"/>
        <v>1.2241666666666666</v>
      </c>
      <c r="Y35" s="11">
        <v>5</v>
      </c>
      <c r="Z35" s="44">
        <f t="shared" si="18"/>
        <v>1.0604820598584808</v>
      </c>
      <c r="AA35" s="45">
        <v>21062</v>
      </c>
      <c r="AB35" s="35">
        <f t="shared" si="19"/>
        <v>1914.7272727272727</v>
      </c>
      <c r="AC35" s="35">
        <f t="shared" si="20"/>
        <v>2030.5</v>
      </c>
      <c r="AD35" s="35">
        <f t="shared" si="21"/>
        <v>115.77272727272725</v>
      </c>
      <c r="AE35" s="35">
        <v>0.4</v>
      </c>
      <c r="AF35" s="35">
        <f t="shared" si="22"/>
        <v>2030.9</v>
      </c>
      <c r="AG35" s="35"/>
      <c r="AH35" s="35">
        <f t="shared" si="23"/>
        <v>2030.9</v>
      </c>
      <c r="AI35" s="35">
        <v>2052.5</v>
      </c>
      <c r="AJ35" s="35">
        <f t="shared" si="24"/>
        <v>-21.599999999999909</v>
      </c>
    </row>
    <row r="36" spans="1:183" s="2" customFormat="1" ht="17" customHeight="1">
      <c r="A36" s="13" t="s">
        <v>37</v>
      </c>
      <c r="B36" s="35">
        <v>14832</v>
      </c>
      <c r="C36" s="35">
        <v>13396.1</v>
      </c>
      <c r="D36" s="4">
        <f t="shared" si="13"/>
        <v>0.9031890507011866</v>
      </c>
      <c r="E36" s="11">
        <v>10</v>
      </c>
      <c r="F36" s="60">
        <v>101.9</v>
      </c>
      <c r="G36" s="60">
        <v>109.8</v>
      </c>
      <c r="H36" s="4">
        <f t="shared" si="14"/>
        <v>1.0775269872423945</v>
      </c>
      <c r="I36" s="11">
        <v>5</v>
      </c>
      <c r="J36" s="45">
        <v>220</v>
      </c>
      <c r="K36" s="45">
        <v>171</v>
      </c>
      <c r="L36" s="4">
        <f t="shared" si="15"/>
        <v>1.2086549707602339</v>
      </c>
      <c r="M36" s="11">
        <v>15</v>
      </c>
      <c r="N36" s="35">
        <v>8697.7999999999993</v>
      </c>
      <c r="O36" s="35">
        <v>12656.4</v>
      </c>
      <c r="P36" s="4">
        <f t="shared" si="4"/>
        <v>1.2255126583733817</v>
      </c>
      <c r="Q36" s="11">
        <v>20</v>
      </c>
      <c r="R36" s="35">
        <v>955.8</v>
      </c>
      <c r="S36" s="35">
        <v>966.1</v>
      </c>
      <c r="T36" s="4">
        <f t="shared" si="16"/>
        <v>1.0107763130362002</v>
      </c>
      <c r="U36" s="11">
        <v>10</v>
      </c>
      <c r="V36" s="35">
        <v>336.8</v>
      </c>
      <c r="W36" s="35">
        <v>374.5</v>
      </c>
      <c r="X36" s="4">
        <f t="shared" si="17"/>
        <v>1.111935866983373</v>
      </c>
      <c r="Y36" s="11">
        <v>10</v>
      </c>
      <c r="Z36" s="44">
        <f t="shared" si="18"/>
        <v>1.1183817853184388</v>
      </c>
      <c r="AA36" s="45">
        <v>69675</v>
      </c>
      <c r="AB36" s="35">
        <f t="shared" si="19"/>
        <v>6334.090909090909</v>
      </c>
      <c r="AC36" s="35">
        <f t="shared" si="20"/>
        <v>7083.9</v>
      </c>
      <c r="AD36" s="35">
        <f t="shared" si="21"/>
        <v>749.80909090909063</v>
      </c>
      <c r="AE36" s="35">
        <v>217.69999999999982</v>
      </c>
      <c r="AF36" s="35">
        <f t="shared" si="22"/>
        <v>7301.6</v>
      </c>
      <c r="AG36" s="35"/>
      <c r="AH36" s="35">
        <f t="shared" si="23"/>
        <v>7301.6</v>
      </c>
      <c r="AI36" s="35">
        <v>7321.5</v>
      </c>
      <c r="AJ36" s="35">
        <f t="shared" si="24"/>
        <v>-19.899999999999636</v>
      </c>
    </row>
    <row r="37" spans="1:183" s="2" customFormat="1" ht="17" customHeight="1">
      <c r="A37" s="13" t="s">
        <v>38</v>
      </c>
      <c r="B37" s="35">
        <v>15628</v>
      </c>
      <c r="C37" s="35">
        <v>17343.400000000001</v>
      </c>
      <c r="D37" s="4">
        <f t="shared" si="13"/>
        <v>1.1097645252111596</v>
      </c>
      <c r="E37" s="11">
        <v>10</v>
      </c>
      <c r="F37" s="60">
        <v>103.9</v>
      </c>
      <c r="G37" s="60">
        <v>101.2</v>
      </c>
      <c r="H37" s="4">
        <f t="shared" si="14"/>
        <v>0.97401347449470643</v>
      </c>
      <c r="I37" s="11">
        <v>5</v>
      </c>
      <c r="J37" s="45">
        <v>420</v>
      </c>
      <c r="K37" s="45">
        <v>400</v>
      </c>
      <c r="L37" s="4">
        <f t="shared" si="15"/>
        <v>1.05</v>
      </c>
      <c r="M37" s="11">
        <v>15</v>
      </c>
      <c r="N37" s="35">
        <v>8220.6</v>
      </c>
      <c r="O37" s="35">
        <v>14104.7</v>
      </c>
      <c r="P37" s="4">
        <f t="shared" si="4"/>
        <v>1.2515775004257597</v>
      </c>
      <c r="Q37" s="11">
        <v>20</v>
      </c>
      <c r="R37" s="35">
        <v>253.5</v>
      </c>
      <c r="S37" s="35">
        <v>256.39999999999998</v>
      </c>
      <c r="T37" s="4">
        <f t="shared" si="16"/>
        <v>1.0114398422090729</v>
      </c>
      <c r="U37" s="11">
        <v>10</v>
      </c>
      <c r="V37" s="35">
        <v>43</v>
      </c>
      <c r="W37" s="35">
        <v>48.2</v>
      </c>
      <c r="X37" s="4">
        <f t="shared" si="17"/>
        <v>1.1209302325581396</v>
      </c>
      <c r="Y37" s="11">
        <v>10</v>
      </c>
      <c r="Z37" s="44">
        <f t="shared" si="18"/>
        <v>1.1153280482967491</v>
      </c>
      <c r="AA37" s="45">
        <v>31093</v>
      </c>
      <c r="AB37" s="35">
        <f t="shared" si="19"/>
        <v>2826.6363636363635</v>
      </c>
      <c r="AC37" s="35">
        <f t="shared" si="20"/>
        <v>3152.6</v>
      </c>
      <c r="AD37" s="35">
        <f t="shared" si="21"/>
        <v>325.9636363636364</v>
      </c>
      <c r="AE37" s="35">
        <v>-49.9</v>
      </c>
      <c r="AF37" s="35">
        <f t="shared" si="22"/>
        <v>3102.7</v>
      </c>
      <c r="AG37" s="35"/>
      <c r="AH37" s="35">
        <f t="shared" si="23"/>
        <v>3102.7</v>
      </c>
      <c r="AI37" s="35">
        <v>3133.5</v>
      </c>
      <c r="AJ37" s="35">
        <f t="shared" si="24"/>
        <v>-30.800000000000182</v>
      </c>
    </row>
    <row r="38" spans="1:183" s="2" customFormat="1" ht="17" customHeight="1">
      <c r="A38" s="13" t="s">
        <v>39</v>
      </c>
      <c r="B38" s="35">
        <v>104264</v>
      </c>
      <c r="C38" s="35">
        <v>102354.5</v>
      </c>
      <c r="D38" s="4">
        <f t="shared" si="13"/>
        <v>0.98168591268318883</v>
      </c>
      <c r="E38" s="11">
        <v>10</v>
      </c>
      <c r="F38" s="60">
        <v>104</v>
      </c>
      <c r="G38" s="60">
        <v>110.3</v>
      </c>
      <c r="H38" s="4">
        <f t="shared" si="14"/>
        <v>1.0605769230769231</v>
      </c>
      <c r="I38" s="11">
        <v>5</v>
      </c>
      <c r="J38" s="45">
        <v>330</v>
      </c>
      <c r="K38" s="45">
        <v>316</v>
      </c>
      <c r="L38" s="4">
        <f t="shared" si="15"/>
        <v>1.0443037974683544</v>
      </c>
      <c r="M38" s="11">
        <v>10</v>
      </c>
      <c r="N38" s="35">
        <v>31349.5</v>
      </c>
      <c r="O38" s="35">
        <v>47711.199999999997</v>
      </c>
      <c r="P38" s="4">
        <f t="shared" si="4"/>
        <v>1.232191263018549</v>
      </c>
      <c r="Q38" s="11">
        <v>20</v>
      </c>
      <c r="R38" s="35">
        <v>111</v>
      </c>
      <c r="S38" s="35">
        <v>114.8</v>
      </c>
      <c r="T38" s="4">
        <f t="shared" si="16"/>
        <v>1.0342342342342341</v>
      </c>
      <c r="U38" s="11">
        <v>5</v>
      </c>
      <c r="V38" s="35">
        <v>16.899999999999999</v>
      </c>
      <c r="W38" s="35">
        <v>20.9</v>
      </c>
      <c r="X38" s="4">
        <f t="shared" si="17"/>
        <v>1.2036686390532545</v>
      </c>
      <c r="Y38" s="11">
        <v>5</v>
      </c>
      <c r="Z38" s="44">
        <f t="shared" si="18"/>
        <v>1.1162931153401541</v>
      </c>
      <c r="AA38" s="45">
        <v>22612</v>
      </c>
      <c r="AB38" s="35">
        <f t="shared" si="19"/>
        <v>2055.6363636363635</v>
      </c>
      <c r="AC38" s="35">
        <f t="shared" si="20"/>
        <v>2294.6999999999998</v>
      </c>
      <c r="AD38" s="35">
        <f t="shared" si="21"/>
        <v>239.06363636363631</v>
      </c>
      <c r="AE38" s="35">
        <v>10.7</v>
      </c>
      <c r="AF38" s="35">
        <f t="shared" si="22"/>
        <v>2305.4</v>
      </c>
      <c r="AG38" s="35"/>
      <c r="AH38" s="35">
        <f t="shared" si="23"/>
        <v>2305.4</v>
      </c>
      <c r="AI38" s="35">
        <v>2316.8000000000002</v>
      </c>
      <c r="AJ38" s="35">
        <f t="shared" si="24"/>
        <v>-11.400000000000091</v>
      </c>
    </row>
    <row r="39" spans="1:183" s="2" customFormat="1" ht="17" customHeight="1">
      <c r="A39" s="13" t="s">
        <v>40</v>
      </c>
      <c r="B39" s="35">
        <v>1186648</v>
      </c>
      <c r="C39" s="35">
        <v>1613090.7</v>
      </c>
      <c r="D39" s="4">
        <f t="shared" si="13"/>
        <v>1.2159367478814274</v>
      </c>
      <c r="E39" s="11">
        <v>10</v>
      </c>
      <c r="F39" s="60">
        <v>104.3</v>
      </c>
      <c r="G39" s="60">
        <v>111.2</v>
      </c>
      <c r="H39" s="4">
        <f t="shared" si="14"/>
        <v>1.0661553211888783</v>
      </c>
      <c r="I39" s="11">
        <v>5</v>
      </c>
      <c r="J39" s="45">
        <v>320</v>
      </c>
      <c r="K39" s="45">
        <v>345</v>
      </c>
      <c r="L39" s="4">
        <f t="shared" si="15"/>
        <v>0.92753623188405798</v>
      </c>
      <c r="M39" s="11">
        <v>5</v>
      </c>
      <c r="N39" s="35">
        <v>50848.7</v>
      </c>
      <c r="O39" s="35">
        <v>61642.3</v>
      </c>
      <c r="P39" s="4">
        <f t="shared" si="4"/>
        <v>1.2012268946895397</v>
      </c>
      <c r="Q39" s="11">
        <v>20</v>
      </c>
      <c r="R39" s="35">
        <v>1285</v>
      </c>
      <c r="S39" s="35">
        <v>1464.5</v>
      </c>
      <c r="T39" s="4">
        <f t="shared" si="16"/>
        <v>1.1396887159533073</v>
      </c>
      <c r="U39" s="11">
        <v>10</v>
      </c>
      <c r="V39" s="35">
        <v>890</v>
      </c>
      <c r="W39" s="35">
        <v>952.3</v>
      </c>
      <c r="X39" s="4">
        <f t="shared" si="17"/>
        <v>1.0699999999999998</v>
      </c>
      <c r="Y39" s="11">
        <v>10</v>
      </c>
      <c r="Z39" s="44">
        <f t="shared" si="18"/>
        <v>1.1374875049583801</v>
      </c>
      <c r="AA39" s="45">
        <v>81789</v>
      </c>
      <c r="AB39" s="35">
        <f t="shared" si="19"/>
        <v>7435.363636363636</v>
      </c>
      <c r="AC39" s="35">
        <f t="shared" si="20"/>
        <v>8457.6</v>
      </c>
      <c r="AD39" s="35">
        <f t="shared" si="21"/>
        <v>1022.2363636363643</v>
      </c>
      <c r="AE39" s="35">
        <v>-496.8</v>
      </c>
      <c r="AF39" s="35">
        <f>IF((AC39+AE39)&gt;0,ROUND(AC39+AE39,1),0)</f>
        <v>7960.8</v>
      </c>
      <c r="AG39" s="35"/>
      <c r="AH39" s="35">
        <f t="shared" si="23"/>
        <v>7960.8</v>
      </c>
      <c r="AI39" s="35">
        <v>8009</v>
      </c>
      <c r="AJ39" s="35">
        <f t="shared" si="24"/>
        <v>-48.199999999999818</v>
      </c>
    </row>
    <row r="40" spans="1:183" s="2" customFormat="1" ht="17" customHeight="1">
      <c r="A40" s="13" t="s">
        <v>41</v>
      </c>
      <c r="B40" s="35">
        <v>45097</v>
      </c>
      <c r="C40" s="35">
        <v>43421.8</v>
      </c>
      <c r="D40" s="4">
        <f t="shared" si="13"/>
        <v>0.96285340488280824</v>
      </c>
      <c r="E40" s="11">
        <v>10</v>
      </c>
      <c r="F40" s="60">
        <v>103.5</v>
      </c>
      <c r="G40" s="60">
        <v>98.8</v>
      </c>
      <c r="H40" s="4">
        <f t="shared" si="14"/>
        <v>0.95458937198067628</v>
      </c>
      <c r="I40" s="11">
        <v>5</v>
      </c>
      <c r="J40" s="45">
        <v>110</v>
      </c>
      <c r="K40" s="45">
        <v>112</v>
      </c>
      <c r="L40" s="4">
        <f t="shared" si="15"/>
        <v>0.9821428571428571</v>
      </c>
      <c r="M40" s="11">
        <v>5</v>
      </c>
      <c r="N40" s="35">
        <v>18219.2</v>
      </c>
      <c r="O40" s="35">
        <v>14173.5</v>
      </c>
      <c r="P40" s="4">
        <f t="shared" si="4"/>
        <v>0.77794304909106871</v>
      </c>
      <c r="Q40" s="11">
        <v>20</v>
      </c>
      <c r="R40" s="35">
        <v>550</v>
      </c>
      <c r="S40" s="35">
        <v>654.79999999999995</v>
      </c>
      <c r="T40" s="4">
        <f t="shared" si="16"/>
        <v>1.1905454545454546</v>
      </c>
      <c r="U40" s="11">
        <v>5</v>
      </c>
      <c r="V40" s="35">
        <v>16.600000000000001</v>
      </c>
      <c r="W40" s="35">
        <v>26.1</v>
      </c>
      <c r="X40" s="4">
        <f t="shared" si="17"/>
        <v>1.2372289156626506</v>
      </c>
      <c r="Y40" s="11">
        <v>5</v>
      </c>
      <c r="Z40" s="44">
        <f t="shared" si="18"/>
        <v>0.94019856054615303</v>
      </c>
      <c r="AA40" s="45">
        <v>32620</v>
      </c>
      <c r="AB40" s="35">
        <f t="shared" si="19"/>
        <v>2965.4545454545455</v>
      </c>
      <c r="AC40" s="35">
        <f t="shared" si="20"/>
        <v>2788.1</v>
      </c>
      <c r="AD40" s="35">
        <f t="shared" si="21"/>
        <v>-177.35454545454559</v>
      </c>
      <c r="AE40" s="35">
        <v>-44</v>
      </c>
      <c r="AF40" s="35">
        <f t="shared" si="22"/>
        <v>2744.1</v>
      </c>
      <c r="AG40" s="35"/>
      <c r="AH40" s="35">
        <f t="shared" si="23"/>
        <v>2744.1</v>
      </c>
      <c r="AI40" s="35">
        <v>2739.4</v>
      </c>
      <c r="AJ40" s="35">
        <f t="shared" si="24"/>
        <v>4.6999999999998181</v>
      </c>
    </row>
    <row r="41" spans="1:183" s="2" customFormat="1" ht="17" customHeight="1">
      <c r="A41" s="13" t="s">
        <v>2</v>
      </c>
      <c r="B41" s="35">
        <v>8629</v>
      </c>
      <c r="C41" s="35">
        <v>7791.8</v>
      </c>
      <c r="D41" s="4">
        <f t="shared" si="13"/>
        <v>0.9029783288909492</v>
      </c>
      <c r="E41" s="11">
        <v>10</v>
      </c>
      <c r="F41" s="60">
        <v>107.6</v>
      </c>
      <c r="G41" s="60">
        <v>100.1</v>
      </c>
      <c r="H41" s="4">
        <f t="shared" si="14"/>
        <v>0.9302973977695167</v>
      </c>
      <c r="I41" s="11">
        <v>5</v>
      </c>
      <c r="J41" s="45">
        <v>220</v>
      </c>
      <c r="K41" s="45">
        <v>202</v>
      </c>
      <c r="L41" s="4">
        <f t="shared" si="15"/>
        <v>1.0891089108910892</v>
      </c>
      <c r="M41" s="11">
        <v>15</v>
      </c>
      <c r="N41" s="35">
        <v>6998.7</v>
      </c>
      <c r="O41" s="35">
        <v>5775.2</v>
      </c>
      <c r="P41" s="4">
        <f t="shared" si="4"/>
        <v>0.82518181948076075</v>
      </c>
      <c r="Q41" s="11">
        <v>20</v>
      </c>
      <c r="R41" s="35">
        <v>344</v>
      </c>
      <c r="S41" s="35">
        <v>397.9</v>
      </c>
      <c r="T41" s="4">
        <f t="shared" si="16"/>
        <v>1.1566860465116278</v>
      </c>
      <c r="U41" s="11">
        <v>5</v>
      </c>
      <c r="V41" s="35">
        <v>54</v>
      </c>
      <c r="W41" s="35">
        <v>56.7</v>
      </c>
      <c r="X41" s="4">
        <f t="shared" si="17"/>
        <v>1.05</v>
      </c>
      <c r="Y41" s="11">
        <v>5</v>
      </c>
      <c r="Z41" s="44">
        <f t="shared" si="18"/>
        <v>0.95924950938827946</v>
      </c>
      <c r="AA41" s="45">
        <v>41942</v>
      </c>
      <c r="AB41" s="35">
        <f t="shared" si="19"/>
        <v>3812.909090909091</v>
      </c>
      <c r="AC41" s="35">
        <f t="shared" si="20"/>
        <v>3657.5</v>
      </c>
      <c r="AD41" s="35">
        <f t="shared" si="21"/>
        <v>-155.40909090909099</v>
      </c>
      <c r="AE41" s="35">
        <v>44.1</v>
      </c>
      <c r="AF41" s="35">
        <f t="shared" si="22"/>
        <v>3701.6</v>
      </c>
      <c r="AG41" s="35"/>
      <c r="AH41" s="35">
        <f t="shared" si="23"/>
        <v>3701.6</v>
      </c>
      <c r="AI41" s="35">
        <v>3711.7</v>
      </c>
      <c r="AJ41" s="35">
        <f t="shared" si="24"/>
        <v>-10.099999999999909</v>
      </c>
    </row>
    <row r="42" spans="1:183" s="2" customFormat="1" ht="17" customHeight="1">
      <c r="A42" s="13" t="s">
        <v>42</v>
      </c>
      <c r="B42" s="35">
        <v>23903</v>
      </c>
      <c r="C42" s="35">
        <v>24867.5</v>
      </c>
      <c r="D42" s="4">
        <f t="shared" si="13"/>
        <v>1.0403505836087521</v>
      </c>
      <c r="E42" s="11">
        <v>10</v>
      </c>
      <c r="F42" s="60">
        <v>110.9</v>
      </c>
      <c r="G42" s="60">
        <v>102</v>
      </c>
      <c r="H42" s="4">
        <f t="shared" si="14"/>
        <v>0.91974752028854823</v>
      </c>
      <c r="I42" s="11">
        <v>5</v>
      </c>
      <c r="J42" s="45">
        <v>150</v>
      </c>
      <c r="K42" s="45">
        <v>131</v>
      </c>
      <c r="L42" s="4">
        <f t="shared" si="15"/>
        <v>1.1450381679389312</v>
      </c>
      <c r="M42" s="11">
        <v>10</v>
      </c>
      <c r="N42" s="35">
        <v>8915</v>
      </c>
      <c r="O42" s="35">
        <v>7317.9</v>
      </c>
      <c r="P42" s="4">
        <f t="shared" si="4"/>
        <v>0.8208524957936062</v>
      </c>
      <c r="Q42" s="11">
        <v>20</v>
      </c>
      <c r="R42" s="35">
        <v>198</v>
      </c>
      <c r="S42" s="35">
        <v>195.9</v>
      </c>
      <c r="T42" s="4">
        <f t="shared" si="16"/>
        <v>0.98939393939393938</v>
      </c>
      <c r="U42" s="11">
        <v>5</v>
      </c>
      <c r="V42" s="35">
        <v>27</v>
      </c>
      <c r="W42" s="35">
        <v>28.3</v>
      </c>
      <c r="X42" s="4">
        <f t="shared" si="17"/>
        <v>1.0481481481481483</v>
      </c>
      <c r="Y42" s="11">
        <v>5</v>
      </c>
      <c r="Z42" s="44">
        <f t="shared" si="18"/>
        <v>0.96467973582731159</v>
      </c>
      <c r="AA42" s="45">
        <v>22266</v>
      </c>
      <c r="AB42" s="35">
        <f t="shared" si="19"/>
        <v>2024.1818181818182</v>
      </c>
      <c r="AC42" s="35">
        <f t="shared" si="20"/>
        <v>1952.7</v>
      </c>
      <c r="AD42" s="35">
        <f t="shared" si="21"/>
        <v>-71.481818181818198</v>
      </c>
      <c r="AE42" s="35">
        <v>206.5</v>
      </c>
      <c r="AF42" s="35">
        <f t="shared" si="22"/>
        <v>2159.1999999999998</v>
      </c>
      <c r="AG42" s="35"/>
      <c r="AH42" s="35">
        <f t="shared" si="23"/>
        <v>2159.1999999999998</v>
      </c>
      <c r="AI42" s="35">
        <v>2168.3000000000002</v>
      </c>
      <c r="AJ42" s="35">
        <f t="shared" si="24"/>
        <v>-9.1000000000003638</v>
      </c>
    </row>
    <row r="43" spans="1:183" s="2" customFormat="1" ht="17" customHeight="1">
      <c r="A43" s="13" t="s">
        <v>3</v>
      </c>
      <c r="B43" s="35">
        <v>51964</v>
      </c>
      <c r="C43" s="35">
        <v>48875.8</v>
      </c>
      <c r="D43" s="4">
        <f t="shared" si="13"/>
        <v>0.94057039488876926</v>
      </c>
      <c r="E43" s="11">
        <v>10</v>
      </c>
      <c r="F43" s="60">
        <v>106.8</v>
      </c>
      <c r="G43" s="60">
        <v>99.3</v>
      </c>
      <c r="H43" s="4">
        <f t="shared" si="14"/>
        <v>0.9297752808988764</v>
      </c>
      <c r="I43" s="11">
        <v>5</v>
      </c>
      <c r="J43" s="45">
        <v>160</v>
      </c>
      <c r="K43" s="45">
        <v>156</v>
      </c>
      <c r="L43" s="4">
        <f t="shared" si="15"/>
        <v>1.0256410256410255</v>
      </c>
      <c r="M43" s="11">
        <v>10</v>
      </c>
      <c r="N43" s="35">
        <v>8300.4</v>
      </c>
      <c r="O43" s="35">
        <v>8164.7</v>
      </c>
      <c r="P43" s="4">
        <f t="shared" si="4"/>
        <v>0.98365139029444371</v>
      </c>
      <c r="Q43" s="11">
        <v>20</v>
      </c>
      <c r="R43" s="35">
        <v>457.5</v>
      </c>
      <c r="S43" s="35">
        <v>457.9</v>
      </c>
      <c r="T43" s="4">
        <f t="shared" si="16"/>
        <v>1.0008743169398906</v>
      </c>
      <c r="U43" s="11">
        <v>5</v>
      </c>
      <c r="V43" s="35">
        <v>28.6</v>
      </c>
      <c r="W43" s="35">
        <v>28.7</v>
      </c>
      <c r="X43" s="4">
        <f t="shared" si="17"/>
        <v>1.0034965034965033</v>
      </c>
      <c r="Y43" s="11">
        <v>5</v>
      </c>
      <c r="Z43" s="44">
        <f t="shared" si="18"/>
        <v>0.98192495487023967</v>
      </c>
      <c r="AA43" s="45">
        <v>23959</v>
      </c>
      <c r="AB43" s="35">
        <f t="shared" si="19"/>
        <v>2178.090909090909</v>
      </c>
      <c r="AC43" s="35">
        <f t="shared" si="20"/>
        <v>2138.6999999999998</v>
      </c>
      <c r="AD43" s="35">
        <f t="shared" si="21"/>
        <v>-39.39090909090919</v>
      </c>
      <c r="AE43" s="35">
        <v>153.59999999999991</v>
      </c>
      <c r="AF43" s="35">
        <f t="shared" si="22"/>
        <v>2292.3000000000002</v>
      </c>
      <c r="AG43" s="35"/>
      <c r="AH43" s="35">
        <f t="shared" si="23"/>
        <v>2292.3000000000002</v>
      </c>
      <c r="AI43" s="35">
        <v>2303.6999999999998</v>
      </c>
      <c r="AJ43" s="35">
        <f t="shared" si="24"/>
        <v>-11.399999999999636</v>
      </c>
    </row>
    <row r="44" spans="1:183" s="2" customFormat="1" ht="17" customHeight="1">
      <c r="A44" s="13" t="s">
        <v>43</v>
      </c>
      <c r="B44" s="35">
        <v>14839</v>
      </c>
      <c r="C44" s="35">
        <v>15490.7</v>
      </c>
      <c r="D44" s="4">
        <f>IF(E44=0,0,IF(B44=0,1,IF(C44&lt;0,0,IF(C44/B44&gt;1.2,IF((C44/B44-1.2)*0.1+1.2&gt;1.3,1.3,(C44/B44-1.2)*0.1+1.2),C44/B44))))</f>
        <v>1.0439180537772088</v>
      </c>
      <c r="E44" s="11">
        <v>10</v>
      </c>
      <c r="F44" s="60">
        <v>102.8</v>
      </c>
      <c r="G44" s="60">
        <v>95.4</v>
      </c>
      <c r="H44" s="4">
        <f>IF(I44=0,0,IF(F44=0,1,IF(G44&lt;0,0,IF(G44/F44&gt;1.2,IF((G44/F44-1.2)*0.1+1.2&gt;1.3,1.3,(G44/F44-1.2)*0.1+1.2),G44/F44))))</f>
        <v>0.92801556420233466</v>
      </c>
      <c r="I44" s="11">
        <v>5</v>
      </c>
      <c r="J44" s="45">
        <v>170</v>
      </c>
      <c r="K44" s="45">
        <v>137</v>
      </c>
      <c r="L44" s="4">
        <f>IF(M44=0,0,IF(J44=0,1,IF(K44&lt;0,0,IF(J44/K44&gt;1.2,IF((J44/K44-1.2)*0.1+1.2&gt;1.3,1.3,(J44/K44-1.2)*0.1+1.2),J44/K44))))</f>
        <v>1.2040875912408759</v>
      </c>
      <c r="M44" s="11">
        <v>10</v>
      </c>
      <c r="N44" s="35">
        <v>14665.7</v>
      </c>
      <c r="O44" s="35">
        <v>8327.5</v>
      </c>
      <c r="P44" s="4">
        <f t="shared" si="4"/>
        <v>0.56782151550897675</v>
      </c>
      <c r="Q44" s="11">
        <v>20</v>
      </c>
      <c r="R44" s="35">
        <v>38</v>
      </c>
      <c r="S44" s="35">
        <v>41.1</v>
      </c>
      <c r="T44" s="4">
        <f t="shared" si="16"/>
        <v>1.0815789473684212</v>
      </c>
      <c r="U44" s="11">
        <v>5</v>
      </c>
      <c r="V44" s="35">
        <v>5</v>
      </c>
      <c r="W44" s="35">
        <v>17.600000000000001</v>
      </c>
      <c r="X44" s="4">
        <f t="shared" si="17"/>
        <v>1.3</v>
      </c>
      <c r="Y44" s="11">
        <v>5</v>
      </c>
      <c r="Z44" s="44">
        <f t="shared" si="18"/>
        <v>0.91608107851298459</v>
      </c>
      <c r="AA44" s="45">
        <v>33161</v>
      </c>
      <c r="AB44" s="35">
        <f>AA44/11</f>
        <v>3014.6363636363635</v>
      </c>
      <c r="AC44" s="35">
        <f>ROUND(Z44*AB44,1)</f>
        <v>2761.7</v>
      </c>
      <c r="AD44" s="35">
        <f>AC44-AB44</f>
        <v>-252.93636363636369</v>
      </c>
      <c r="AE44" s="35">
        <v>120.30000000000018</v>
      </c>
      <c r="AF44" s="35">
        <f>IF((AC44+AE44)&gt;0,ROUND(AC44+AE44,1),0)</f>
        <v>2882</v>
      </c>
      <c r="AG44" s="35"/>
      <c r="AH44" s="35">
        <f>IF((AF44-AG44)&gt;0,ROUND(AF44-AG44,1),0)</f>
        <v>2882</v>
      </c>
      <c r="AI44" s="35">
        <v>2878.4</v>
      </c>
      <c r="AJ44" s="35">
        <f>AH44-AI44</f>
        <v>3.5999999999999091</v>
      </c>
    </row>
    <row r="45" spans="1:183" s="2" customFormat="1" ht="17" customHeight="1">
      <c r="A45" s="17" t="s">
        <v>44</v>
      </c>
      <c r="B45" s="34">
        <f>SUM(B46:B376)</f>
        <v>6922722</v>
      </c>
      <c r="C45" s="34">
        <f>SUM(C46:C376)</f>
        <v>8053776.6999999965</v>
      </c>
      <c r="D45" s="6">
        <f>IF(C45/B45&gt;1.2,IF((C45/B45-1.2)*0.1+1.2&gt;1.3,1.3,(C45/B45-1.2)*0.1+1.2),C45/B45)</f>
        <v>1.1633829438767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SUM(N46:N376)</f>
        <v>240527.70000000024</v>
      </c>
      <c r="O45" s="34">
        <f>SUM(O46:O376)</f>
        <v>223219.60000000006</v>
      </c>
      <c r="P45" s="6">
        <f>IF(O45/N45&gt;1.2,IF((O45/N45-1.2)*0.1+1.2&gt;1.3,1.3,(O45/N45-1.2)*0.1+1.2),O45/N45)</f>
        <v>0.92804113621840578</v>
      </c>
      <c r="Q45" s="16"/>
      <c r="R45" s="34">
        <f>SUM(R46:R376)</f>
        <v>12234.699999999999</v>
      </c>
      <c r="S45" s="34">
        <f>SUM(S46:S376)</f>
        <v>13415.199999999995</v>
      </c>
      <c r="T45" s="6">
        <f>IF(S45/R45&gt;1.2,IF((S45/R45-1.2)*0.1+1.2&gt;1.3,1.3,(S45/R45-1.2)*0.1+1.2),S45/R45)</f>
        <v>1.0964878583046578</v>
      </c>
      <c r="U45" s="16"/>
      <c r="V45" s="34">
        <f>SUM(V46:V376)</f>
        <v>5359.8999999999987</v>
      </c>
      <c r="W45" s="34">
        <f>SUM(W46:W376)</f>
        <v>6430.4000000000051</v>
      </c>
      <c r="X45" s="6">
        <f>IF(W45/V45&gt;1.2,IF((W45/V45-1.2)*0.1+1.2&gt;1.3,1.3,(W45/V45-1.2)*0.1+1.2),W45/V45)</f>
        <v>1.1997238754454387</v>
      </c>
      <c r="Y45" s="16"/>
      <c r="Z45" s="8"/>
      <c r="AA45" s="20">
        <f>SUM(AA46:AA376)</f>
        <v>616086</v>
      </c>
      <c r="AB45" s="34">
        <f>SUM(AB46:AB376)</f>
        <v>56007.818181818155</v>
      </c>
      <c r="AC45" s="34">
        <f t="shared" ref="AC45:AJ45" si="25">SUM(AC46:AC376)</f>
        <v>56374.899999999965</v>
      </c>
      <c r="AD45" s="34">
        <f t="shared" si="25"/>
        <v>367.08181818181833</v>
      </c>
      <c r="AE45" s="34">
        <f t="shared" si="25"/>
        <v>-1025.1999999999996</v>
      </c>
      <c r="AF45" s="34">
        <f t="shared" si="25"/>
        <v>55349.699999999983</v>
      </c>
      <c r="AG45" s="34">
        <f t="shared" si="25"/>
        <v>0.2</v>
      </c>
      <c r="AH45" s="34">
        <f t="shared" si="25"/>
        <v>55349.499999999978</v>
      </c>
      <c r="AI45" s="34">
        <f t="shared" si="25"/>
        <v>55349.499999999978</v>
      </c>
      <c r="AJ45" s="34">
        <f t="shared" si="25"/>
        <v>0</v>
      </c>
    </row>
    <row r="46" spans="1:183" s="2" customFormat="1" ht="17" customHeight="1">
      <c r="A46" s="18" t="s">
        <v>45</v>
      </c>
      <c r="B46" s="35"/>
      <c r="C46" s="3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5"/>
      <c r="O46" s="35"/>
      <c r="P46" s="11"/>
      <c r="Q46" s="11"/>
      <c r="R46" s="35"/>
      <c r="S46" s="35"/>
      <c r="T46" s="11"/>
      <c r="U46" s="11"/>
      <c r="V46" s="11"/>
      <c r="W46" s="11"/>
      <c r="X46" s="11"/>
      <c r="Y46" s="11"/>
      <c r="Z46" s="44"/>
      <c r="AA46" s="11"/>
      <c r="AB46" s="11"/>
      <c r="AC46" s="11"/>
      <c r="AD46" s="11"/>
      <c r="AE46" s="11"/>
      <c r="AF46" s="11"/>
      <c r="AG46" s="11"/>
      <c r="AH46" s="11"/>
      <c r="AI46" s="35"/>
      <c r="AJ46" s="35"/>
    </row>
    <row r="47" spans="1:183" s="2" customFormat="1" ht="17" customHeight="1">
      <c r="A47" s="14" t="s">
        <v>46</v>
      </c>
      <c r="B47" s="35">
        <v>42</v>
      </c>
      <c r="C47" s="35">
        <v>50</v>
      </c>
      <c r="D47" s="4">
        <f>IF(E47=0,0,IF(B47=0,1,IF(C47&lt;0,0,IF(C47/B47&gt;1.2,IF((C47/B47-1.2)*0.1+1.2&gt;1.3,1.3,(C47/B47-1.2)*0.1+1.2),C47/B47))))</f>
        <v>1.1904761904761905</v>
      </c>
      <c r="E47" s="11">
        <v>10</v>
      </c>
      <c r="F47" s="5" t="s">
        <v>370</v>
      </c>
      <c r="G47" s="5" t="s">
        <v>370</v>
      </c>
      <c r="H47" s="5" t="s">
        <v>370</v>
      </c>
      <c r="I47" s="5" t="s">
        <v>370</v>
      </c>
      <c r="J47" s="5" t="s">
        <v>370</v>
      </c>
      <c r="K47" s="5" t="s">
        <v>370</v>
      </c>
      <c r="L47" s="5" t="s">
        <v>370</v>
      </c>
      <c r="M47" s="5" t="s">
        <v>370</v>
      </c>
      <c r="N47" s="35">
        <v>323.2</v>
      </c>
      <c r="O47" s="35">
        <v>323.39999999999998</v>
      </c>
      <c r="P47" s="4">
        <f>IF(Q47=0,0,IF(N47=0,1,IF(O47&lt;0,0,IF(O47/N47&gt;1.2,IF((O47/N47-1.2)*0.1+1.2&gt;1.3,1.3,(O47/N47-1.2)*0.1+1.2),O47/N47))))</f>
        <v>1.0006188118811881</v>
      </c>
      <c r="Q47" s="11">
        <v>20</v>
      </c>
      <c r="R47" s="35">
        <v>10</v>
      </c>
      <c r="S47" s="35">
        <v>12.6</v>
      </c>
      <c r="T47" s="4">
        <f t="shared" ref="T47:T110" si="26">IF(U47=0,0,IF(R47=0,1,IF(S47&lt;0,0,IF(S47/R47&gt;1.2,IF((S47/R47-1.2)*0.1+1.2&gt;1.3,1.3,(S47/R47-1.2)*0.1+1.2),S47/R47))))</f>
        <v>1.206</v>
      </c>
      <c r="U47" s="11">
        <v>30</v>
      </c>
      <c r="V47" s="35">
        <v>4</v>
      </c>
      <c r="W47" s="35">
        <v>4.3</v>
      </c>
      <c r="X47" s="4">
        <f>IF(Y47=0,0,IF(V47=0,1,IF(W47&lt;0,0,IF(W47/V47&gt;1.2,IF((W47/V47-1.2)*0.1+1.2&gt;1.3,1.3,(W47/V47-1.2)*0.1+1.2),W47/V47))))</f>
        <v>1.075</v>
      </c>
      <c r="Y47" s="11">
        <v>20</v>
      </c>
      <c r="Z47" s="44">
        <f>(D47*E47+P47*Q47+T47*U47+X47*Y47)/(E47+Q47+U47+Y47)</f>
        <v>1.1199642267798207</v>
      </c>
      <c r="AA47" s="45">
        <v>2669</v>
      </c>
      <c r="AB47" s="35">
        <f>AA47/11</f>
        <v>242.63636363636363</v>
      </c>
      <c r="AC47" s="35">
        <f>ROUND(Z47*AB47,1)</f>
        <v>271.7</v>
      </c>
      <c r="AD47" s="35">
        <f>AC47-AB47</f>
        <v>29.063636363636363</v>
      </c>
      <c r="AE47" s="35">
        <v>16.699999999999989</v>
      </c>
      <c r="AF47" s="35">
        <f>IF((AC47+AE47)&gt;0,ROUND(AC47+AE47,1),0)</f>
        <v>288.39999999999998</v>
      </c>
      <c r="AG47" s="35"/>
      <c r="AH47" s="35">
        <f>IF((AF47-AG47)&gt;0,ROUND(AF47-AG47,1),0)</f>
        <v>288.39999999999998</v>
      </c>
      <c r="AI47" s="35">
        <v>288.39999999999998</v>
      </c>
      <c r="AJ47" s="35">
        <f>AH47-AI47</f>
        <v>0</v>
      </c>
      <c r="AK47" s="9"/>
      <c r="AL47" s="9"/>
      <c r="AM47" s="9"/>
      <c r="AN47" s="9"/>
      <c r="AO47" s="10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10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10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10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10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10"/>
      <c r="FZ47" s="9"/>
      <c r="GA47" s="9"/>
    </row>
    <row r="48" spans="1:183" s="2" customFormat="1" ht="17" customHeight="1">
      <c r="A48" s="14" t="s">
        <v>47</v>
      </c>
      <c r="B48" s="35">
        <v>5550</v>
      </c>
      <c r="C48" s="35">
        <v>5467.7</v>
      </c>
      <c r="D48" s="4">
        <f t="shared" ref="D48:D111" si="27">IF(E48=0,0,IF(B48=0,1,IF(C48&lt;0,0,IF(C48/B48&gt;1.2,IF((C48/B48-1.2)*0.1+1.2&gt;1.3,1.3,(C48/B48-1.2)*0.1+1.2),C48/B48))))</f>
        <v>0.98517117117117114</v>
      </c>
      <c r="E48" s="11">
        <v>10</v>
      </c>
      <c r="F48" s="5" t="s">
        <v>370</v>
      </c>
      <c r="G48" s="5" t="s">
        <v>370</v>
      </c>
      <c r="H48" s="5" t="s">
        <v>370</v>
      </c>
      <c r="I48" s="5" t="s">
        <v>370</v>
      </c>
      <c r="J48" s="5" t="s">
        <v>370</v>
      </c>
      <c r="K48" s="5" t="s">
        <v>370</v>
      </c>
      <c r="L48" s="5" t="s">
        <v>370</v>
      </c>
      <c r="M48" s="5" t="s">
        <v>370</v>
      </c>
      <c r="N48" s="35">
        <v>1006.7</v>
      </c>
      <c r="O48" s="35">
        <v>773.6</v>
      </c>
      <c r="P48" s="4">
        <f t="shared" ref="P48:P111" si="28">IF(Q48=0,0,IF(N48=0,1,IF(O48&lt;0,0,IF(O48/N48&gt;1.2,IF((O48/N48-1.2)*0.1+1.2&gt;1.3,1.3,(O48/N48-1.2)*0.1+1.2),O48/N48))))</f>
        <v>0.76845137578225886</v>
      </c>
      <c r="Q48" s="11">
        <v>20</v>
      </c>
      <c r="R48" s="35">
        <v>18</v>
      </c>
      <c r="S48" s="35">
        <v>21.1</v>
      </c>
      <c r="T48" s="4">
        <f t="shared" si="26"/>
        <v>1.1722222222222223</v>
      </c>
      <c r="U48" s="11">
        <v>25</v>
      </c>
      <c r="V48" s="35">
        <v>9</v>
      </c>
      <c r="W48" s="35">
        <v>10.8</v>
      </c>
      <c r="X48" s="4">
        <f t="shared" ref="X48:X111" si="29">IF(Y48=0,0,IF(V48=0,1,IF(W48&lt;0,0,IF(W48/V48&gt;1.2,IF((W48/V48-1.2)*0.1+1.2&gt;1.3,1.3,(W48/V48-1.2)*0.1+1.2),W48/V48))))</f>
        <v>1.2000000000000002</v>
      </c>
      <c r="Y48" s="11">
        <v>25</v>
      </c>
      <c r="Z48" s="44">
        <f t="shared" ref="Z48:Z111" si="30">(D48*E48+P48*Q48+T48*U48+X48*Y48)/(E48+Q48+U48+Y48)</f>
        <v>1.0565786847864056</v>
      </c>
      <c r="AA48" s="45">
        <v>4599</v>
      </c>
      <c r="AB48" s="35">
        <f t="shared" ref="AB48:AB111" si="31">AA48/11</f>
        <v>418.09090909090907</v>
      </c>
      <c r="AC48" s="35">
        <f t="shared" ref="AC48:AC111" si="32">ROUND(Z48*AB48,1)</f>
        <v>441.7</v>
      </c>
      <c r="AD48" s="35">
        <f t="shared" ref="AD48:AD111" si="33">AC48-AB48</f>
        <v>23.609090909090924</v>
      </c>
      <c r="AE48" s="35">
        <v>16.300000000000011</v>
      </c>
      <c r="AF48" s="35">
        <f t="shared" ref="AF48:AF111" si="34">IF((AC48+AE48)&gt;0,ROUND(AC48+AE48,1),0)</f>
        <v>458</v>
      </c>
      <c r="AG48" s="35"/>
      <c r="AH48" s="35">
        <f t="shared" ref="AH48:AH111" si="35">IF((AF48-AG48)&gt;0,ROUND(AF48-AG48,1),0)</f>
        <v>458</v>
      </c>
      <c r="AI48" s="35">
        <v>458</v>
      </c>
      <c r="AJ48" s="35">
        <f t="shared" ref="AJ48:AJ111" si="36">AH48-AI48</f>
        <v>0</v>
      </c>
      <c r="AK48" s="9"/>
      <c r="AL48" s="9"/>
      <c r="AM48" s="9"/>
      <c r="AN48" s="9"/>
      <c r="AO48" s="10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10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10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10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10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10"/>
      <c r="FZ48" s="9"/>
      <c r="GA48" s="9"/>
    </row>
    <row r="49" spans="1:183" s="2" customFormat="1" ht="17" customHeight="1">
      <c r="A49" s="14" t="s">
        <v>48</v>
      </c>
      <c r="B49" s="35">
        <v>540</v>
      </c>
      <c r="C49" s="35">
        <v>861</v>
      </c>
      <c r="D49" s="4">
        <f t="shared" si="27"/>
        <v>1.2394444444444443</v>
      </c>
      <c r="E49" s="11">
        <v>10</v>
      </c>
      <c r="F49" s="5" t="s">
        <v>370</v>
      </c>
      <c r="G49" s="5" t="s">
        <v>370</v>
      </c>
      <c r="H49" s="5" t="s">
        <v>370</v>
      </c>
      <c r="I49" s="5" t="s">
        <v>370</v>
      </c>
      <c r="J49" s="5" t="s">
        <v>370</v>
      </c>
      <c r="K49" s="5" t="s">
        <v>370</v>
      </c>
      <c r="L49" s="5" t="s">
        <v>370</v>
      </c>
      <c r="M49" s="5" t="s">
        <v>370</v>
      </c>
      <c r="N49" s="35">
        <v>171.5</v>
      </c>
      <c r="O49" s="35">
        <v>92.3</v>
      </c>
      <c r="P49" s="4">
        <f t="shared" si="28"/>
        <v>0.53819241982507282</v>
      </c>
      <c r="Q49" s="11">
        <v>20</v>
      </c>
      <c r="R49" s="35">
        <v>9</v>
      </c>
      <c r="S49" s="35">
        <v>10.4</v>
      </c>
      <c r="T49" s="4">
        <f t="shared" si="26"/>
        <v>1.1555555555555557</v>
      </c>
      <c r="U49" s="11">
        <v>30</v>
      </c>
      <c r="V49" s="35">
        <v>5</v>
      </c>
      <c r="W49" s="35">
        <v>5.6</v>
      </c>
      <c r="X49" s="4">
        <f t="shared" si="29"/>
        <v>1.1199999999999999</v>
      </c>
      <c r="Y49" s="11">
        <v>20</v>
      </c>
      <c r="Z49" s="44">
        <f t="shared" si="30"/>
        <v>1.0028119938451572</v>
      </c>
      <c r="AA49" s="45">
        <v>2452</v>
      </c>
      <c r="AB49" s="35">
        <f t="shared" si="31"/>
        <v>222.90909090909091</v>
      </c>
      <c r="AC49" s="35">
        <f t="shared" si="32"/>
        <v>223.5</v>
      </c>
      <c r="AD49" s="35">
        <f t="shared" si="33"/>
        <v>0.59090909090909349</v>
      </c>
      <c r="AE49" s="35">
        <v>3.9</v>
      </c>
      <c r="AF49" s="35">
        <f t="shared" si="34"/>
        <v>227.4</v>
      </c>
      <c r="AG49" s="35"/>
      <c r="AH49" s="35">
        <f t="shared" si="35"/>
        <v>227.4</v>
      </c>
      <c r="AI49" s="35">
        <v>227.4</v>
      </c>
      <c r="AJ49" s="35">
        <f t="shared" si="36"/>
        <v>0</v>
      </c>
      <c r="AK49" s="9"/>
      <c r="AL49" s="9"/>
      <c r="AM49" s="9"/>
      <c r="AN49" s="9"/>
      <c r="AO49" s="10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10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10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10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10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10"/>
      <c r="FZ49" s="9"/>
      <c r="GA49" s="9"/>
    </row>
    <row r="50" spans="1:183" s="2" customFormat="1" ht="17" customHeight="1">
      <c r="A50" s="14" t="s">
        <v>49</v>
      </c>
      <c r="B50" s="35">
        <v>0</v>
      </c>
      <c r="C50" s="35">
        <v>0</v>
      </c>
      <c r="D50" s="4">
        <f t="shared" si="27"/>
        <v>0</v>
      </c>
      <c r="E50" s="11">
        <v>0</v>
      </c>
      <c r="F50" s="5" t="s">
        <v>370</v>
      </c>
      <c r="G50" s="5" t="s">
        <v>370</v>
      </c>
      <c r="H50" s="5" t="s">
        <v>370</v>
      </c>
      <c r="I50" s="5" t="s">
        <v>370</v>
      </c>
      <c r="J50" s="5" t="s">
        <v>370</v>
      </c>
      <c r="K50" s="5" t="s">
        <v>370</v>
      </c>
      <c r="L50" s="5" t="s">
        <v>370</v>
      </c>
      <c r="M50" s="5" t="s">
        <v>370</v>
      </c>
      <c r="N50" s="35">
        <v>117.9</v>
      </c>
      <c r="O50" s="35">
        <v>53.7</v>
      </c>
      <c r="P50" s="4">
        <f t="shared" si="28"/>
        <v>0.45547073791348602</v>
      </c>
      <c r="Q50" s="11">
        <v>20</v>
      </c>
      <c r="R50" s="35">
        <v>9</v>
      </c>
      <c r="S50" s="35">
        <v>10.4</v>
      </c>
      <c r="T50" s="4">
        <f t="shared" si="26"/>
        <v>1.1555555555555557</v>
      </c>
      <c r="U50" s="11">
        <v>25</v>
      </c>
      <c r="V50" s="35">
        <v>4</v>
      </c>
      <c r="W50" s="35">
        <v>4.0999999999999996</v>
      </c>
      <c r="X50" s="4">
        <f t="shared" si="29"/>
        <v>1.0249999999999999</v>
      </c>
      <c r="Y50" s="11">
        <v>25</v>
      </c>
      <c r="Z50" s="44">
        <f t="shared" si="30"/>
        <v>0.90890433781655156</v>
      </c>
      <c r="AA50" s="45">
        <v>1488</v>
      </c>
      <c r="AB50" s="35">
        <f t="shared" si="31"/>
        <v>135.27272727272728</v>
      </c>
      <c r="AC50" s="35">
        <f t="shared" si="32"/>
        <v>122.9</v>
      </c>
      <c r="AD50" s="35">
        <f t="shared" si="33"/>
        <v>-12.372727272727275</v>
      </c>
      <c r="AE50" s="35">
        <v>0.8</v>
      </c>
      <c r="AF50" s="35">
        <f t="shared" si="34"/>
        <v>123.7</v>
      </c>
      <c r="AG50" s="35"/>
      <c r="AH50" s="35">
        <f t="shared" si="35"/>
        <v>123.7</v>
      </c>
      <c r="AI50" s="35">
        <v>123.7</v>
      </c>
      <c r="AJ50" s="35">
        <f t="shared" si="36"/>
        <v>0</v>
      </c>
      <c r="AK50" s="9"/>
      <c r="AL50" s="9"/>
      <c r="AM50" s="9"/>
      <c r="AN50" s="9"/>
      <c r="AO50" s="10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10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10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10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10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10"/>
      <c r="FZ50" s="9"/>
      <c r="GA50" s="9"/>
    </row>
    <row r="51" spans="1:183" s="2" customFormat="1" ht="17" customHeight="1">
      <c r="A51" s="14" t="s">
        <v>50</v>
      </c>
      <c r="B51" s="35">
        <v>135</v>
      </c>
      <c r="C51" s="35">
        <v>123.9</v>
      </c>
      <c r="D51" s="4">
        <f t="shared" si="27"/>
        <v>0.9177777777777778</v>
      </c>
      <c r="E51" s="11">
        <v>10</v>
      </c>
      <c r="F51" s="5" t="s">
        <v>370</v>
      </c>
      <c r="G51" s="5" t="s">
        <v>370</v>
      </c>
      <c r="H51" s="5" t="s">
        <v>370</v>
      </c>
      <c r="I51" s="5" t="s">
        <v>370</v>
      </c>
      <c r="J51" s="5" t="s">
        <v>370</v>
      </c>
      <c r="K51" s="5" t="s">
        <v>370</v>
      </c>
      <c r="L51" s="5" t="s">
        <v>370</v>
      </c>
      <c r="M51" s="5" t="s">
        <v>370</v>
      </c>
      <c r="N51" s="35">
        <v>119.9</v>
      </c>
      <c r="O51" s="35">
        <v>276.10000000000002</v>
      </c>
      <c r="P51" s="4">
        <f t="shared" si="28"/>
        <v>1.3</v>
      </c>
      <c r="Q51" s="11">
        <v>20</v>
      </c>
      <c r="R51" s="35">
        <v>14</v>
      </c>
      <c r="S51" s="35">
        <v>14.6</v>
      </c>
      <c r="T51" s="4">
        <f t="shared" si="26"/>
        <v>1.0428571428571429</v>
      </c>
      <c r="U51" s="11">
        <v>30</v>
      </c>
      <c r="V51" s="35">
        <v>5</v>
      </c>
      <c r="W51" s="35">
        <v>6</v>
      </c>
      <c r="X51" s="4">
        <f t="shared" si="29"/>
        <v>1.2</v>
      </c>
      <c r="Y51" s="11">
        <v>20</v>
      </c>
      <c r="Z51" s="44">
        <f t="shared" si="30"/>
        <v>1.1307936507936509</v>
      </c>
      <c r="AA51" s="45">
        <v>3235</v>
      </c>
      <c r="AB51" s="35">
        <f t="shared" si="31"/>
        <v>294.09090909090907</v>
      </c>
      <c r="AC51" s="35">
        <f t="shared" si="32"/>
        <v>332.6</v>
      </c>
      <c r="AD51" s="35">
        <f t="shared" si="33"/>
        <v>38.509090909090958</v>
      </c>
      <c r="AE51" s="35">
        <v>-15.399999999999977</v>
      </c>
      <c r="AF51" s="35">
        <f t="shared" si="34"/>
        <v>317.2</v>
      </c>
      <c r="AG51" s="35"/>
      <c r="AH51" s="35">
        <f t="shared" si="35"/>
        <v>317.2</v>
      </c>
      <c r="AI51" s="35">
        <v>317.2</v>
      </c>
      <c r="AJ51" s="35">
        <f t="shared" si="36"/>
        <v>0</v>
      </c>
      <c r="AK51" s="9"/>
      <c r="AL51" s="9"/>
      <c r="AM51" s="9"/>
      <c r="AN51" s="9"/>
      <c r="AO51" s="10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10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10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10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10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10"/>
      <c r="FZ51" s="9"/>
      <c r="GA51" s="9"/>
    </row>
    <row r="52" spans="1:183" s="2" customFormat="1" ht="17" customHeight="1">
      <c r="A52" s="18" t="s">
        <v>51</v>
      </c>
      <c r="B52" s="35"/>
      <c r="C52" s="3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35"/>
      <c r="O52" s="35"/>
      <c r="P52" s="11"/>
      <c r="Q52" s="11"/>
      <c r="R52" s="35"/>
      <c r="S52" s="35"/>
      <c r="T52" s="11"/>
      <c r="U52" s="11"/>
      <c r="V52" s="11"/>
      <c r="W52" s="11"/>
      <c r="X52" s="11"/>
      <c r="Y52" s="11"/>
      <c r="Z52" s="44"/>
      <c r="AA52" s="11"/>
      <c r="AB52" s="11"/>
      <c r="AC52" s="11"/>
      <c r="AD52" s="11"/>
      <c r="AE52" s="11"/>
      <c r="AF52" s="11"/>
      <c r="AG52" s="11"/>
      <c r="AH52" s="11"/>
      <c r="AI52" s="35"/>
      <c r="AJ52" s="35"/>
      <c r="AK52" s="9"/>
      <c r="AL52" s="9"/>
      <c r="AM52" s="9"/>
      <c r="AN52" s="9"/>
      <c r="AO52" s="10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10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10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10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10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10"/>
      <c r="FZ52" s="9"/>
      <c r="GA52" s="9"/>
    </row>
    <row r="53" spans="1:183" s="2" customFormat="1" ht="17" customHeight="1">
      <c r="A53" s="14" t="s">
        <v>52</v>
      </c>
      <c r="B53" s="35">
        <v>620213</v>
      </c>
      <c r="C53" s="35">
        <v>811300.7</v>
      </c>
      <c r="D53" s="4">
        <f t="shared" si="27"/>
        <v>1.2108100120442493</v>
      </c>
      <c r="E53" s="11">
        <v>10</v>
      </c>
      <c r="F53" s="5" t="s">
        <v>370</v>
      </c>
      <c r="G53" s="5" t="s">
        <v>370</v>
      </c>
      <c r="H53" s="5" t="s">
        <v>370</v>
      </c>
      <c r="I53" s="5" t="s">
        <v>370</v>
      </c>
      <c r="J53" s="5" t="s">
        <v>370</v>
      </c>
      <c r="K53" s="5" t="s">
        <v>370</v>
      </c>
      <c r="L53" s="5" t="s">
        <v>370</v>
      </c>
      <c r="M53" s="5" t="s">
        <v>370</v>
      </c>
      <c r="N53" s="35">
        <v>7737.3</v>
      </c>
      <c r="O53" s="35">
        <v>5475</v>
      </c>
      <c r="P53" s="4">
        <f t="shared" si="28"/>
        <v>0.70761118219533947</v>
      </c>
      <c r="Q53" s="11">
        <v>20</v>
      </c>
      <c r="R53" s="35">
        <v>0.8</v>
      </c>
      <c r="S53" s="35">
        <v>1.1000000000000001</v>
      </c>
      <c r="T53" s="4">
        <f t="shared" si="26"/>
        <v>1.2175</v>
      </c>
      <c r="U53" s="11">
        <v>25</v>
      </c>
      <c r="V53" s="35">
        <v>5.0999999999999996</v>
      </c>
      <c r="W53" s="35">
        <v>5.4</v>
      </c>
      <c r="X53" s="4">
        <f t="shared" si="29"/>
        <v>1.0588235294117649</v>
      </c>
      <c r="Y53" s="11">
        <v>25</v>
      </c>
      <c r="Z53" s="44">
        <f t="shared" si="30"/>
        <v>1.0396051499955425</v>
      </c>
      <c r="AA53" s="45">
        <v>2813</v>
      </c>
      <c r="AB53" s="35">
        <f t="shared" si="31"/>
        <v>255.72727272727272</v>
      </c>
      <c r="AC53" s="35">
        <f t="shared" si="32"/>
        <v>265.89999999999998</v>
      </c>
      <c r="AD53" s="35">
        <f t="shared" si="33"/>
        <v>10.172727272727258</v>
      </c>
      <c r="AE53" s="35">
        <v>2.2999999999999998</v>
      </c>
      <c r="AF53" s="35">
        <f t="shared" si="34"/>
        <v>268.2</v>
      </c>
      <c r="AG53" s="35"/>
      <c r="AH53" s="35">
        <f t="shared" si="35"/>
        <v>268.2</v>
      </c>
      <c r="AI53" s="35">
        <v>268.2</v>
      </c>
      <c r="AJ53" s="35">
        <f t="shared" si="36"/>
        <v>0</v>
      </c>
      <c r="AK53" s="9"/>
      <c r="AL53" s="9"/>
      <c r="AM53" s="9"/>
      <c r="AN53" s="9"/>
      <c r="AO53" s="10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10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10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10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10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10"/>
      <c r="FZ53" s="9"/>
      <c r="GA53" s="9"/>
    </row>
    <row r="54" spans="1:183" s="2" customFormat="1" ht="17" customHeight="1">
      <c r="A54" s="14" t="s">
        <v>53</v>
      </c>
      <c r="B54" s="35">
        <v>20</v>
      </c>
      <c r="C54" s="35">
        <v>20</v>
      </c>
      <c r="D54" s="4">
        <f t="shared" si="27"/>
        <v>1</v>
      </c>
      <c r="E54" s="11">
        <v>10</v>
      </c>
      <c r="F54" s="5" t="s">
        <v>370</v>
      </c>
      <c r="G54" s="5" t="s">
        <v>370</v>
      </c>
      <c r="H54" s="5" t="s">
        <v>370</v>
      </c>
      <c r="I54" s="5" t="s">
        <v>370</v>
      </c>
      <c r="J54" s="5" t="s">
        <v>370</v>
      </c>
      <c r="K54" s="5" t="s">
        <v>370</v>
      </c>
      <c r="L54" s="5" t="s">
        <v>370</v>
      </c>
      <c r="M54" s="5" t="s">
        <v>370</v>
      </c>
      <c r="N54" s="35">
        <v>176.2</v>
      </c>
      <c r="O54" s="35">
        <v>72.099999999999994</v>
      </c>
      <c r="P54" s="4">
        <f t="shared" si="28"/>
        <v>0.40919409761634506</v>
      </c>
      <c r="Q54" s="11">
        <v>20</v>
      </c>
      <c r="R54" s="35">
        <v>0</v>
      </c>
      <c r="S54" s="35">
        <v>0</v>
      </c>
      <c r="T54" s="4">
        <f t="shared" si="26"/>
        <v>1</v>
      </c>
      <c r="U54" s="11">
        <v>20</v>
      </c>
      <c r="V54" s="35">
        <v>5.5</v>
      </c>
      <c r="W54" s="35">
        <v>5.7</v>
      </c>
      <c r="X54" s="4">
        <f t="shared" si="29"/>
        <v>1.0363636363636364</v>
      </c>
      <c r="Y54" s="11">
        <v>30</v>
      </c>
      <c r="Z54" s="44">
        <f t="shared" si="30"/>
        <v>0.86593488804044993</v>
      </c>
      <c r="AA54" s="45">
        <v>1234</v>
      </c>
      <c r="AB54" s="35">
        <f t="shared" si="31"/>
        <v>112.18181818181819</v>
      </c>
      <c r="AC54" s="35">
        <f t="shared" si="32"/>
        <v>97.1</v>
      </c>
      <c r="AD54" s="35">
        <f t="shared" si="33"/>
        <v>-15.081818181818193</v>
      </c>
      <c r="AE54" s="35">
        <v>-2.7000000000000028</v>
      </c>
      <c r="AF54" s="35">
        <f t="shared" si="34"/>
        <v>94.4</v>
      </c>
      <c r="AG54" s="35"/>
      <c r="AH54" s="35">
        <f t="shared" si="35"/>
        <v>94.4</v>
      </c>
      <c r="AI54" s="35">
        <v>94.4</v>
      </c>
      <c r="AJ54" s="35">
        <f t="shared" si="36"/>
        <v>0</v>
      </c>
      <c r="AK54" s="9"/>
      <c r="AL54" s="9"/>
      <c r="AM54" s="9"/>
      <c r="AN54" s="9"/>
      <c r="AO54" s="10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10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10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10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10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10"/>
      <c r="FZ54" s="9"/>
      <c r="GA54" s="9"/>
    </row>
    <row r="55" spans="1:183" s="2" customFormat="1" ht="17" customHeight="1">
      <c r="A55" s="14" t="s">
        <v>54</v>
      </c>
      <c r="B55" s="35">
        <v>0</v>
      </c>
      <c r="C55" s="35">
        <v>0</v>
      </c>
      <c r="D55" s="4">
        <f t="shared" si="27"/>
        <v>0</v>
      </c>
      <c r="E55" s="11">
        <v>0</v>
      </c>
      <c r="F55" s="5" t="s">
        <v>370</v>
      </c>
      <c r="G55" s="5" t="s">
        <v>370</v>
      </c>
      <c r="H55" s="5" t="s">
        <v>370</v>
      </c>
      <c r="I55" s="5" t="s">
        <v>370</v>
      </c>
      <c r="J55" s="5" t="s">
        <v>370</v>
      </c>
      <c r="K55" s="5" t="s">
        <v>370</v>
      </c>
      <c r="L55" s="5" t="s">
        <v>370</v>
      </c>
      <c r="M55" s="5" t="s">
        <v>370</v>
      </c>
      <c r="N55" s="35">
        <v>917.5</v>
      </c>
      <c r="O55" s="35">
        <v>980.1</v>
      </c>
      <c r="P55" s="4">
        <f t="shared" si="28"/>
        <v>1.0682288828337876</v>
      </c>
      <c r="Q55" s="11">
        <v>20</v>
      </c>
      <c r="R55" s="35">
        <v>0</v>
      </c>
      <c r="S55" s="35">
        <v>0</v>
      </c>
      <c r="T55" s="4">
        <f t="shared" si="26"/>
        <v>1</v>
      </c>
      <c r="U55" s="11">
        <v>30</v>
      </c>
      <c r="V55" s="35">
        <v>2.2999999999999998</v>
      </c>
      <c r="W55" s="35">
        <v>4.0999999999999996</v>
      </c>
      <c r="X55" s="4">
        <f t="shared" si="29"/>
        <v>1.2582608695652173</v>
      </c>
      <c r="Y55" s="11">
        <v>20</v>
      </c>
      <c r="Z55" s="44">
        <f t="shared" si="30"/>
        <v>1.0932827863997154</v>
      </c>
      <c r="AA55" s="45">
        <v>2579</v>
      </c>
      <c r="AB55" s="35">
        <f t="shared" si="31"/>
        <v>234.45454545454547</v>
      </c>
      <c r="AC55" s="35">
        <f t="shared" si="32"/>
        <v>256.3</v>
      </c>
      <c r="AD55" s="35">
        <f t="shared" si="33"/>
        <v>21.845454545454544</v>
      </c>
      <c r="AE55" s="35">
        <v>20.599999999999966</v>
      </c>
      <c r="AF55" s="35">
        <f t="shared" si="34"/>
        <v>276.89999999999998</v>
      </c>
      <c r="AG55" s="35"/>
      <c r="AH55" s="35">
        <f t="shared" si="35"/>
        <v>276.89999999999998</v>
      </c>
      <c r="AI55" s="35">
        <v>276.89999999999998</v>
      </c>
      <c r="AJ55" s="35">
        <f t="shared" si="36"/>
        <v>0</v>
      </c>
      <c r="AK55" s="9"/>
      <c r="AL55" s="9"/>
      <c r="AM55" s="9"/>
      <c r="AN55" s="9"/>
      <c r="AO55" s="10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10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10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10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10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10"/>
      <c r="FZ55" s="9"/>
      <c r="GA55" s="9"/>
    </row>
    <row r="56" spans="1:183" s="2" customFormat="1" ht="17" customHeight="1">
      <c r="A56" s="14" t="s">
        <v>55</v>
      </c>
      <c r="B56" s="35">
        <v>0</v>
      </c>
      <c r="C56" s="35">
        <v>0</v>
      </c>
      <c r="D56" s="4">
        <f t="shared" si="27"/>
        <v>0</v>
      </c>
      <c r="E56" s="11">
        <v>0</v>
      </c>
      <c r="F56" s="5" t="s">
        <v>370</v>
      </c>
      <c r="G56" s="5" t="s">
        <v>370</v>
      </c>
      <c r="H56" s="5" t="s">
        <v>370</v>
      </c>
      <c r="I56" s="5" t="s">
        <v>370</v>
      </c>
      <c r="J56" s="5" t="s">
        <v>370</v>
      </c>
      <c r="K56" s="5" t="s">
        <v>370</v>
      </c>
      <c r="L56" s="5" t="s">
        <v>370</v>
      </c>
      <c r="M56" s="5" t="s">
        <v>370</v>
      </c>
      <c r="N56" s="35">
        <v>301.60000000000002</v>
      </c>
      <c r="O56" s="35">
        <v>148.9</v>
      </c>
      <c r="P56" s="4">
        <f t="shared" si="28"/>
        <v>0.49370026525198935</v>
      </c>
      <c r="Q56" s="11">
        <v>20</v>
      </c>
      <c r="R56" s="35">
        <v>56</v>
      </c>
      <c r="S56" s="35">
        <v>80.900000000000006</v>
      </c>
      <c r="T56" s="4">
        <f t="shared" si="26"/>
        <v>1.2244642857142858</v>
      </c>
      <c r="U56" s="11">
        <v>25</v>
      </c>
      <c r="V56" s="35">
        <v>7.1</v>
      </c>
      <c r="W56" s="35">
        <v>7.1</v>
      </c>
      <c r="X56" s="4">
        <f t="shared" si="29"/>
        <v>1</v>
      </c>
      <c r="Y56" s="11">
        <v>25</v>
      </c>
      <c r="Z56" s="44">
        <f t="shared" si="30"/>
        <v>0.9355087492556704</v>
      </c>
      <c r="AA56" s="45">
        <v>2265</v>
      </c>
      <c r="AB56" s="35">
        <f t="shared" si="31"/>
        <v>205.90909090909091</v>
      </c>
      <c r="AC56" s="35">
        <f t="shared" si="32"/>
        <v>192.6</v>
      </c>
      <c r="AD56" s="35">
        <f t="shared" si="33"/>
        <v>-13.309090909090912</v>
      </c>
      <c r="AE56" s="35">
        <v>0.2</v>
      </c>
      <c r="AF56" s="35">
        <f t="shared" si="34"/>
        <v>192.8</v>
      </c>
      <c r="AG56" s="35"/>
      <c r="AH56" s="35">
        <f t="shared" si="35"/>
        <v>192.8</v>
      </c>
      <c r="AI56" s="35">
        <v>192.8</v>
      </c>
      <c r="AJ56" s="35">
        <f t="shared" si="36"/>
        <v>0</v>
      </c>
      <c r="AK56" s="9"/>
      <c r="AL56" s="9"/>
      <c r="AM56" s="9"/>
      <c r="AN56" s="9"/>
      <c r="AO56" s="10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10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10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10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10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10"/>
      <c r="FZ56" s="9"/>
      <c r="GA56" s="9"/>
    </row>
    <row r="57" spans="1:183" s="2" customFormat="1" ht="17" customHeight="1">
      <c r="A57" s="14" t="s">
        <v>56</v>
      </c>
      <c r="B57" s="35">
        <v>0</v>
      </c>
      <c r="C57" s="35">
        <v>0</v>
      </c>
      <c r="D57" s="4">
        <f t="shared" si="27"/>
        <v>0</v>
      </c>
      <c r="E57" s="11">
        <v>0</v>
      </c>
      <c r="F57" s="5" t="s">
        <v>370</v>
      </c>
      <c r="G57" s="5" t="s">
        <v>370</v>
      </c>
      <c r="H57" s="5" t="s">
        <v>370</v>
      </c>
      <c r="I57" s="5" t="s">
        <v>370</v>
      </c>
      <c r="J57" s="5" t="s">
        <v>370</v>
      </c>
      <c r="K57" s="5" t="s">
        <v>370</v>
      </c>
      <c r="L57" s="5" t="s">
        <v>370</v>
      </c>
      <c r="M57" s="5" t="s">
        <v>370</v>
      </c>
      <c r="N57" s="35">
        <v>178.8</v>
      </c>
      <c r="O57" s="35">
        <v>98.4</v>
      </c>
      <c r="P57" s="4">
        <f t="shared" si="28"/>
        <v>0.55033557046979864</v>
      </c>
      <c r="Q57" s="11">
        <v>20</v>
      </c>
      <c r="R57" s="35">
        <v>350</v>
      </c>
      <c r="S57" s="35">
        <v>358.2</v>
      </c>
      <c r="T57" s="4">
        <f t="shared" si="26"/>
        <v>1.0234285714285714</v>
      </c>
      <c r="U57" s="11">
        <v>30</v>
      </c>
      <c r="V57" s="35">
        <v>9</v>
      </c>
      <c r="W57" s="35">
        <v>12.2</v>
      </c>
      <c r="X57" s="4">
        <f t="shared" si="29"/>
        <v>1.2155555555555555</v>
      </c>
      <c r="Y57" s="11">
        <v>20</v>
      </c>
      <c r="Z57" s="44">
        <f t="shared" si="30"/>
        <v>0.9431525666194891</v>
      </c>
      <c r="AA57" s="45">
        <v>1890</v>
      </c>
      <c r="AB57" s="35">
        <f t="shared" si="31"/>
        <v>171.81818181818181</v>
      </c>
      <c r="AC57" s="35">
        <f t="shared" si="32"/>
        <v>162.1</v>
      </c>
      <c r="AD57" s="35">
        <f t="shared" si="33"/>
        <v>-9.7181818181818187</v>
      </c>
      <c r="AE57" s="35">
        <v>-30.600000000000023</v>
      </c>
      <c r="AF57" s="35">
        <f t="shared" si="34"/>
        <v>131.5</v>
      </c>
      <c r="AG57" s="35"/>
      <c r="AH57" s="35">
        <f t="shared" si="35"/>
        <v>131.5</v>
      </c>
      <c r="AI57" s="35">
        <v>131.5</v>
      </c>
      <c r="AJ57" s="35">
        <f t="shared" si="36"/>
        <v>0</v>
      </c>
      <c r="AK57" s="9"/>
      <c r="AL57" s="9"/>
      <c r="AM57" s="9"/>
      <c r="AN57" s="9"/>
      <c r="AO57" s="10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10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10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10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10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10"/>
      <c r="FZ57" s="9"/>
      <c r="GA57" s="9"/>
    </row>
    <row r="58" spans="1:183" s="2" customFormat="1" ht="17" customHeight="1">
      <c r="A58" s="14" t="s">
        <v>57</v>
      </c>
      <c r="B58" s="35">
        <v>0</v>
      </c>
      <c r="C58" s="35">
        <v>0</v>
      </c>
      <c r="D58" s="4">
        <f t="shared" si="27"/>
        <v>0</v>
      </c>
      <c r="E58" s="11">
        <v>0</v>
      </c>
      <c r="F58" s="5" t="s">
        <v>370</v>
      </c>
      <c r="G58" s="5" t="s">
        <v>370</v>
      </c>
      <c r="H58" s="5" t="s">
        <v>370</v>
      </c>
      <c r="I58" s="5" t="s">
        <v>370</v>
      </c>
      <c r="J58" s="5" t="s">
        <v>370</v>
      </c>
      <c r="K58" s="5" t="s">
        <v>370</v>
      </c>
      <c r="L58" s="5" t="s">
        <v>370</v>
      </c>
      <c r="M58" s="5" t="s">
        <v>370</v>
      </c>
      <c r="N58" s="35">
        <v>84.2</v>
      </c>
      <c r="O58" s="35">
        <v>132.69999999999999</v>
      </c>
      <c r="P58" s="4">
        <f t="shared" si="28"/>
        <v>1.2376009501187648</v>
      </c>
      <c r="Q58" s="11">
        <v>20</v>
      </c>
      <c r="R58" s="35">
        <v>0</v>
      </c>
      <c r="S58" s="35">
        <v>0</v>
      </c>
      <c r="T58" s="4">
        <f t="shared" si="26"/>
        <v>1</v>
      </c>
      <c r="U58" s="11">
        <v>30</v>
      </c>
      <c r="V58" s="35">
        <v>0.6</v>
      </c>
      <c r="W58" s="35">
        <v>0.6</v>
      </c>
      <c r="X58" s="4">
        <f t="shared" si="29"/>
        <v>1</v>
      </c>
      <c r="Y58" s="11">
        <v>20</v>
      </c>
      <c r="Z58" s="44">
        <f t="shared" si="30"/>
        <v>1.0678859857482184</v>
      </c>
      <c r="AA58" s="45">
        <v>404</v>
      </c>
      <c r="AB58" s="35">
        <f t="shared" si="31"/>
        <v>36.727272727272727</v>
      </c>
      <c r="AC58" s="35">
        <f t="shared" si="32"/>
        <v>39.200000000000003</v>
      </c>
      <c r="AD58" s="35">
        <f t="shared" si="33"/>
        <v>2.4727272727272762</v>
      </c>
      <c r="AE58" s="35">
        <v>4.2000000000000028</v>
      </c>
      <c r="AF58" s="35">
        <f t="shared" si="34"/>
        <v>43.4</v>
      </c>
      <c r="AG58" s="35"/>
      <c r="AH58" s="35">
        <f t="shared" si="35"/>
        <v>43.4</v>
      </c>
      <c r="AI58" s="35">
        <v>43.4</v>
      </c>
      <c r="AJ58" s="35">
        <f t="shared" si="36"/>
        <v>0</v>
      </c>
      <c r="AK58" s="9"/>
      <c r="AL58" s="9"/>
      <c r="AM58" s="9"/>
      <c r="AN58" s="9"/>
      <c r="AO58" s="10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10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10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10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10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10"/>
      <c r="FZ58" s="9"/>
      <c r="GA58" s="9"/>
    </row>
    <row r="59" spans="1:183" s="2" customFormat="1" ht="17" customHeight="1">
      <c r="A59" s="14" t="s">
        <v>58</v>
      </c>
      <c r="B59" s="35">
        <v>0</v>
      </c>
      <c r="C59" s="35">
        <v>0</v>
      </c>
      <c r="D59" s="4">
        <f t="shared" si="27"/>
        <v>0</v>
      </c>
      <c r="E59" s="11">
        <v>0</v>
      </c>
      <c r="F59" s="5" t="s">
        <v>370</v>
      </c>
      <c r="G59" s="5" t="s">
        <v>370</v>
      </c>
      <c r="H59" s="5" t="s">
        <v>370</v>
      </c>
      <c r="I59" s="5" t="s">
        <v>370</v>
      </c>
      <c r="J59" s="5" t="s">
        <v>370</v>
      </c>
      <c r="K59" s="5" t="s">
        <v>370</v>
      </c>
      <c r="L59" s="5" t="s">
        <v>370</v>
      </c>
      <c r="M59" s="5" t="s">
        <v>370</v>
      </c>
      <c r="N59" s="35">
        <v>337.4</v>
      </c>
      <c r="O59" s="35">
        <v>43.6</v>
      </c>
      <c r="P59" s="4">
        <f t="shared" si="28"/>
        <v>0.12922347362181388</v>
      </c>
      <c r="Q59" s="11">
        <v>20</v>
      </c>
      <c r="R59" s="35">
        <v>5</v>
      </c>
      <c r="S59" s="35">
        <v>5.0999999999999996</v>
      </c>
      <c r="T59" s="4">
        <f t="shared" si="26"/>
        <v>1.02</v>
      </c>
      <c r="U59" s="11">
        <v>30</v>
      </c>
      <c r="V59" s="35">
        <v>1.8</v>
      </c>
      <c r="W59" s="35">
        <v>2</v>
      </c>
      <c r="X59" s="4">
        <f t="shared" si="29"/>
        <v>1.1111111111111112</v>
      </c>
      <c r="Y59" s="11">
        <v>20</v>
      </c>
      <c r="Z59" s="44">
        <f t="shared" si="30"/>
        <v>0.79152416706654993</v>
      </c>
      <c r="AA59" s="45">
        <v>1340</v>
      </c>
      <c r="AB59" s="35">
        <f t="shared" si="31"/>
        <v>121.81818181818181</v>
      </c>
      <c r="AC59" s="35">
        <f t="shared" si="32"/>
        <v>96.4</v>
      </c>
      <c r="AD59" s="35">
        <f t="shared" si="33"/>
        <v>-25.418181818181807</v>
      </c>
      <c r="AE59" s="35">
        <v>11</v>
      </c>
      <c r="AF59" s="35">
        <f t="shared" si="34"/>
        <v>107.4</v>
      </c>
      <c r="AG59" s="35"/>
      <c r="AH59" s="35">
        <f t="shared" si="35"/>
        <v>107.4</v>
      </c>
      <c r="AI59" s="35">
        <v>107.4</v>
      </c>
      <c r="AJ59" s="35">
        <f t="shared" si="36"/>
        <v>0</v>
      </c>
      <c r="AK59" s="9"/>
      <c r="AL59" s="9"/>
      <c r="AM59" s="9"/>
      <c r="AN59" s="9"/>
      <c r="AO59" s="10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10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10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10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10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10"/>
      <c r="FZ59" s="9"/>
      <c r="GA59" s="9"/>
    </row>
    <row r="60" spans="1:183" s="2" customFormat="1" ht="17" customHeight="1">
      <c r="A60" s="14" t="s">
        <v>59</v>
      </c>
      <c r="B60" s="35">
        <v>0</v>
      </c>
      <c r="C60" s="35">
        <v>0</v>
      </c>
      <c r="D60" s="4">
        <f t="shared" si="27"/>
        <v>0</v>
      </c>
      <c r="E60" s="11">
        <v>0</v>
      </c>
      <c r="F60" s="5" t="s">
        <v>370</v>
      </c>
      <c r="G60" s="5" t="s">
        <v>370</v>
      </c>
      <c r="H60" s="5" t="s">
        <v>370</v>
      </c>
      <c r="I60" s="5" t="s">
        <v>370</v>
      </c>
      <c r="J60" s="5" t="s">
        <v>370</v>
      </c>
      <c r="K60" s="5" t="s">
        <v>370</v>
      </c>
      <c r="L60" s="5" t="s">
        <v>370</v>
      </c>
      <c r="M60" s="5" t="s">
        <v>370</v>
      </c>
      <c r="N60" s="35">
        <v>350.3</v>
      </c>
      <c r="O60" s="35">
        <v>40.299999999999997</v>
      </c>
      <c r="P60" s="4">
        <f t="shared" si="28"/>
        <v>0.1150442477876106</v>
      </c>
      <c r="Q60" s="11">
        <v>20</v>
      </c>
      <c r="R60" s="35">
        <v>4</v>
      </c>
      <c r="S60" s="35">
        <v>8.6999999999999993</v>
      </c>
      <c r="T60" s="4">
        <f t="shared" si="26"/>
        <v>1.2974999999999999</v>
      </c>
      <c r="U60" s="11">
        <v>30</v>
      </c>
      <c r="V60" s="35">
        <v>2.1</v>
      </c>
      <c r="W60" s="35">
        <v>2.2999999999999998</v>
      </c>
      <c r="X60" s="4">
        <f t="shared" si="29"/>
        <v>1.0952380952380951</v>
      </c>
      <c r="Y60" s="11">
        <v>20</v>
      </c>
      <c r="Z60" s="44">
        <f t="shared" si="30"/>
        <v>0.90186638372163008</v>
      </c>
      <c r="AA60" s="45">
        <v>2056</v>
      </c>
      <c r="AB60" s="35">
        <f t="shared" si="31"/>
        <v>186.90909090909091</v>
      </c>
      <c r="AC60" s="35">
        <f t="shared" si="32"/>
        <v>168.6</v>
      </c>
      <c r="AD60" s="35">
        <f t="shared" si="33"/>
        <v>-18.309090909090912</v>
      </c>
      <c r="AE60" s="35">
        <v>11.5</v>
      </c>
      <c r="AF60" s="35">
        <f t="shared" si="34"/>
        <v>180.1</v>
      </c>
      <c r="AG60" s="35"/>
      <c r="AH60" s="35">
        <f t="shared" si="35"/>
        <v>180.1</v>
      </c>
      <c r="AI60" s="35">
        <v>180.1</v>
      </c>
      <c r="AJ60" s="35">
        <f t="shared" si="36"/>
        <v>0</v>
      </c>
      <c r="AK60" s="9"/>
      <c r="AL60" s="9"/>
      <c r="AM60" s="9"/>
      <c r="AN60" s="9"/>
      <c r="AO60" s="10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10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10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10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10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10"/>
      <c r="FZ60" s="9"/>
      <c r="GA60" s="9"/>
    </row>
    <row r="61" spans="1:183" s="2" customFormat="1" ht="17" customHeight="1">
      <c r="A61" s="14" t="s">
        <v>60</v>
      </c>
      <c r="B61" s="35">
        <v>7717</v>
      </c>
      <c r="C61" s="35">
        <v>9386.7999999999993</v>
      </c>
      <c r="D61" s="4">
        <f t="shared" si="27"/>
        <v>1.2016379422055201</v>
      </c>
      <c r="E61" s="11">
        <v>10</v>
      </c>
      <c r="F61" s="5" t="s">
        <v>370</v>
      </c>
      <c r="G61" s="5" t="s">
        <v>370</v>
      </c>
      <c r="H61" s="5" t="s">
        <v>370</v>
      </c>
      <c r="I61" s="5" t="s">
        <v>370</v>
      </c>
      <c r="J61" s="5" t="s">
        <v>370</v>
      </c>
      <c r="K61" s="5" t="s">
        <v>370</v>
      </c>
      <c r="L61" s="5" t="s">
        <v>370</v>
      </c>
      <c r="M61" s="5" t="s">
        <v>370</v>
      </c>
      <c r="N61" s="35">
        <v>1674.8</v>
      </c>
      <c r="O61" s="35">
        <v>972.2</v>
      </c>
      <c r="P61" s="4">
        <f t="shared" si="28"/>
        <v>0.58048722235490813</v>
      </c>
      <c r="Q61" s="11">
        <v>20</v>
      </c>
      <c r="R61" s="35">
        <v>6</v>
      </c>
      <c r="S61" s="35">
        <v>6.3</v>
      </c>
      <c r="T61" s="4">
        <f t="shared" si="26"/>
        <v>1.05</v>
      </c>
      <c r="U61" s="11">
        <v>30</v>
      </c>
      <c r="V61" s="35">
        <v>3.6</v>
      </c>
      <c r="W61" s="35">
        <v>3.7</v>
      </c>
      <c r="X61" s="4">
        <f t="shared" si="29"/>
        <v>1.0277777777777779</v>
      </c>
      <c r="Y61" s="11">
        <v>20</v>
      </c>
      <c r="Z61" s="44">
        <f t="shared" si="30"/>
        <v>0.94602099280886143</v>
      </c>
      <c r="AA61" s="45">
        <v>1440</v>
      </c>
      <c r="AB61" s="35">
        <f t="shared" si="31"/>
        <v>130.90909090909091</v>
      </c>
      <c r="AC61" s="35">
        <f t="shared" si="32"/>
        <v>123.8</v>
      </c>
      <c r="AD61" s="35">
        <f t="shared" si="33"/>
        <v>-7.1090909090909093</v>
      </c>
      <c r="AE61" s="35">
        <v>16.199999999999996</v>
      </c>
      <c r="AF61" s="35">
        <f t="shared" si="34"/>
        <v>140</v>
      </c>
      <c r="AG61" s="35"/>
      <c r="AH61" s="35">
        <f t="shared" si="35"/>
        <v>140</v>
      </c>
      <c r="AI61" s="35">
        <v>140</v>
      </c>
      <c r="AJ61" s="35">
        <f t="shared" si="36"/>
        <v>0</v>
      </c>
      <c r="AK61" s="9"/>
      <c r="AL61" s="9"/>
      <c r="AM61" s="9"/>
      <c r="AN61" s="9"/>
      <c r="AO61" s="10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10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10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10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10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10"/>
      <c r="FZ61" s="9"/>
      <c r="GA61" s="9"/>
    </row>
    <row r="62" spans="1:183" s="2" customFormat="1" ht="17" customHeight="1">
      <c r="A62" s="14" t="s">
        <v>61</v>
      </c>
      <c r="B62" s="35">
        <v>0</v>
      </c>
      <c r="C62" s="35">
        <v>0</v>
      </c>
      <c r="D62" s="4">
        <f t="shared" si="27"/>
        <v>0</v>
      </c>
      <c r="E62" s="11">
        <v>0</v>
      </c>
      <c r="F62" s="5" t="s">
        <v>370</v>
      </c>
      <c r="G62" s="5" t="s">
        <v>370</v>
      </c>
      <c r="H62" s="5" t="s">
        <v>370</v>
      </c>
      <c r="I62" s="5" t="s">
        <v>370</v>
      </c>
      <c r="J62" s="5" t="s">
        <v>370</v>
      </c>
      <c r="K62" s="5" t="s">
        <v>370</v>
      </c>
      <c r="L62" s="5" t="s">
        <v>370</v>
      </c>
      <c r="M62" s="5" t="s">
        <v>370</v>
      </c>
      <c r="N62" s="35">
        <v>420.6</v>
      </c>
      <c r="O62" s="35">
        <v>312.8</v>
      </c>
      <c r="P62" s="4">
        <f t="shared" si="28"/>
        <v>0.74369947693770799</v>
      </c>
      <c r="Q62" s="11">
        <v>20</v>
      </c>
      <c r="R62" s="35">
        <v>70</v>
      </c>
      <c r="S62" s="35">
        <v>88.5</v>
      </c>
      <c r="T62" s="4">
        <f t="shared" si="26"/>
        <v>1.2064285714285714</v>
      </c>
      <c r="U62" s="11">
        <v>30</v>
      </c>
      <c r="V62" s="35">
        <v>8</v>
      </c>
      <c r="W62" s="35">
        <v>8.1999999999999993</v>
      </c>
      <c r="X62" s="4">
        <f t="shared" si="29"/>
        <v>1.0249999999999999</v>
      </c>
      <c r="Y62" s="11">
        <v>20</v>
      </c>
      <c r="Z62" s="44">
        <f t="shared" si="30"/>
        <v>1.0223835240230188</v>
      </c>
      <c r="AA62" s="45">
        <v>901</v>
      </c>
      <c r="AB62" s="35">
        <f t="shared" si="31"/>
        <v>81.909090909090907</v>
      </c>
      <c r="AC62" s="35">
        <f t="shared" si="32"/>
        <v>83.7</v>
      </c>
      <c r="AD62" s="35">
        <f t="shared" si="33"/>
        <v>1.7909090909090963</v>
      </c>
      <c r="AE62" s="35">
        <v>-1.6000000000000014</v>
      </c>
      <c r="AF62" s="35">
        <f t="shared" si="34"/>
        <v>82.1</v>
      </c>
      <c r="AG62" s="35"/>
      <c r="AH62" s="35">
        <f t="shared" si="35"/>
        <v>82.1</v>
      </c>
      <c r="AI62" s="35">
        <v>82.1</v>
      </c>
      <c r="AJ62" s="35">
        <f t="shared" si="36"/>
        <v>0</v>
      </c>
      <c r="AK62" s="9"/>
      <c r="AL62" s="9"/>
      <c r="AM62" s="9"/>
      <c r="AN62" s="9"/>
      <c r="AO62" s="10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10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10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10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10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10"/>
      <c r="FZ62" s="9"/>
      <c r="GA62" s="9"/>
    </row>
    <row r="63" spans="1:183" s="2" customFormat="1" ht="17" customHeight="1">
      <c r="A63" s="14" t="s">
        <v>62</v>
      </c>
      <c r="B63" s="35">
        <v>0</v>
      </c>
      <c r="C63" s="35">
        <v>0</v>
      </c>
      <c r="D63" s="4">
        <f t="shared" si="27"/>
        <v>1</v>
      </c>
      <c r="E63" s="11">
        <v>10</v>
      </c>
      <c r="F63" s="5" t="s">
        <v>370</v>
      </c>
      <c r="G63" s="5" t="s">
        <v>370</v>
      </c>
      <c r="H63" s="5" t="s">
        <v>370</v>
      </c>
      <c r="I63" s="5" t="s">
        <v>370</v>
      </c>
      <c r="J63" s="5" t="s">
        <v>370</v>
      </c>
      <c r="K63" s="5" t="s">
        <v>370</v>
      </c>
      <c r="L63" s="5" t="s">
        <v>370</v>
      </c>
      <c r="M63" s="5" t="s">
        <v>370</v>
      </c>
      <c r="N63" s="35">
        <v>340.6</v>
      </c>
      <c r="O63" s="35">
        <v>100.3</v>
      </c>
      <c r="P63" s="4">
        <f t="shared" si="28"/>
        <v>0.29448032883147385</v>
      </c>
      <c r="Q63" s="11">
        <v>20</v>
      </c>
      <c r="R63" s="35">
        <v>9</v>
      </c>
      <c r="S63" s="35">
        <v>8.5</v>
      </c>
      <c r="T63" s="4">
        <f t="shared" si="26"/>
        <v>0.94444444444444442</v>
      </c>
      <c r="U63" s="11">
        <v>30</v>
      </c>
      <c r="V63" s="35">
        <v>2.6</v>
      </c>
      <c r="W63" s="35">
        <v>3</v>
      </c>
      <c r="X63" s="4">
        <f t="shared" si="29"/>
        <v>1.1538461538461537</v>
      </c>
      <c r="Y63" s="11">
        <v>20</v>
      </c>
      <c r="Z63" s="44">
        <f t="shared" si="30"/>
        <v>0.8412482873360736</v>
      </c>
      <c r="AA63" s="45">
        <v>1248</v>
      </c>
      <c r="AB63" s="35">
        <f t="shared" si="31"/>
        <v>113.45454545454545</v>
      </c>
      <c r="AC63" s="35">
        <f t="shared" si="32"/>
        <v>95.4</v>
      </c>
      <c r="AD63" s="35">
        <f t="shared" si="33"/>
        <v>-18.054545454545448</v>
      </c>
      <c r="AE63" s="35">
        <v>-7.6</v>
      </c>
      <c r="AF63" s="35">
        <f t="shared" si="34"/>
        <v>87.8</v>
      </c>
      <c r="AG63" s="35"/>
      <c r="AH63" s="35">
        <f t="shared" si="35"/>
        <v>87.8</v>
      </c>
      <c r="AI63" s="35">
        <v>87.8</v>
      </c>
      <c r="AJ63" s="35">
        <f t="shared" si="36"/>
        <v>0</v>
      </c>
      <c r="AK63" s="9"/>
      <c r="AL63" s="9"/>
      <c r="AM63" s="9"/>
      <c r="AN63" s="9"/>
      <c r="AO63" s="10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10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10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10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10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10"/>
      <c r="FZ63" s="9"/>
      <c r="GA63" s="9"/>
    </row>
    <row r="64" spans="1:183" s="2" customFormat="1" ht="17" customHeight="1">
      <c r="A64" s="14" t="s">
        <v>63</v>
      </c>
      <c r="B64" s="35">
        <v>0</v>
      </c>
      <c r="C64" s="35">
        <v>0</v>
      </c>
      <c r="D64" s="4">
        <f t="shared" si="27"/>
        <v>0</v>
      </c>
      <c r="E64" s="11">
        <v>0</v>
      </c>
      <c r="F64" s="5" t="s">
        <v>370</v>
      </c>
      <c r="G64" s="5" t="s">
        <v>370</v>
      </c>
      <c r="H64" s="5" t="s">
        <v>370</v>
      </c>
      <c r="I64" s="5" t="s">
        <v>370</v>
      </c>
      <c r="J64" s="5" t="s">
        <v>370</v>
      </c>
      <c r="K64" s="5" t="s">
        <v>370</v>
      </c>
      <c r="L64" s="5" t="s">
        <v>370</v>
      </c>
      <c r="M64" s="5" t="s">
        <v>370</v>
      </c>
      <c r="N64" s="35">
        <v>239.3</v>
      </c>
      <c r="O64" s="35">
        <v>65.8</v>
      </c>
      <c r="P64" s="4">
        <f t="shared" si="28"/>
        <v>0.27496865858754699</v>
      </c>
      <c r="Q64" s="11">
        <v>20</v>
      </c>
      <c r="R64" s="35">
        <v>0</v>
      </c>
      <c r="S64" s="35">
        <v>0</v>
      </c>
      <c r="T64" s="4">
        <f t="shared" si="26"/>
        <v>1</v>
      </c>
      <c r="U64" s="11">
        <v>35</v>
      </c>
      <c r="V64" s="35">
        <v>1.1000000000000001</v>
      </c>
      <c r="W64" s="35">
        <v>1.1000000000000001</v>
      </c>
      <c r="X64" s="4">
        <f t="shared" si="29"/>
        <v>1</v>
      </c>
      <c r="Y64" s="11">
        <v>15</v>
      </c>
      <c r="Z64" s="44">
        <f t="shared" si="30"/>
        <v>0.7928481881678705</v>
      </c>
      <c r="AA64" s="45">
        <v>1183</v>
      </c>
      <c r="AB64" s="35">
        <f t="shared" si="31"/>
        <v>107.54545454545455</v>
      </c>
      <c r="AC64" s="35">
        <f t="shared" si="32"/>
        <v>85.3</v>
      </c>
      <c r="AD64" s="35">
        <f t="shared" si="33"/>
        <v>-22.24545454545455</v>
      </c>
      <c r="AE64" s="35">
        <v>8.7000000000000028</v>
      </c>
      <c r="AF64" s="35">
        <f t="shared" si="34"/>
        <v>94</v>
      </c>
      <c r="AG64" s="35"/>
      <c r="AH64" s="35">
        <f t="shared" si="35"/>
        <v>94</v>
      </c>
      <c r="AI64" s="35">
        <v>94</v>
      </c>
      <c r="AJ64" s="35">
        <f t="shared" si="36"/>
        <v>0</v>
      </c>
      <c r="AK64" s="9"/>
      <c r="AL64" s="9"/>
      <c r="AM64" s="9"/>
      <c r="AN64" s="9"/>
      <c r="AO64" s="10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10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10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10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10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10"/>
      <c r="FZ64" s="9"/>
      <c r="GA64" s="9"/>
    </row>
    <row r="65" spans="1:183" s="2" customFormat="1" ht="17" customHeight="1">
      <c r="A65" s="14" t="s">
        <v>64</v>
      </c>
      <c r="B65" s="35">
        <v>0</v>
      </c>
      <c r="C65" s="35">
        <v>0</v>
      </c>
      <c r="D65" s="4">
        <f t="shared" si="27"/>
        <v>0</v>
      </c>
      <c r="E65" s="11">
        <v>0</v>
      </c>
      <c r="F65" s="5" t="s">
        <v>370</v>
      </c>
      <c r="G65" s="5" t="s">
        <v>370</v>
      </c>
      <c r="H65" s="5" t="s">
        <v>370</v>
      </c>
      <c r="I65" s="5" t="s">
        <v>370</v>
      </c>
      <c r="J65" s="5" t="s">
        <v>370</v>
      </c>
      <c r="K65" s="5" t="s">
        <v>370</v>
      </c>
      <c r="L65" s="5" t="s">
        <v>370</v>
      </c>
      <c r="M65" s="5" t="s">
        <v>370</v>
      </c>
      <c r="N65" s="35">
        <v>321.39999999999998</v>
      </c>
      <c r="O65" s="35">
        <v>60.2</v>
      </c>
      <c r="P65" s="4">
        <f t="shared" si="28"/>
        <v>0.18730553827006846</v>
      </c>
      <c r="Q65" s="11">
        <v>20</v>
      </c>
      <c r="R65" s="35">
        <v>15</v>
      </c>
      <c r="S65" s="35">
        <v>11.8</v>
      </c>
      <c r="T65" s="4">
        <f t="shared" si="26"/>
        <v>0.78666666666666674</v>
      </c>
      <c r="U65" s="11">
        <v>25</v>
      </c>
      <c r="V65" s="35">
        <v>9</v>
      </c>
      <c r="W65" s="35">
        <v>9.3000000000000007</v>
      </c>
      <c r="X65" s="4">
        <f t="shared" si="29"/>
        <v>1.0333333333333334</v>
      </c>
      <c r="Y65" s="11">
        <v>25</v>
      </c>
      <c r="Z65" s="44">
        <f t="shared" si="30"/>
        <v>0.70351586807716238</v>
      </c>
      <c r="AA65" s="45">
        <v>1429</v>
      </c>
      <c r="AB65" s="35">
        <f t="shared" si="31"/>
        <v>129.90909090909091</v>
      </c>
      <c r="AC65" s="35">
        <f t="shared" si="32"/>
        <v>91.4</v>
      </c>
      <c r="AD65" s="35">
        <f t="shared" si="33"/>
        <v>-38.509090909090901</v>
      </c>
      <c r="AE65" s="35">
        <v>-39.800000000000011</v>
      </c>
      <c r="AF65" s="35">
        <f t="shared" si="34"/>
        <v>51.6</v>
      </c>
      <c r="AG65" s="35"/>
      <c r="AH65" s="35">
        <f t="shared" si="35"/>
        <v>51.6</v>
      </c>
      <c r="AI65" s="35">
        <v>51.6</v>
      </c>
      <c r="AJ65" s="35">
        <f t="shared" si="36"/>
        <v>0</v>
      </c>
      <c r="AK65" s="9"/>
      <c r="AL65" s="9"/>
      <c r="AM65" s="9"/>
      <c r="AN65" s="9"/>
      <c r="AO65" s="10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10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10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10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10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10"/>
      <c r="FZ65" s="9"/>
      <c r="GA65" s="9"/>
    </row>
    <row r="66" spans="1:183" s="2" customFormat="1" ht="17" customHeight="1">
      <c r="A66" s="18" t="s">
        <v>65</v>
      </c>
      <c r="B66" s="35"/>
      <c r="C66" s="35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35"/>
      <c r="O66" s="35"/>
      <c r="P66" s="11"/>
      <c r="Q66" s="11"/>
      <c r="R66" s="35"/>
      <c r="S66" s="35"/>
      <c r="T66" s="11"/>
      <c r="U66" s="11"/>
      <c r="V66" s="11"/>
      <c r="W66" s="11"/>
      <c r="X66" s="11"/>
      <c r="Y66" s="11"/>
      <c r="Z66" s="44"/>
      <c r="AA66" s="11"/>
      <c r="AB66" s="11"/>
      <c r="AC66" s="11"/>
      <c r="AD66" s="11"/>
      <c r="AE66" s="11"/>
      <c r="AF66" s="11"/>
      <c r="AG66" s="11"/>
      <c r="AH66" s="11"/>
      <c r="AI66" s="35"/>
      <c r="AJ66" s="35"/>
      <c r="AK66" s="9"/>
      <c r="AL66" s="9"/>
      <c r="AM66" s="9"/>
      <c r="AN66" s="9"/>
      <c r="AO66" s="10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10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10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10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10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10"/>
      <c r="FZ66" s="9"/>
      <c r="GA66" s="9"/>
    </row>
    <row r="67" spans="1:183" s="2" customFormat="1" ht="17" customHeight="1">
      <c r="A67" s="14" t="s">
        <v>66</v>
      </c>
      <c r="B67" s="35">
        <v>13</v>
      </c>
      <c r="C67" s="35">
        <v>0</v>
      </c>
      <c r="D67" s="4">
        <f t="shared" si="27"/>
        <v>0</v>
      </c>
      <c r="E67" s="11">
        <v>10</v>
      </c>
      <c r="F67" s="5" t="s">
        <v>370</v>
      </c>
      <c r="G67" s="5" t="s">
        <v>370</v>
      </c>
      <c r="H67" s="5" t="s">
        <v>370</v>
      </c>
      <c r="I67" s="5" t="s">
        <v>370</v>
      </c>
      <c r="J67" s="5" t="s">
        <v>370</v>
      </c>
      <c r="K67" s="5" t="s">
        <v>370</v>
      </c>
      <c r="L67" s="5" t="s">
        <v>370</v>
      </c>
      <c r="M67" s="5" t="s">
        <v>370</v>
      </c>
      <c r="N67" s="35">
        <v>793.8</v>
      </c>
      <c r="O67" s="35">
        <v>280.89999999999998</v>
      </c>
      <c r="P67" s="4">
        <f t="shared" si="28"/>
        <v>0.35386747291509196</v>
      </c>
      <c r="Q67" s="11">
        <v>20</v>
      </c>
      <c r="R67" s="35">
        <v>770</v>
      </c>
      <c r="S67" s="35">
        <v>910.9</v>
      </c>
      <c r="T67" s="4">
        <f t="shared" si="26"/>
        <v>1.182987012987013</v>
      </c>
      <c r="U67" s="11">
        <v>30</v>
      </c>
      <c r="V67" s="35">
        <v>1.8</v>
      </c>
      <c r="W67" s="35">
        <v>3.1</v>
      </c>
      <c r="X67" s="4">
        <f t="shared" si="29"/>
        <v>1.2522222222222221</v>
      </c>
      <c r="Y67" s="11">
        <v>20</v>
      </c>
      <c r="Z67" s="44">
        <f t="shared" si="30"/>
        <v>0.84514255365445834</v>
      </c>
      <c r="AA67" s="45">
        <v>3750</v>
      </c>
      <c r="AB67" s="35">
        <f t="shared" si="31"/>
        <v>340.90909090909093</v>
      </c>
      <c r="AC67" s="35">
        <f t="shared" si="32"/>
        <v>288.10000000000002</v>
      </c>
      <c r="AD67" s="35">
        <f t="shared" si="33"/>
        <v>-52.809090909090912</v>
      </c>
      <c r="AE67" s="35">
        <v>21.899999999999977</v>
      </c>
      <c r="AF67" s="35">
        <f t="shared" si="34"/>
        <v>310</v>
      </c>
      <c r="AG67" s="35"/>
      <c r="AH67" s="35">
        <f t="shared" si="35"/>
        <v>310</v>
      </c>
      <c r="AI67" s="35">
        <v>310</v>
      </c>
      <c r="AJ67" s="35">
        <f t="shared" si="36"/>
        <v>0</v>
      </c>
      <c r="AK67" s="9"/>
      <c r="AL67" s="9"/>
      <c r="AM67" s="9"/>
      <c r="AN67" s="9"/>
      <c r="AO67" s="10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10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10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10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10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10"/>
      <c r="FZ67" s="9"/>
      <c r="GA67" s="9"/>
    </row>
    <row r="68" spans="1:183" s="2" customFormat="1" ht="17" customHeight="1">
      <c r="A68" s="14" t="s">
        <v>67</v>
      </c>
      <c r="B68" s="35">
        <v>14991</v>
      </c>
      <c r="C68" s="35">
        <v>23755</v>
      </c>
      <c r="D68" s="4">
        <f t="shared" si="27"/>
        <v>1.2384617437128944</v>
      </c>
      <c r="E68" s="11">
        <v>10</v>
      </c>
      <c r="F68" s="5" t="s">
        <v>370</v>
      </c>
      <c r="G68" s="5" t="s">
        <v>370</v>
      </c>
      <c r="H68" s="5" t="s">
        <v>370</v>
      </c>
      <c r="I68" s="5" t="s">
        <v>370</v>
      </c>
      <c r="J68" s="5" t="s">
        <v>370</v>
      </c>
      <c r="K68" s="5" t="s">
        <v>370</v>
      </c>
      <c r="L68" s="5" t="s">
        <v>370</v>
      </c>
      <c r="M68" s="5" t="s">
        <v>370</v>
      </c>
      <c r="N68" s="35">
        <v>1601.5</v>
      </c>
      <c r="O68" s="35">
        <v>1412.2</v>
      </c>
      <c r="P68" s="4">
        <f t="shared" si="28"/>
        <v>0.88179831408054954</v>
      </c>
      <c r="Q68" s="11">
        <v>20</v>
      </c>
      <c r="R68" s="35">
        <v>4</v>
      </c>
      <c r="S68" s="35">
        <v>6</v>
      </c>
      <c r="T68" s="4">
        <f t="shared" si="26"/>
        <v>1.23</v>
      </c>
      <c r="U68" s="11">
        <v>5</v>
      </c>
      <c r="V68" s="35">
        <v>98</v>
      </c>
      <c r="W68" s="35">
        <v>114.8</v>
      </c>
      <c r="X68" s="4">
        <f t="shared" si="29"/>
        <v>1.1714285714285715</v>
      </c>
      <c r="Y68" s="11">
        <v>45</v>
      </c>
      <c r="Z68" s="44">
        <f t="shared" si="30"/>
        <v>1.1110608679128204</v>
      </c>
      <c r="AA68" s="45">
        <v>6011</v>
      </c>
      <c r="AB68" s="35">
        <f t="shared" si="31"/>
        <v>546.4545454545455</v>
      </c>
      <c r="AC68" s="35">
        <f t="shared" si="32"/>
        <v>607.1</v>
      </c>
      <c r="AD68" s="35">
        <f t="shared" si="33"/>
        <v>60.645454545454527</v>
      </c>
      <c r="AE68" s="35">
        <v>-30.899999999999977</v>
      </c>
      <c r="AF68" s="35">
        <f t="shared" si="34"/>
        <v>576.20000000000005</v>
      </c>
      <c r="AG68" s="35"/>
      <c r="AH68" s="35">
        <f t="shared" si="35"/>
        <v>576.20000000000005</v>
      </c>
      <c r="AI68" s="35">
        <v>576.20000000000005</v>
      </c>
      <c r="AJ68" s="35">
        <f t="shared" si="36"/>
        <v>0</v>
      </c>
      <c r="AK68" s="9"/>
      <c r="AL68" s="9"/>
      <c r="AM68" s="9"/>
      <c r="AN68" s="9"/>
      <c r="AO68" s="10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10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10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10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10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10"/>
      <c r="FZ68" s="9"/>
      <c r="GA68" s="9"/>
    </row>
    <row r="69" spans="1:183" s="2" customFormat="1" ht="17" customHeight="1">
      <c r="A69" s="14" t="s">
        <v>68</v>
      </c>
      <c r="B69" s="35">
        <v>1691</v>
      </c>
      <c r="C69" s="35">
        <v>859.7</v>
      </c>
      <c r="D69" s="4">
        <f t="shared" si="27"/>
        <v>0.50839739798935546</v>
      </c>
      <c r="E69" s="11">
        <v>10</v>
      </c>
      <c r="F69" s="5" t="s">
        <v>370</v>
      </c>
      <c r="G69" s="5" t="s">
        <v>370</v>
      </c>
      <c r="H69" s="5" t="s">
        <v>370</v>
      </c>
      <c r="I69" s="5" t="s">
        <v>370</v>
      </c>
      <c r="J69" s="5" t="s">
        <v>370</v>
      </c>
      <c r="K69" s="5" t="s">
        <v>370</v>
      </c>
      <c r="L69" s="5" t="s">
        <v>370</v>
      </c>
      <c r="M69" s="5" t="s">
        <v>370</v>
      </c>
      <c r="N69" s="35">
        <v>608.29999999999995</v>
      </c>
      <c r="O69" s="35">
        <v>274</v>
      </c>
      <c r="P69" s="4">
        <f t="shared" si="28"/>
        <v>0.45043564030905808</v>
      </c>
      <c r="Q69" s="11">
        <v>20</v>
      </c>
      <c r="R69" s="35">
        <v>26</v>
      </c>
      <c r="S69" s="35">
        <v>27.9</v>
      </c>
      <c r="T69" s="4">
        <f t="shared" si="26"/>
        <v>1.073076923076923</v>
      </c>
      <c r="U69" s="11">
        <v>20</v>
      </c>
      <c r="V69" s="35">
        <v>9.5</v>
      </c>
      <c r="W69" s="35">
        <v>10.5</v>
      </c>
      <c r="X69" s="4">
        <f t="shared" si="29"/>
        <v>1.1052631578947369</v>
      </c>
      <c r="Y69" s="11">
        <v>30</v>
      </c>
      <c r="Z69" s="44">
        <f t="shared" si="30"/>
        <v>0.85890149980569108</v>
      </c>
      <c r="AA69" s="45">
        <v>1755</v>
      </c>
      <c r="AB69" s="35">
        <f t="shared" si="31"/>
        <v>159.54545454545453</v>
      </c>
      <c r="AC69" s="35">
        <f t="shared" si="32"/>
        <v>137</v>
      </c>
      <c r="AD69" s="35">
        <f t="shared" si="33"/>
        <v>-22.545454545454533</v>
      </c>
      <c r="AE69" s="35">
        <v>-28.399999999999977</v>
      </c>
      <c r="AF69" s="35">
        <f t="shared" si="34"/>
        <v>108.6</v>
      </c>
      <c r="AG69" s="35"/>
      <c r="AH69" s="35">
        <f t="shared" si="35"/>
        <v>108.6</v>
      </c>
      <c r="AI69" s="35">
        <v>108.6</v>
      </c>
      <c r="AJ69" s="35">
        <f t="shared" si="36"/>
        <v>0</v>
      </c>
      <c r="AK69" s="9"/>
      <c r="AL69" s="9"/>
      <c r="AM69" s="9"/>
      <c r="AN69" s="9"/>
      <c r="AO69" s="10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10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10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0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10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10"/>
      <c r="FZ69" s="9"/>
      <c r="GA69" s="9"/>
    </row>
    <row r="70" spans="1:183" s="2" customFormat="1" ht="17" customHeight="1">
      <c r="A70" s="14" t="s">
        <v>69</v>
      </c>
      <c r="B70" s="35">
        <v>184845</v>
      </c>
      <c r="C70" s="35">
        <v>162120</v>
      </c>
      <c r="D70" s="4">
        <f t="shared" si="27"/>
        <v>0.87705915767264464</v>
      </c>
      <c r="E70" s="11">
        <v>10</v>
      </c>
      <c r="F70" s="5" t="s">
        <v>370</v>
      </c>
      <c r="G70" s="5" t="s">
        <v>370</v>
      </c>
      <c r="H70" s="5" t="s">
        <v>370</v>
      </c>
      <c r="I70" s="5" t="s">
        <v>370</v>
      </c>
      <c r="J70" s="5" t="s">
        <v>370</v>
      </c>
      <c r="K70" s="5" t="s">
        <v>370</v>
      </c>
      <c r="L70" s="5" t="s">
        <v>370</v>
      </c>
      <c r="M70" s="5" t="s">
        <v>370</v>
      </c>
      <c r="N70" s="35">
        <v>692.5</v>
      </c>
      <c r="O70" s="35">
        <v>932.5</v>
      </c>
      <c r="P70" s="4">
        <f t="shared" si="28"/>
        <v>1.2146570397111913</v>
      </c>
      <c r="Q70" s="11">
        <v>20</v>
      </c>
      <c r="R70" s="35">
        <v>0</v>
      </c>
      <c r="S70" s="35">
        <v>3.7</v>
      </c>
      <c r="T70" s="4">
        <f t="shared" si="26"/>
        <v>1</v>
      </c>
      <c r="U70" s="11">
        <v>10</v>
      </c>
      <c r="V70" s="35">
        <v>0.7</v>
      </c>
      <c r="W70" s="35">
        <v>2.2000000000000002</v>
      </c>
      <c r="X70" s="4">
        <f t="shared" si="29"/>
        <v>1.3</v>
      </c>
      <c r="Y70" s="11">
        <v>40</v>
      </c>
      <c r="Z70" s="44">
        <f t="shared" si="30"/>
        <v>1.1882966546368785</v>
      </c>
      <c r="AA70" s="45">
        <v>1473</v>
      </c>
      <c r="AB70" s="35">
        <f t="shared" si="31"/>
        <v>133.90909090909091</v>
      </c>
      <c r="AC70" s="35">
        <f t="shared" si="32"/>
        <v>159.1</v>
      </c>
      <c r="AD70" s="35">
        <f t="shared" si="33"/>
        <v>25.190909090909088</v>
      </c>
      <c r="AE70" s="35">
        <v>7.3</v>
      </c>
      <c r="AF70" s="35">
        <f t="shared" si="34"/>
        <v>166.4</v>
      </c>
      <c r="AG70" s="35"/>
      <c r="AH70" s="35">
        <f t="shared" si="35"/>
        <v>166.4</v>
      </c>
      <c r="AI70" s="35">
        <v>166.4</v>
      </c>
      <c r="AJ70" s="35">
        <f t="shared" si="36"/>
        <v>0</v>
      </c>
      <c r="AK70" s="9"/>
      <c r="AL70" s="9"/>
      <c r="AM70" s="9"/>
      <c r="AN70" s="9"/>
      <c r="AO70" s="10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10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10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10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10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10"/>
      <c r="FZ70" s="9"/>
      <c r="GA70" s="9"/>
    </row>
    <row r="71" spans="1:183" s="2" customFormat="1" ht="17" customHeight="1">
      <c r="A71" s="14" t="s">
        <v>70</v>
      </c>
      <c r="B71" s="35">
        <v>0</v>
      </c>
      <c r="C71" s="35">
        <v>0</v>
      </c>
      <c r="D71" s="4">
        <f t="shared" si="27"/>
        <v>0</v>
      </c>
      <c r="E71" s="11">
        <v>0</v>
      </c>
      <c r="F71" s="5" t="s">
        <v>370</v>
      </c>
      <c r="G71" s="5" t="s">
        <v>370</v>
      </c>
      <c r="H71" s="5" t="s">
        <v>370</v>
      </c>
      <c r="I71" s="5" t="s">
        <v>370</v>
      </c>
      <c r="J71" s="5" t="s">
        <v>370</v>
      </c>
      <c r="K71" s="5" t="s">
        <v>370</v>
      </c>
      <c r="L71" s="5" t="s">
        <v>370</v>
      </c>
      <c r="M71" s="5" t="s">
        <v>370</v>
      </c>
      <c r="N71" s="35">
        <v>364.7</v>
      </c>
      <c r="O71" s="35">
        <v>310</v>
      </c>
      <c r="P71" s="4">
        <f t="shared" si="28"/>
        <v>0.85001370989854674</v>
      </c>
      <c r="Q71" s="11">
        <v>20</v>
      </c>
      <c r="R71" s="35">
        <v>39.200000000000003</v>
      </c>
      <c r="S71" s="35">
        <v>39.700000000000003</v>
      </c>
      <c r="T71" s="4">
        <f t="shared" si="26"/>
        <v>1.0127551020408163</v>
      </c>
      <c r="U71" s="11">
        <v>20</v>
      </c>
      <c r="V71" s="35">
        <v>6</v>
      </c>
      <c r="W71" s="35">
        <v>12.9</v>
      </c>
      <c r="X71" s="4">
        <f t="shared" si="29"/>
        <v>1.2949999999999999</v>
      </c>
      <c r="Y71" s="11">
        <v>30</v>
      </c>
      <c r="Z71" s="44">
        <f t="shared" si="30"/>
        <v>1.0872196605541038</v>
      </c>
      <c r="AA71" s="45">
        <v>3008</v>
      </c>
      <c r="AB71" s="35">
        <f t="shared" si="31"/>
        <v>273.45454545454544</v>
      </c>
      <c r="AC71" s="35">
        <f t="shared" si="32"/>
        <v>297.3</v>
      </c>
      <c r="AD71" s="35">
        <f t="shared" si="33"/>
        <v>23.845454545454572</v>
      </c>
      <c r="AE71" s="35">
        <v>6.9</v>
      </c>
      <c r="AF71" s="35">
        <f t="shared" si="34"/>
        <v>304.2</v>
      </c>
      <c r="AG71" s="35"/>
      <c r="AH71" s="35">
        <f t="shared" si="35"/>
        <v>304.2</v>
      </c>
      <c r="AI71" s="35">
        <v>304.2</v>
      </c>
      <c r="AJ71" s="35">
        <f t="shared" si="36"/>
        <v>0</v>
      </c>
      <c r="AK71" s="9"/>
      <c r="AL71" s="9"/>
      <c r="AM71" s="9"/>
      <c r="AN71" s="9"/>
      <c r="AO71" s="10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10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10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10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10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10"/>
      <c r="FZ71" s="9"/>
      <c r="GA71" s="9"/>
    </row>
    <row r="72" spans="1:183" s="2" customFormat="1" ht="17" customHeight="1">
      <c r="A72" s="18" t="s">
        <v>71</v>
      </c>
      <c r="B72" s="35"/>
      <c r="C72" s="3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35"/>
      <c r="O72" s="35"/>
      <c r="P72" s="11"/>
      <c r="Q72" s="11"/>
      <c r="R72" s="35"/>
      <c r="S72" s="35"/>
      <c r="T72" s="11"/>
      <c r="U72" s="11"/>
      <c r="V72" s="11"/>
      <c r="W72" s="11"/>
      <c r="X72" s="11"/>
      <c r="Y72" s="11"/>
      <c r="Z72" s="44"/>
      <c r="AA72" s="11"/>
      <c r="AB72" s="11"/>
      <c r="AC72" s="11"/>
      <c r="AD72" s="11"/>
      <c r="AE72" s="11"/>
      <c r="AF72" s="11"/>
      <c r="AG72" s="11"/>
      <c r="AH72" s="11"/>
      <c r="AI72" s="35"/>
      <c r="AJ72" s="35"/>
      <c r="AK72" s="9"/>
      <c r="AL72" s="9"/>
      <c r="AM72" s="9"/>
      <c r="AN72" s="9"/>
      <c r="AO72" s="10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10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10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10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10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10"/>
      <c r="FZ72" s="9"/>
      <c r="GA72" s="9"/>
    </row>
    <row r="73" spans="1:183" s="2" customFormat="1" ht="17" customHeight="1">
      <c r="A73" s="14" t="s">
        <v>72</v>
      </c>
      <c r="B73" s="35">
        <v>1098</v>
      </c>
      <c r="C73" s="35">
        <v>1011.4</v>
      </c>
      <c r="D73" s="4">
        <f t="shared" si="27"/>
        <v>0.92112932604735887</v>
      </c>
      <c r="E73" s="11">
        <v>10</v>
      </c>
      <c r="F73" s="5" t="s">
        <v>370</v>
      </c>
      <c r="G73" s="5" t="s">
        <v>370</v>
      </c>
      <c r="H73" s="5" t="s">
        <v>370</v>
      </c>
      <c r="I73" s="5" t="s">
        <v>370</v>
      </c>
      <c r="J73" s="5" t="s">
        <v>370</v>
      </c>
      <c r="K73" s="5" t="s">
        <v>370</v>
      </c>
      <c r="L73" s="5" t="s">
        <v>370</v>
      </c>
      <c r="M73" s="5" t="s">
        <v>370</v>
      </c>
      <c r="N73" s="35">
        <v>440.7</v>
      </c>
      <c r="O73" s="35">
        <v>165</v>
      </c>
      <c r="P73" s="4">
        <f t="shared" si="28"/>
        <v>0.37440435670524169</v>
      </c>
      <c r="Q73" s="11">
        <v>20</v>
      </c>
      <c r="R73" s="35">
        <v>47</v>
      </c>
      <c r="S73" s="35">
        <v>47.2</v>
      </c>
      <c r="T73" s="4">
        <f t="shared" si="26"/>
        <v>1.0042553191489363</v>
      </c>
      <c r="U73" s="11">
        <v>30</v>
      </c>
      <c r="V73" s="35">
        <v>3</v>
      </c>
      <c r="W73" s="35">
        <v>3.1</v>
      </c>
      <c r="X73" s="4">
        <f t="shared" si="29"/>
        <v>1.0333333333333334</v>
      </c>
      <c r="Y73" s="11">
        <v>20</v>
      </c>
      <c r="Z73" s="44">
        <f t="shared" si="30"/>
        <v>0.84367133294641472</v>
      </c>
      <c r="AA73" s="45">
        <v>1128</v>
      </c>
      <c r="AB73" s="35">
        <f t="shared" si="31"/>
        <v>102.54545454545455</v>
      </c>
      <c r="AC73" s="35">
        <f t="shared" si="32"/>
        <v>86.5</v>
      </c>
      <c r="AD73" s="35">
        <f t="shared" si="33"/>
        <v>-16.045454545454547</v>
      </c>
      <c r="AE73" s="35">
        <v>-1.5</v>
      </c>
      <c r="AF73" s="35">
        <f t="shared" si="34"/>
        <v>85</v>
      </c>
      <c r="AG73" s="35"/>
      <c r="AH73" s="35">
        <f t="shared" si="35"/>
        <v>85</v>
      </c>
      <c r="AI73" s="35">
        <v>85</v>
      </c>
      <c r="AJ73" s="35">
        <f t="shared" si="36"/>
        <v>0</v>
      </c>
      <c r="AK73" s="9"/>
      <c r="AL73" s="9"/>
      <c r="AM73" s="9"/>
      <c r="AN73" s="9"/>
      <c r="AO73" s="10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10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10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10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10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10"/>
      <c r="FZ73" s="9"/>
      <c r="GA73" s="9"/>
    </row>
    <row r="74" spans="1:183" s="2" customFormat="1" ht="17" customHeight="1">
      <c r="A74" s="14" t="s">
        <v>73</v>
      </c>
      <c r="B74" s="35">
        <v>13420</v>
      </c>
      <c r="C74" s="35">
        <v>15237.2</v>
      </c>
      <c r="D74" s="4">
        <f t="shared" si="27"/>
        <v>1.1354098360655738</v>
      </c>
      <c r="E74" s="11">
        <v>10</v>
      </c>
      <c r="F74" s="5" t="s">
        <v>370</v>
      </c>
      <c r="G74" s="5" t="s">
        <v>370</v>
      </c>
      <c r="H74" s="5" t="s">
        <v>370</v>
      </c>
      <c r="I74" s="5" t="s">
        <v>370</v>
      </c>
      <c r="J74" s="5" t="s">
        <v>370</v>
      </c>
      <c r="K74" s="5" t="s">
        <v>370</v>
      </c>
      <c r="L74" s="5" t="s">
        <v>370</v>
      </c>
      <c r="M74" s="5" t="s">
        <v>370</v>
      </c>
      <c r="N74" s="35">
        <v>4122.1000000000004</v>
      </c>
      <c r="O74" s="35">
        <v>1808.9</v>
      </c>
      <c r="P74" s="4">
        <f t="shared" si="28"/>
        <v>0.43882972271415055</v>
      </c>
      <c r="Q74" s="11">
        <v>20</v>
      </c>
      <c r="R74" s="35">
        <v>30</v>
      </c>
      <c r="S74" s="35">
        <v>30.1</v>
      </c>
      <c r="T74" s="4">
        <f t="shared" si="26"/>
        <v>1.0033333333333334</v>
      </c>
      <c r="U74" s="11">
        <v>20</v>
      </c>
      <c r="V74" s="35">
        <v>35</v>
      </c>
      <c r="W74" s="35">
        <v>35.1</v>
      </c>
      <c r="X74" s="4">
        <f t="shared" si="29"/>
        <v>1.0028571428571429</v>
      </c>
      <c r="Y74" s="11">
        <v>30</v>
      </c>
      <c r="Z74" s="44">
        <f t="shared" si="30"/>
        <v>0.87853842209149635</v>
      </c>
      <c r="AA74" s="45">
        <v>5131</v>
      </c>
      <c r="AB74" s="35">
        <f t="shared" si="31"/>
        <v>466.45454545454544</v>
      </c>
      <c r="AC74" s="35">
        <f t="shared" si="32"/>
        <v>409.8</v>
      </c>
      <c r="AD74" s="35">
        <f t="shared" si="33"/>
        <v>-56.654545454545428</v>
      </c>
      <c r="AE74" s="35">
        <v>18.5</v>
      </c>
      <c r="AF74" s="35">
        <f t="shared" si="34"/>
        <v>428.3</v>
      </c>
      <c r="AG74" s="35"/>
      <c r="AH74" s="35">
        <f t="shared" si="35"/>
        <v>428.3</v>
      </c>
      <c r="AI74" s="35">
        <v>428.3</v>
      </c>
      <c r="AJ74" s="35">
        <f t="shared" si="36"/>
        <v>0</v>
      </c>
      <c r="AK74" s="9"/>
      <c r="AL74" s="9"/>
      <c r="AM74" s="9"/>
      <c r="AN74" s="9"/>
      <c r="AO74" s="10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10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10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10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10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10"/>
      <c r="FZ74" s="9"/>
      <c r="GA74" s="9"/>
    </row>
    <row r="75" spans="1:183" s="2" customFormat="1" ht="17" customHeight="1">
      <c r="A75" s="14" t="s">
        <v>74</v>
      </c>
      <c r="B75" s="35">
        <v>135</v>
      </c>
      <c r="C75" s="35">
        <v>145.6</v>
      </c>
      <c r="D75" s="4">
        <f t="shared" si="27"/>
        <v>1.0785185185185184</v>
      </c>
      <c r="E75" s="11">
        <v>10</v>
      </c>
      <c r="F75" s="5" t="s">
        <v>370</v>
      </c>
      <c r="G75" s="5" t="s">
        <v>370</v>
      </c>
      <c r="H75" s="5" t="s">
        <v>370</v>
      </c>
      <c r="I75" s="5" t="s">
        <v>370</v>
      </c>
      <c r="J75" s="5" t="s">
        <v>370</v>
      </c>
      <c r="K75" s="5" t="s">
        <v>370</v>
      </c>
      <c r="L75" s="5" t="s">
        <v>370</v>
      </c>
      <c r="M75" s="5" t="s">
        <v>370</v>
      </c>
      <c r="N75" s="35">
        <v>241.2</v>
      </c>
      <c r="O75" s="35">
        <v>98.6</v>
      </c>
      <c r="P75" s="4">
        <f t="shared" si="28"/>
        <v>0.40878938640132667</v>
      </c>
      <c r="Q75" s="11">
        <v>20</v>
      </c>
      <c r="R75" s="35">
        <v>27</v>
      </c>
      <c r="S75" s="35">
        <v>29.4</v>
      </c>
      <c r="T75" s="4">
        <f t="shared" si="26"/>
        <v>1.0888888888888888</v>
      </c>
      <c r="U75" s="11">
        <v>25</v>
      </c>
      <c r="V75" s="35">
        <v>1</v>
      </c>
      <c r="W75" s="35">
        <v>1.1000000000000001</v>
      </c>
      <c r="X75" s="4">
        <f t="shared" si="29"/>
        <v>1.1000000000000001</v>
      </c>
      <c r="Y75" s="11">
        <v>25</v>
      </c>
      <c r="Z75" s="44">
        <f t="shared" si="30"/>
        <v>0.92103993919292437</v>
      </c>
      <c r="AA75" s="45">
        <v>793</v>
      </c>
      <c r="AB75" s="35">
        <f t="shared" si="31"/>
        <v>72.090909090909093</v>
      </c>
      <c r="AC75" s="35">
        <f t="shared" si="32"/>
        <v>66.400000000000006</v>
      </c>
      <c r="AD75" s="35">
        <f t="shared" si="33"/>
        <v>-5.6909090909090878</v>
      </c>
      <c r="AE75" s="35">
        <v>4.2000000000000028</v>
      </c>
      <c r="AF75" s="35">
        <f t="shared" si="34"/>
        <v>70.599999999999994</v>
      </c>
      <c r="AG75" s="35"/>
      <c r="AH75" s="35">
        <f t="shared" si="35"/>
        <v>70.599999999999994</v>
      </c>
      <c r="AI75" s="35">
        <v>70.599999999999994</v>
      </c>
      <c r="AJ75" s="35">
        <f t="shared" si="36"/>
        <v>0</v>
      </c>
      <c r="AK75" s="9"/>
      <c r="AL75" s="9"/>
      <c r="AM75" s="9"/>
      <c r="AN75" s="9"/>
      <c r="AO75" s="10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10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10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10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10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10"/>
      <c r="FZ75" s="9"/>
      <c r="GA75" s="9"/>
    </row>
    <row r="76" spans="1:183" s="2" customFormat="1" ht="17" customHeight="1">
      <c r="A76" s="14" t="s">
        <v>75</v>
      </c>
      <c r="B76" s="35">
        <v>547</v>
      </c>
      <c r="C76" s="35">
        <v>621.79999999999995</v>
      </c>
      <c r="D76" s="4">
        <f t="shared" si="27"/>
        <v>1.1367458866544788</v>
      </c>
      <c r="E76" s="11">
        <v>10</v>
      </c>
      <c r="F76" s="5" t="s">
        <v>370</v>
      </c>
      <c r="G76" s="5" t="s">
        <v>370</v>
      </c>
      <c r="H76" s="5" t="s">
        <v>370</v>
      </c>
      <c r="I76" s="5" t="s">
        <v>370</v>
      </c>
      <c r="J76" s="5" t="s">
        <v>370</v>
      </c>
      <c r="K76" s="5" t="s">
        <v>370</v>
      </c>
      <c r="L76" s="5" t="s">
        <v>370</v>
      </c>
      <c r="M76" s="5" t="s">
        <v>370</v>
      </c>
      <c r="N76" s="35">
        <v>285.3</v>
      </c>
      <c r="O76" s="35">
        <v>256.2</v>
      </c>
      <c r="P76" s="4">
        <f t="shared" si="28"/>
        <v>0.89800210304942163</v>
      </c>
      <c r="Q76" s="11">
        <v>20</v>
      </c>
      <c r="R76" s="35">
        <v>45</v>
      </c>
      <c r="S76" s="35">
        <v>45.1</v>
      </c>
      <c r="T76" s="4">
        <f t="shared" si="26"/>
        <v>1.0022222222222223</v>
      </c>
      <c r="U76" s="11">
        <v>30</v>
      </c>
      <c r="V76" s="35">
        <v>12</v>
      </c>
      <c r="W76" s="35">
        <v>12.2</v>
      </c>
      <c r="X76" s="4">
        <f t="shared" si="29"/>
        <v>1.0166666666666666</v>
      </c>
      <c r="Y76" s="11">
        <v>20</v>
      </c>
      <c r="Z76" s="44">
        <f t="shared" si="30"/>
        <v>0.99659376159416535</v>
      </c>
      <c r="AA76" s="45">
        <v>1363</v>
      </c>
      <c r="AB76" s="35">
        <f t="shared" si="31"/>
        <v>123.90909090909091</v>
      </c>
      <c r="AC76" s="35">
        <f t="shared" si="32"/>
        <v>123.5</v>
      </c>
      <c r="AD76" s="35">
        <f t="shared" si="33"/>
        <v>-0.40909090909090651</v>
      </c>
      <c r="AE76" s="35">
        <v>-10.5</v>
      </c>
      <c r="AF76" s="35">
        <f t="shared" si="34"/>
        <v>113</v>
      </c>
      <c r="AG76" s="35"/>
      <c r="AH76" s="35">
        <f t="shared" si="35"/>
        <v>113</v>
      </c>
      <c r="AI76" s="35">
        <v>113</v>
      </c>
      <c r="AJ76" s="35">
        <f t="shared" si="36"/>
        <v>0</v>
      </c>
      <c r="AK76" s="9"/>
      <c r="AL76" s="9"/>
      <c r="AM76" s="9"/>
      <c r="AN76" s="9"/>
      <c r="AO76" s="10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10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10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10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10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10"/>
      <c r="FZ76" s="9"/>
      <c r="GA76" s="9"/>
    </row>
    <row r="77" spans="1:183" s="2" customFormat="1" ht="17" customHeight="1">
      <c r="A77" s="14" t="s">
        <v>76</v>
      </c>
      <c r="B77" s="35">
        <v>279</v>
      </c>
      <c r="C77" s="35">
        <v>257.89999999999998</v>
      </c>
      <c r="D77" s="4">
        <f t="shared" si="27"/>
        <v>0.9243727598566307</v>
      </c>
      <c r="E77" s="11">
        <v>10</v>
      </c>
      <c r="F77" s="5" t="s">
        <v>370</v>
      </c>
      <c r="G77" s="5" t="s">
        <v>370</v>
      </c>
      <c r="H77" s="5" t="s">
        <v>370</v>
      </c>
      <c r="I77" s="5" t="s">
        <v>370</v>
      </c>
      <c r="J77" s="5" t="s">
        <v>370</v>
      </c>
      <c r="K77" s="5" t="s">
        <v>370</v>
      </c>
      <c r="L77" s="5" t="s">
        <v>370</v>
      </c>
      <c r="M77" s="5" t="s">
        <v>370</v>
      </c>
      <c r="N77" s="35">
        <v>272.5</v>
      </c>
      <c r="O77" s="35">
        <v>113.1</v>
      </c>
      <c r="P77" s="4">
        <f t="shared" si="28"/>
        <v>0.41504587155963302</v>
      </c>
      <c r="Q77" s="11">
        <v>20</v>
      </c>
      <c r="R77" s="35">
        <v>17</v>
      </c>
      <c r="S77" s="35">
        <v>17.100000000000001</v>
      </c>
      <c r="T77" s="4">
        <f t="shared" si="26"/>
        <v>1.0058823529411764</v>
      </c>
      <c r="U77" s="11">
        <v>30</v>
      </c>
      <c r="V77" s="35">
        <v>3</v>
      </c>
      <c r="W77" s="35">
        <v>3.4</v>
      </c>
      <c r="X77" s="4">
        <f t="shared" si="29"/>
        <v>1.1333333333333333</v>
      </c>
      <c r="Y77" s="11">
        <v>20</v>
      </c>
      <c r="Z77" s="44">
        <f t="shared" si="30"/>
        <v>0.87984727855826139</v>
      </c>
      <c r="AA77" s="45">
        <v>478</v>
      </c>
      <c r="AB77" s="35">
        <f t="shared" si="31"/>
        <v>43.454545454545453</v>
      </c>
      <c r="AC77" s="35">
        <f t="shared" si="32"/>
        <v>38.200000000000003</v>
      </c>
      <c r="AD77" s="35">
        <f t="shared" si="33"/>
        <v>-5.2545454545454504</v>
      </c>
      <c r="AE77" s="35">
        <v>-10.799999999999997</v>
      </c>
      <c r="AF77" s="35">
        <f t="shared" si="34"/>
        <v>27.4</v>
      </c>
      <c r="AG77" s="35"/>
      <c r="AH77" s="35">
        <f t="shared" si="35"/>
        <v>27.4</v>
      </c>
      <c r="AI77" s="35">
        <v>27.4</v>
      </c>
      <c r="AJ77" s="35">
        <f t="shared" si="36"/>
        <v>0</v>
      </c>
      <c r="AK77" s="9"/>
      <c r="AL77" s="9"/>
      <c r="AM77" s="9"/>
      <c r="AN77" s="9"/>
      <c r="AO77" s="10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10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10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10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10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10"/>
      <c r="FZ77" s="9"/>
      <c r="GA77" s="9"/>
    </row>
    <row r="78" spans="1:183" s="2" customFormat="1" ht="17" customHeight="1">
      <c r="A78" s="14" t="s">
        <v>77</v>
      </c>
      <c r="B78" s="35">
        <v>140</v>
      </c>
      <c r="C78" s="35">
        <v>140</v>
      </c>
      <c r="D78" s="4">
        <f t="shared" si="27"/>
        <v>1</v>
      </c>
      <c r="E78" s="11">
        <v>10</v>
      </c>
      <c r="F78" s="5" t="s">
        <v>370</v>
      </c>
      <c r="G78" s="5" t="s">
        <v>370</v>
      </c>
      <c r="H78" s="5" t="s">
        <v>370</v>
      </c>
      <c r="I78" s="5" t="s">
        <v>370</v>
      </c>
      <c r="J78" s="5" t="s">
        <v>370</v>
      </c>
      <c r="K78" s="5" t="s">
        <v>370</v>
      </c>
      <c r="L78" s="5" t="s">
        <v>370</v>
      </c>
      <c r="M78" s="5" t="s">
        <v>370</v>
      </c>
      <c r="N78" s="35">
        <v>171</v>
      </c>
      <c r="O78" s="35">
        <v>167.2</v>
      </c>
      <c r="P78" s="4">
        <f t="shared" si="28"/>
        <v>0.97777777777777775</v>
      </c>
      <c r="Q78" s="11">
        <v>20</v>
      </c>
      <c r="R78" s="35">
        <v>97</v>
      </c>
      <c r="S78" s="35">
        <v>97</v>
      </c>
      <c r="T78" s="4">
        <f t="shared" si="26"/>
        <v>1</v>
      </c>
      <c r="U78" s="11">
        <v>30</v>
      </c>
      <c r="V78" s="35">
        <v>3</v>
      </c>
      <c r="W78" s="35">
        <v>3.1</v>
      </c>
      <c r="X78" s="4">
        <f t="shared" si="29"/>
        <v>1.0333333333333334</v>
      </c>
      <c r="Y78" s="11">
        <v>20</v>
      </c>
      <c r="Z78" s="44">
        <f t="shared" si="30"/>
        <v>1.0027777777777778</v>
      </c>
      <c r="AA78" s="45">
        <v>2003</v>
      </c>
      <c r="AB78" s="35">
        <f t="shared" si="31"/>
        <v>182.09090909090909</v>
      </c>
      <c r="AC78" s="35">
        <f t="shared" si="32"/>
        <v>182.6</v>
      </c>
      <c r="AD78" s="35">
        <f t="shared" si="33"/>
        <v>0.50909090909090082</v>
      </c>
      <c r="AE78" s="35">
        <v>13.300000000000011</v>
      </c>
      <c r="AF78" s="35">
        <f t="shared" si="34"/>
        <v>195.9</v>
      </c>
      <c r="AG78" s="35"/>
      <c r="AH78" s="35">
        <f t="shared" si="35"/>
        <v>195.9</v>
      </c>
      <c r="AI78" s="35">
        <v>195.9</v>
      </c>
      <c r="AJ78" s="35">
        <f t="shared" si="36"/>
        <v>0</v>
      </c>
      <c r="AK78" s="9"/>
      <c r="AL78" s="9"/>
      <c r="AM78" s="9"/>
      <c r="AN78" s="9"/>
      <c r="AO78" s="10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10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10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10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10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10"/>
      <c r="FZ78" s="9"/>
      <c r="GA78" s="9"/>
    </row>
    <row r="79" spans="1:183" s="2" customFormat="1" ht="17" customHeight="1">
      <c r="A79" s="14" t="s">
        <v>78</v>
      </c>
      <c r="B79" s="35">
        <v>809</v>
      </c>
      <c r="C79" s="35">
        <v>865</v>
      </c>
      <c r="D79" s="4">
        <f t="shared" si="27"/>
        <v>1.069221260815822</v>
      </c>
      <c r="E79" s="11">
        <v>10</v>
      </c>
      <c r="F79" s="5" t="s">
        <v>370</v>
      </c>
      <c r="G79" s="5" t="s">
        <v>370</v>
      </c>
      <c r="H79" s="5" t="s">
        <v>370</v>
      </c>
      <c r="I79" s="5" t="s">
        <v>370</v>
      </c>
      <c r="J79" s="5" t="s">
        <v>370</v>
      </c>
      <c r="K79" s="5" t="s">
        <v>370</v>
      </c>
      <c r="L79" s="5" t="s">
        <v>370</v>
      </c>
      <c r="M79" s="5" t="s">
        <v>370</v>
      </c>
      <c r="N79" s="35">
        <v>179.9</v>
      </c>
      <c r="O79" s="35">
        <v>633.1</v>
      </c>
      <c r="P79" s="4">
        <f t="shared" si="28"/>
        <v>1.3</v>
      </c>
      <c r="Q79" s="11">
        <v>20</v>
      </c>
      <c r="R79" s="35">
        <v>18</v>
      </c>
      <c r="S79" s="35">
        <v>18.100000000000001</v>
      </c>
      <c r="T79" s="4">
        <f t="shared" si="26"/>
        <v>1.0055555555555555</v>
      </c>
      <c r="U79" s="11">
        <v>25</v>
      </c>
      <c r="V79" s="35">
        <v>1</v>
      </c>
      <c r="W79" s="35">
        <v>1.1000000000000001</v>
      </c>
      <c r="X79" s="4">
        <f t="shared" si="29"/>
        <v>1.1000000000000001</v>
      </c>
      <c r="Y79" s="11">
        <v>25</v>
      </c>
      <c r="Z79" s="44">
        <f t="shared" si="30"/>
        <v>1.116638768713089</v>
      </c>
      <c r="AA79" s="45">
        <v>1890</v>
      </c>
      <c r="AB79" s="35">
        <f t="shared" si="31"/>
        <v>171.81818181818181</v>
      </c>
      <c r="AC79" s="35">
        <f t="shared" si="32"/>
        <v>191.9</v>
      </c>
      <c r="AD79" s="35">
        <f t="shared" si="33"/>
        <v>20.081818181818193</v>
      </c>
      <c r="AE79" s="35">
        <v>8.1</v>
      </c>
      <c r="AF79" s="35">
        <f t="shared" si="34"/>
        <v>200</v>
      </c>
      <c r="AG79" s="35"/>
      <c r="AH79" s="35">
        <f t="shared" si="35"/>
        <v>200</v>
      </c>
      <c r="AI79" s="35">
        <v>200</v>
      </c>
      <c r="AJ79" s="35">
        <f t="shared" si="36"/>
        <v>0</v>
      </c>
      <c r="AK79" s="9"/>
      <c r="AL79" s="9"/>
      <c r="AM79" s="9"/>
      <c r="AN79" s="9"/>
      <c r="AO79" s="10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10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10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10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10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10"/>
      <c r="FZ79" s="9"/>
      <c r="GA79" s="9"/>
    </row>
    <row r="80" spans="1:183" s="2" customFormat="1" ht="17" customHeight="1">
      <c r="A80" s="14" t="s">
        <v>79</v>
      </c>
      <c r="B80" s="35">
        <v>701</v>
      </c>
      <c r="C80" s="35">
        <v>743</v>
      </c>
      <c r="D80" s="4">
        <f t="shared" si="27"/>
        <v>1.0599144079885878</v>
      </c>
      <c r="E80" s="11">
        <v>10</v>
      </c>
      <c r="F80" s="5" t="s">
        <v>370</v>
      </c>
      <c r="G80" s="5" t="s">
        <v>370</v>
      </c>
      <c r="H80" s="5" t="s">
        <v>370</v>
      </c>
      <c r="I80" s="5" t="s">
        <v>370</v>
      </c>
      <c r="J80" s="5" t="s">
        <v>370</v>
      </c>
      <c r="K80" s="5" t="s">
        <v>370</v>
      </c>
      <c r="L80" s="5" t="s">
        <v>370</v>
      </c>
      <c r="M80" s="5" t="s">
        <v>370</v>
      </c>
      <c r="N80" s="35">
        <v>303.60000000000002</v>
      </c>
      <c r="O80" s="35">
        <v>325</v>
      </c>
      <c r="P80" s="4">
        <f t="shared" si="28"/>
        <v>1.0704874835309617</v>
      </c>
      <c r="Q80" s="11">
        <v>20</v>
      </c>
      <c r="R80" s="35">
        <v>25</v>
      </c>
      <c r="S80" s="35">
        <v>25.2</v>
      </c>
      <c r="T80" s="4">
        <f t="shared" si="26"/>
        <v>1.008</v>
      </c>
      <c r="U80" s="11">
        <v>20</v>
      </c>
      <c r="V80" s="35">
        <v>27</v>
      </c>
      <c r="W80" s="35">
        <v>27.1</v>
      </c>
      <c r="X80" s="4">
        <f t="shared" si="29"/>
        <v>1.0037037037037038</v>
      </c>
      <c r="Y80" s="11">
        <v>30</v>
      </c>
      <c r="Z80" s="44">
        <f t="shared" si="30"/>
        <v>1.0285000607702028</v>
      </c>
      <c r="AA80" s="45">
        <v>1517</v>
      </c>
      <c r="AB80" s="35">
        <f t="shared" si="31"/>
        <v>137.90909090909091</v>
      </c>
      <c r="AC80" s="35">
        <f t="shared" si="32"/>
        <v>141.80000000000001</v>
      </c>
      <c r="AD80" s="35">
        <f t="shared" si="33"/>
        <v>3.8909090909091049</v>
      </c>
      <c r="AE80" s="35">
        <v>-37.300000000000011</v>
      </c>
      <c r="AF80" s="35">
        <f t="shared" si="34"/>
        <v>104.5</v>
      </c>
      <c r="AG80" s="35"/>
      <c r="AH80" s="35">
        <f t="shared" si="35"/>
        <v>104.5</v>
      </c>
      <c r="AI80" s="35">
        <v>104.5</v>
      </c>
      <c r="AJ80" s="35">
        <f t="shared" si="36"/>
        <v>0</v>
      </c>
      <c r="AK80" s="9"/>
      <c r="AL80" s="9"/>
      <c r="AM80" s="9"/>
      <c r="AN80" s="9"/>
      <c r="AO80" s="10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10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10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10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10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10"/>
      <c r="FZ80" s="9"/>
      <c r="GA80" s="9"/>
    </row>
    <row r="81" spans="1:183" s="2" customFormat="1" ht="17" customHeight="1">
      <c r="A81" s="18" t="s">
        <v>80</v>
      </c>
      <c r="B81" s="35"/>
      <c r="C81" s="35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35"/>
      <c r="O81" s="35"/>
      <c r="P81" s="11"/>
      <c r="Q81" s="11"/>
      <c r="R81" s="35"/>
      <c r="S81" s="35"/>
      <c r="T81" s="11"/>
      <c r="U81" s="11"/>
      <c r="V81" s="11"/>
      <c r="W81" s="11"/>
      <c r="X81" s="11"/>
      <c r="Y81" s="11"/>
      <c r="Z81" s="44"/>
      <c r="AA81" s="11"/>
      <c r="AB81" s="11"/>
      <c r="AC81" s="11"/>
      <c r="AD81" s="11"/>
      <c r="AE81" s="11"/>
      <c r="AF81" s="11"/>
      <c r="AG81" s="11"/>
      <c r="AH81" s="11"/>
      <c r="AI81" s="35"/>
      <c r="AJ81" s="35"/>
      <c r="AK81" s="9"/>
      <c r="AL81" s="9"/>
      <c r="AM81" s="9"/>
      <c r="AN81" s="9"/>
      <c r="AO81" s="10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10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10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10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10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10"/>
      <c r="FZ81" s="9"/>
      <c r="GA81" s="9"/>
    </row>
    <row r="82" spans="1:183" s="2" customFormat="1" ht="17" customHeight="1">
      <c r="A82" s="14" t="s">
        <v>81</v>
      </c>
      <c r="B82" s="35">
        <v>5684</v>
      </c>
      <c r="C82" s="35">
        <v>7098</v>
      </c>
      <c r="D82" s="4">
        <f t="shared" si="27"/>
        <v>1.2048768472906404</v>
      </c>
      <c r="E82" s="11">
        <v>10</v>
      </c>
      <c r="F82" s="5" t="s">
        <v>370</v>
      </c>
      <c r="G82" s="5" t="s">
        <v>370</v>
      </c>
      <c r="H82" s="5" t="s">
        <v>370</v>
      </c>
      <c r="I82" s="5" t="s">
        <v>370</v>
      </c>
      <c r="J82" s="5" t="s">
        <v>370</v>
      </c>
      <c r="K82" s="5" t="s">
        <v>370</v>
      </c>
      <c r="L82" s="5" t="s">
        <v>370</v>
      </c>
      <c r="M82" s="5" t="s">
        <v>370</v>
      </c>
      <c r="N82" s="35">
        <v>512.1</v>
      </c>
      <c r="O82" s="35">
        <v>425.2</v>
      </c>
      <c r="P82" s="4">
        <f t="shared" si="28"/>
        <v>0.83030658074594799</v>
      </c>
      <c r="Q82" s="11">
        <v>20</v>
      </c>
      <c r="R82" s="35">
        <v>27</v>
      </c>
      <c r="S82" s="35">
        <v>30.7</v>
      </c>
      <c r="T82" s="4">
        <f t="shared" si="26"/>
        <v>1.1370370370370371</v>
      </c>
      <c r="U82" s="11">
        <v>15</v>
      </c>
      <c r="V82" s="35">
        <v>13</v>
      </c>
      <c r="W82" s="35">
        <v>15.4</v>
      </c>
      <c r="X82" s="4">
        <f t="shared" si="29"/>
        <v>1.1846153846153846</v>
      </c>
      <c r="Y82" s="11">
        <v>35</v>
      </c>
      <c r="Z82" s="44">
        <f t="shared" si="30"/>
        <v>1.0896499263114923</v>
      </c>
      <c r="AA82" s="45">
        <v>2441</v>
      </c>
      <c r="AB82" s="35">
        <f t="shared" si="31"/>
        <v>221.90909090909091</v>
      </c>
      <c r="AC82" s="35">
        <f t="shared" si="32"/>
        <v>241.8</v>
      </c>
      <c r="AD82" s="35">
        <f t="shared" si="33"/>
        <v>19.890909090909105</v>
      </c>
      <c r="AE82" s="35">
        <v>13.200000000000045</v>
      </c>
      <c r="AF82" s="35">
        <f t="shared" si="34"/>
        <v>255</v>
      </c>
      <c r="AG82" s="35"/>
      <c r="AH82" s="35">
        <f t="shared" si="35"/>
        <v>255</v>
      </c>
      <c r="AI82" s="35">
        <v>255</v>
      </c>
      <c r="AJ82" s="35">
        <f t="shared" si="36"/>
        <v>0</v>
      </c>
      <c r="AK82" s="9"/>
      <c r="AL82" s="9"/>
      <c r="AM82" s="9"/>
      <c r="AN82" s="9"/>
      <c r="AO82" s="10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10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10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10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10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10"/>
      <c r="FZ82" s="9"/>
      <c r="GA82" s="9"/>
    </row>
    <row r="83" spans="1:183" s="2" customFormat="1" ht="17" customHeight="1">
      <c r="A83" s="46" t="s">
        <v>82</v>
      </c>
      <c r="B83" s="35">
        <v>12517</v>
      </c>
      <c r="C83" s="35">
        <v>12097</v>
      </c>
      <c r="D83" s="4">
        <f t="shared" si="27"/>
        <v>0.96644563393784455</v>
      </c>
      <c r="E83" s="11">
        <v>10</v>
      </c>
      <c r="F83" s="5" t="s">
        <v>370</v>
      </c>
      <c r="G83" s="5" t="s">
        <v>370</v>
      </c>
      <c r="H83" s="5" t="s">
        <v>370</v>
      </c>
      <c r="I83" s="5" t="s">
        <v>370</v>
      </c>
      <c r="J83" s="5" t="s">
        <v>370</v>
      </c>
      <c r="K83" s="5" t="s">
        <v>370</v>
      </c>
      <c r="L83" s="5" t="s">
        <v>370</v>
      </c>
      <c r="M83" s="5" t="s">
        <v>370</v>
      </c>
      <c r="N83" s="35">
        <v>1664.1</v>
      </c>
      <c r="O83" s="35">
        <v>1365.9</v>
      </c>
      <c r="P83" s="4">
        <f t="shared" si="28"/>
        <v>0.82080403821885717</v>
      </c>
      <c r="Q83" s="11">
        <v>20</v>
      </c>
      <c r="R83" s="35">
        <v>130</v>
      </c>
      <c r="S83" s="35">
        <v>150.4</v>
      </c>
      <c r="T83" s="4">
        <f t="shared" si="26"/>
        <v>1.1569230769230769</v>
      </c>
      <c r="U83" s="11">
        <v>25</v>
      </c>
      <c r="V83" s="35">
        <v>10</v>
      </c>
      <c r="W83" s="35">
        <v>11.9</v>
      </c>
      <c r="X83" s="4">
        <f t="shared" si="29"/>
        <v>1.19</v>
      </c>
      <c r="Y83" s="11">
        <v>25</v>
      </c>
      <c r="Z83" s="44">
        <f t="shared" si="30"/>
        <v>1.0594201753354064</v>
      </c>
      <c r="AA83" s="45">
        <v>2958</v>
      </c>
      <c r="AB83" s="35">
        <f t="shared" si="31"/>
        <v>268.90909090909093</v>
      </c>
      <c r="AC83" s="35">
        <f t="shared" si="32"/>
        <v>284.89999999999998</v>
      </c>
      <c r="AD83" s="35">
        <f t="shared" si="33"/>
        <v>15.990909090909042</v>
      </c>
      <c r="AE83" s="35">
        <v>8.6999999999999993</v>
      </c>
      <c r="AF83" s="35">
        <f t="shared" si="34"/>
        <v>293.60000000000002</v>
      </c>
      <c r="AG83" s="35"/>
      <c r="AH83" s="35">
        <f t="shared" si="35"/>
        <v>293.60000000000002</v>
      </c>
      <c r="AI83" s="35">
        <v>293.60000000000002</v>
      </c>
      <c r="AJ83" s="35">
        <f t="shared" si="36"/>
        <v>0</v>
      </c>
      <c r="AK83" s="9"/>
      <c r="AL83" s="9"/>
      <c r="AM83" s="9"/>
      <c r="AN83" s="9"/>
      <c r="AO83" s="10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10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10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10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10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10"/>
      <c r="FZ83" s="9"/>
      <c r="GA83" s="9"/>
    </row>
    <row r="84" spans="1:183" s="2" customFormat="1" ht="17" customHeight="1">
      <c r="A84" s="14" t="s">
        <v>83</v>
      </c>
      <c r="B84" s="35">
        <v>56</v>
      </c>
      <c r="C84" s="35">
        <v>56</v>
      </c>
      <c r="D84" s="4">
        <f t="shared" si="27"/>
        <v>1</v>
      </c>
      <c r="E84" s="11">
        <v>10</v>
      </c>
      <c r="F84" s="5" t="s">
        <v>370</v>
      </c>
      <c r="G84" s="5" t="s">
        <v>370</v>
      </c>
      <c r="H84" s="5" t="s">
        <v>370</v>
      </c>
      <c r="I84" s="5" t="s">
        <v>370</v>
      </c>
      <c r="J84" s="5" t="s">
        <v>370</v>
      </c>
      <c r="K84" s="5" t="s">
        <v>370</v>
      </c>
      <c r="L84" s="5" t="s">
        <v>370</v>
      </c>
      <c r="M84" s="5" t="s">
        <v>370</v>
      </c>
      <c r="N84" s="35">
        <v>262</v>
      </c>
      <c r="O84" s="35">
        <v>138.30000000000001</v>
      </c>
      <c r="P84" s="4">
        <f t="shared" si="28"/>
        <v>0.52786259541984737</v>
      </c>
      <c r="Q84" s="11">
        <v>20</v>
      </c>
      <c r="R84" s="35">
        <v>30</v>
      </c>
      <c r="S84" s="35">
        <v>33.700000000000003</v>
      </c>
      <c r="T84" s="4">
        <f t="shared" si="26"/>
        <v>1.1233333333333335</v>
      </c>
      <c r="U84" s="11">
        <v>20</v>
      </c>
      <c r="V84" s="35">
        <v>14</v>
      </c>
      <c r="W84" s="35">
        <v>14.6</v>
      </c>
      <c r="X84" s="4">
        <f t="shared" si="29"/>
        <v>1.0428571428571429</v>
      </c>
      <c r="Y84" s="11">
        <v>30</v>
      </c>
      <c r="Z84" s="44">
        <f t="shared" si="30"/>
        <v>0.92887041075972387</v>
      </c>
      <c r="AA84" s="45">
        <v>3776</v>
      </c>
      <c r="AB84" s="35">
        <f t="shared" si="31"/>
        <v>343.27272727272725</v>
      </c>
      <c r="AC84" s="35">
        <f t="shared" si="32"/>
        <v>318.89999999999998</v>
      </c>
      <c r="AD84" s="35">
        <f t="shared" si="33"/>
        <v>-24.372727272727275</v>
      </c>
      <c r="AE84" s="35">
        <v>1.1000000000000001</v>
      </c>
      <c r="AF84" s="35">
        <f t="shared" si="34"/>
        <v>320</v>
      </c>
      <c r="AG84" s="35"/>
      <c r="AH84" s="35">
        <f t="shared" si="35"/>
        <v>320</v>
      </c>
      <c r="AI84" s="35">
        <v>320</v>
      </c>
      <c r="AJ84" s="35">
        <f t="shared" si="36"/>
        <v>0</v>
      </c>
      <c r="AK84" s="9"/>
      <c r="AL84" s="9"/>
      <c r="AM84" s="9"/>
      <c r="AN84" s="9"/>
      <c r="AO84" s="10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10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10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10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10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10"/>
      <c r="FZ84" s="9"/>
      <c r="GA84" s="9"/>
    </row>
    <row r="85" spans="1:183" s="2" customFormat="1" ht="17" customHeight="1">
      <c r="A85" s="14" t="s">
        <v>84</v>
      </c>
      <c r="B85" s="35">
        <v>554</v>
      </c>
      <c r="C85" s="35">
        <v>684.2</v>
      </c>
      <c r="D85" s="4">
        <f t="shared" si="27"/>
        <v>1.2035018050541515</v>
      </c>
      <c r="E85" s="11">
        <v>10</v>
      </c>
      <c r="F85" s="5" t="s">
        <v>370</v>
      </c>
      <c r="G85" s="5" t="s">
        <v>370</v>
      </c>
      <c r="H85" s="5" t="s">
        <v>370</v>
      </c>
      <c r="I85" s="5" t="s">
        <v>370</v>
      </c>
      <c r="J85" s="5" t="s">
        <v>370</v>
      </c>
      <c r="K85" s="5" t="s">
        <v>370</v>
      </c>
      <c r="L85" s="5" t="s">
        <v>370</v>
      </c>
      <c r="M85" s="5" t="s">
        <v>370</v>
      </c>
      <c r="N85" s="35">
        <v>539.4</v>
      </c>
      <c r="O85" s="35">
        <v>436.5</v>
      </c>
      <c r="P85" s="4">
        <f t="shared" si="28"/>
        <v>0.8092324805339266</v>
      </c>
      <c r="Q85" s="11">
        <v>20</v>
      </c>
      <c r="R85" s="35">
        <v>108</v>
      </c>
      <c r="S85" s="35">
        <v>110.9</v>
      </c>
      <c r="T85" s="4">
        <f t="shared" si="26"/>
        <v>1.0268518518518519</v>
      </c>
      <c r="U85" s="11">
        <v>25</v>
      </c>
      <c r="V85" s="35">
        <v>15</v>
      </c>
      <c r="W85" s="35">
        <v>15.7</v>
      </c>
      <c r="X85" s="4">
        <f t="shared" si="29"/>
        <v>1.0466666666666666</v>
      </c>
      <c r="Y85" s="11">
        <v>25</v>
      </c>
      <c r="Z85" s="44">
        <f t="shared" si="30"/>
        <v>1.0007203828022877</v>
      </c>
      <c r="AA85" s="45">
        <v>4587</v>
      </c>
      <c r="AB85" s="35">
        <f t="shared" si="31"/>
        <v>417</v>
      </c>
      <c r="AC85" s="35">
        <f t="shared" si="32"/>
        <v>417.3</v>
      </c>
      <c r="AD85" s="35">
        <f t="shared" si="33"/>
        <v>0.30000000000001137</v>
      </c>
      <c r="AE85" s="35">
        <v>-19.300000000000011</v>
      </c>
      <c r="AF85" s="35">
        <f t="shared" si="34"/>
        <v>398</v>
      </c>
      <c r="AG85" s="35"/>
      <c r="AH85" s="35">
        <f t="shared" si="35"/>
        <v>398</v>
      </c>
      <c r="AI85" s="35">
        <v>398</v>
      </c>
      <c r="AJ85" s="35">
        <f t="shared" si="36"/>
        <v>0</v>
      </c>
      <c r="AK85" s="9"/>
      <c r="AL85" s="9"/>
      <c r="AM85" s="9"/>
      <c r="AN85" s="9"/>
      <c r="AO85" s="10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10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10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0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10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10"/>
      <c r="FZ85" s="9"/>
      <c r="GA85" s="9"/>
    </row>
    <row r="86" spans="1:183" s="2" customFormat="1" ht="17" customHeight="1">
      <c r="A86" s="14" t="s">
        <v>85</v>
      </c>
      <c r="B86" s="35">
        <v>56</v>
      </c>
      <c r="C86" s="35">
        <v>57</v>
      </c>
      <c r="D86" s="4">
        <f t="shared" si="27"/>
        <v>1.0178571428571428</v>
      </c>
      <c r="E86" s="11">
        <v>10</v>
      </c>
      <c r="F86" s="5" t="s">
        <v>370</v>
      </c>
      <c r="G86" s="5" t="s">
        <v>370</v>
      </c>
      <c r="H86" s="5" t="s">
        <v>370</v>
      </c>
      <c r="I86" s="5" t="s">
        <v>370</v>
      </c>
      <c r="J86" s="5" t="s">
        <v>370</v>
      </c>
      <c r="K86" s="5" t="s">
        <v>370</v>
      </c>
      <c r="L86" s="5" t="s">
        <v>370</v>
      </c>
      <c r="M86" s="5" t="s">
        <v>370</v>
      </c>
      <c r="N86" s="35">
        <v>275.60000000000002</v>
      </c>
      <c r="O86" s="35">
        <v>190.8</v>
      </c>
      <c r="P86" s="4">
        <f t="shared" si="28"/>
        <v>0.69230769230769229</v>
      </c>
      <c r="Q86" s="11">
        <v>20</v>
      </c>
      <c r="R86" s="35">
        <v>27</v>
      </c>
      <c r="S86" s="35">
        <v>30.7</v>
      </c>
      <c r="T86" s="4">
        <f t="shared" si="26"/>
        <v>1.1370370370370371</v>
      </c>
      <c r="U86" s="11">
        <v>20</v>
      </c>
      <c r="V86" s="35">
        <v>9</v>
      </c>
      <c r="W86" s="35">
        <v>10.5</v>
      </c>
      <c r="X86" s="4">
        <f t="shared" si="29"/>
        <v>1.1666666666666667</v>
      </c>
      <c r="Y86" s="11">
        <v>30</v>
      </c>
      <c r="Z86" s="44">
        <f t="shared" si="30"/>
        <v>1.0220683251933251</v>
      </c>
      <c r="AA86" s="45">
        <v>3246</v>
      </c>
      <c r="AB86" s="35">
        <f t="shared" si="31"/>
        <v>295.09090909090907</v>
      </c>
      <c r="AC86" s="35">
        <f t="shared" si="32"/>
        <v>301.60000000000002</v>
      </c>
      <c r="AD86" s="35">
        <f t="shared" si="33"/>
        <v>6.5090909090909577</v>
      </c>
      <c r="AE86" s="35">
        <v>-5.0999999999999996</v>
      </c>
      <c r="AF86" s="35">
        <f t="shared" si="34"/>
        <v>296.5</v>
      </c>
      <c r="AG86" s="35"/>
      <c r="AH86" s="35">
        <f t="shared" si="35"/>
        <v>296.5</v>
      </c>
      <c r="AI86" s="35">
        <v>296.5</v>
      </c>
      <c r="AJ86" s="35">
        <f t="shared" si="36"/>
        <v>0</v>
      </c>
      <c r="AK86" s="9"/>
      <c r="AL86" s="9"/>
      <c r="AM86" s="9"/>
      <c r="AN86" s="9"/>
      <c r="AO86" s="10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10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10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10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10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10"/>
      <c r="FZ86" s="9"/>
      <c r="GA86" s="9"/>
    </row>
    <row r="87" spans="1:183" s="2" customFormat="1" ht="17" customHeight="1">
      <c r="A87" s="14" t="s">
        <v>86</v>
      </c>
      <c r="B87" s="35">
        <v>44</v>
      </c>
      <c r="C87" s="35">
        <v>45</v>
      </c>
      <c r="D87" s="4">
        <f t="shared" si="27"/>
        <v>1.0227272727272727</v>
      </c>
      <c r="E87" s="11">
        <v>10</v>
      </c>
      <c r="F87" s="5" t="s">
        <v>370</v>
      </c>
      <c r="G87" s="5" t="s">
        <v>370</v>
      </c>
      <c r="H87" s="5" t="s">
        <v>370</v>
      </c>
      <c r="I87" s="5" t="s">
        <v>370</v>
      </c>
      <c r="J87" s="5" t="s">
        <v>370</v>
      </c>
      <c r="K87" s="5" t="s">
        <v>370</v>
      </c>
      <c r="L87" s="5" t="s">
        <v>370</v>
      </c>
      <c r="M87" s="5" t="s">
        <v>370</v>
      </c>
      <c r="N87" s="35">
        <v>57.8</v>
      </c>
      <c r="O87" s="35">
        <v>163.19999999999999</v>
      </c>
      <c r="P87" s="4">
        <f t="shared" si="28"/>
        <v>1.3</v>
      </c>
      <c r="Q87" s="11">
        <v>20</v>
      </c>
      <c r="R87" s="35">
        <v>139</v>
      </c>
      <c r="S87" s="35">
        <v>140.69999999999999</v>
      </c>
      <c r="T87" s="4">
        <f t="shared" si="26"/>
        <v>1.012230215827338</v>
      </c>
      <c r="U87" s="11">
        <v>30</v>
      </c>
      <c r="V87" s="35">
        <v>10</v>
      </c>
      <c r="W87" s="35">
        <v>10.3</v>
      </c>
      <c r="X87" s="4">
        <f t="shared" si="29"/>
        <v>1.03</v>
      </c>
      <c r="Y87" s="11">
        <v>20</v>
      </c>
      <c r="Z87" s="44">
        <f t="shared" si="30"/>
        <v>1.0899272400261608</v>
      </c>
      <c r="AA87" s="45">
        <v>2505</v>
      </c>
      <c r="AB87" s="35">
        <f t="shared" si="31"/>
        <v>227.72727272727272</v>
      </c>
      <c r="AC87" s="35">
        <f t="shared" si="32"/>
        <v>248.2</v>
      </c>
      <c r="AD87" s="35">
        <f t="shared" si="33"/>
        <v>20.472727272727269</v>
      </c>
      <c r="AE87" s="35">
        <v>-11.400000000000006</v>
      </c>
      <c r="AF87" s="35">
        <f t="shared" si="34"/>
        <v>236.8</v>
      </c>
      <c r="AG87" s="35"/>
      <c r="AH87" s="35">
        <f t="shared" si="35"/>
        <v>236.8</v>
      </c>
      <c r="AI87" s="35">
        <v>236.8</v>
      </c>
      <c r="AJ87" s="35">
        <f t="shared" si="36"/>
        <v>0</v>
      </c>
      <c r="AK87" s="9"/>
      <c r="AL87" s="9"/>
      <c r="AM87" s="9"/>
      <c r="AN87" s="9"/>
      <c r="AO87" s="10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10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10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10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10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10"/>
      <c r="FZ87" s="9"/>
      <c r="GA87" s="9"/>
    </row>
    <row r="88" spans="1:183" s="2" customFormat="1" ht="17" customHeight="1">
      <c r="A88" s="14" t="s">
        <v>87</v>
      </c>
      <c r="B88" s="35">
        <v>22</v>
      </c>
      <c r="C88" s="35">
        <v>23</v>
      </c>
      <c r="D88" s="4">
        <f t="shared" si="27"/>
        <v>1.0454545454545454</v>
      </c>
      <c r="E88" s="11">
        <v>10</v>
      </c>
      <c r="F88" s="5" t="s">
        <v>370</v>
      </c>
      <c r="G88" s="5" t="s">
        <v>370</v>
      </c>
      <c r="H88" s="5" t="s">
        <v>370</v>
      </c>
      <c r="I88" s="5" t="s">
        <v>370</v>
      </c>
      <c r="J88" s="5" t="s">
        <v>370</v>
      </c>
      <c r="K88" s="5" t="s">
        <v>370</v>
      </c>
      <c r="L88" s="5" t="s">
        <v>370</v>
      </c>
      <c r="M88" s="5" t="s">
        <v>370</v>
      </c>
      <c r="N88" s="35">
        <v>267.5</v>
      </c>
      <c r="O88" s="35">
        <v>79.7</v>
      </c>
      <c r="P88" s="4">
        <f t="shared" si="28"/>
        <v>0.29794392523364488</v>
      </c>
      <c r="Q88" s="11">
        <v>20</v>
      </c>
      <c r="R88" s="35">
        <v>14</v>
      </c>
      <c r="S88" s="35">
        <v>16.399999999999999</v>
      </c>
      <c r="T88" s="4">
        <f t="shared" si="26"/>
        <v>1.1714285714285713</v>
      </c>
      <c r="U88" s="11">
        <v>25</v>
      </c>
      <c r="V88" s="35">
        <v>4</v>
      </c>
      <c r="W88" s="35">
        <v>4.5999999999999996</v>
      </c>
      <c r="X88" s="4">
        <f t="shared" si="29"/>
        <v>1.1499999999999999</v>
      </c>
      <c r="Y88" s="11">
        <v>25</v>
      </c>
      <c r="Z88" s="44">
        <f t="shared" si="30"/>
        <v>0.93061422806165783</v>
      </c>
      <c r="AA88" s="45">
        <v>2454</v>
      </c>
      <c r="AB88" s="35">
        <f t="shared" si="31"/>
        <v>223.09090909090909</v>
      </c>
      <c r="AC88" s="35">
        <f t="shared" si="32"/>
        <v>207.6</v>
      </c>
      <c r="AD88" s="35">
        <f t="shared" si="33"/>
        <v>-15.490909090909099</v>
      </c>
      <c r="AE88" s="35">
        <v>-6.5</v>
      </c>
      <c r="AF88" s="35">
        <f t="shared" si="34"/>
        <v>201.1</v>
      </c>
      <c r="AG88" s="35"/>
      <c r="AH88" s="35">
        <f t="shared" si="35"/>
        <v>201.1</v>
      </c>
      <c r="AI88" s="35">
        <v>201.1</v>
      </c>
      <c r="AJ88" s="35">
        <f t="shared" si="36"/>
        <v>0</v>
      </c>
      <c r="AK88" s="9"/>
      <c r="AL88" s="9"/>
      <c r="AM88" s="9"/>
      <c r="AN88" s="9"/>
      <c r="AO88" s="10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10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10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10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10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10"/>
      <c r="FZ88" s="9"/>
      <c r="GA88" s="9"/>
    </row>
    <row r="89" spans="1:183" s="2" customFormat="1" ht="17" customHeight="1">
      <c r="A89" s="14" t="s">
        <v>88</v>
      </c>
      <c r="B89" s="35">
        <v>40</v>
      </c>
      <c r="C89" s="35">
        <v>41</v>
      </c>
      <c r="D89" s="4">
        <f t="shared" si="27"/>
        <v>1.0249999999999999</v>
      </c>
      <c r="E89" s="11">
        <v>10</v>
      </c>
      <c r="F89" s="5" t="s">
        <v>370</v>
      </c>
      <c r="G89" s="5" t="s">
        <v>370</v>
      </c>
      <c r="H89" s="5" t="s">
        <v>370</v>
      </c>
      <c r="I89" s="5" t="s">
        <v>370</v>
      </c>
      <c r="J89" s="5" t="s">
        <v>370</v>
      </c>
      <c r="K89" s="5" t="s">
        <v>370</v>
      </c>
      <c r="L89" s="5" t="s">
        <v>370</v>
      </c>
      <c r="M89" s="5" t="s">
        <v>370</v>
      </c>
      <c r="N89" s="35">
        <v>539.5</v>
      </c>
      <c r="O89" s="35">
        <v>86.8</v>
      </c>
      <c r="P89" s="4">
        <f t="shared" si="28"/>
        <v>0.16088971269694161</v>
      </c>
      <c r="Q89" s="11">
        <v>20</v>
      </c>
      <c r="R89" s="35">
        <v>28</v>
      </c>
      <c r="S89" s="35">
        <v>31.5</v>
      </c>
      <c r="T89" s="4">
        <f t="shared" si="26"/>
        <v>1.125</v>
      </c>
      <c r="U89" s="11">
        <v>25</v>
      </c>
      <c r="V89" s="35">
        <v>6</v>
      </c>
      <c r="W89" s="35">
        <v>6.8</v>
      </c>
      <c r="X89" s="4">
        <f t="shared" si="29"/>
        <v>1.1333333333333333</v>
      </c>
      <c r="Y89" s="11">
        <v>25</v>
      </c>
      <c r="Z89" s="44">
        <f t="shared" si="30"/>
        <v>0.87407659484090205</v>
      </c>
      <c r="AA89" s="45">
        <v>2084</v>
      </c>
      <c r="AB89" s="35">
        <f t="shared" si="31"/>
        <v>189.45454545454547</v>
      </c>
      <c r="AC89" s="35">
        <f t="shared" si="32"/>
        <v>165.6</v>
      </c>
      <c r="AD89" s="35">
        <f t="shared" si="33"/>
        <v>-23.854545454545473</v>
      </c>
      <c r="AE89" s="35">
        <v>-6.2999999999999972</v>
      </c>
      <c r="AF89" s="35">
        <f t="shared" si="34"/>
        <v>159.30000000000001</v>
      </c>
      <c r="AG89" s="35"/>
      <c r="AH89" s="35">
        <f t="shared" si="35"/>
        <v>159.30000000000001</v>
      </c>
      <c r="AI89" s="35">
        <v>159.30000000000001</v>
      </c>
      <c r="AJ89" s="35">
        <f t="shared" si="36"/>
        <v>0</v>
      </c>
      <c r="AK89" s="9"/>
      <c r="AL89" s="9"/>
      <c r="AM89" s="9"/>
      <c r="AN89" s="9"/>
      <c r="AO89" s="10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10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10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10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10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10"/>
      <c r="FZ89" s="9"/>
      <c r="GA89" s="9"/>
    </row>
    <row r="90" spans="1:183" s="2" customFormat="1" ht="17" customHeight="1">
      <c r="A90" s="14" t="s">
        <v>89</v>
      </c>
      <c r="B90" s="35">
        <v>111</v>
      </c>
      <c r="C90" s="35">
        <v>114</v>
      </c>
      <c r="D90" s="4">
        <f t="shared" si="27"/>
        <v>1.027027027027027</v>
      </c>
      <c r="E90" s="11">
        <v>10</v>
      </c>
      <c r="F90" s="5" t="s">
        <v>370</v>
      </c>
      <c r="G90" s="5" t="s">
        <v>370</v>
      </c>
      <c r="H90" s="5" t="s">
        <v>370</v>
      </c>
      <c r="I90" s="5" t="s">
        <v>370</v>
      </c>
      <c r="J90" s="5" t="s">
        <v>370</v>
      </c>
      <c r="K90" s="5" t="s">
        <v>370</v>
      </c>
      <c r="L90" s="5" t="s">
        <v>370</v>
      </c>
      <c r="M90" s="5" t="s">
        <v>370</v>
      </c>
      <c r="N90" s="35">
        <v>161.5</v>
      </c>
      <c r="O90" s="35">
        <v>510.9</v>
      </c>
      <c r="P90" s="4">
        <f t="shared" si="28"/>
        <v>1.3</v>
      </c>
      <c r="Q90" s="11">
        <v>20</v>
      </c>
      <c r="R90" s="35">
        <v>33</v>
      </c>
      <c r="S90" s="35">
        <v>37.200000000000003</v>
      </c>
      <c r="T90" s="4">
        <f t="shared" si="26"/>
        <v>1.1272727272727274</v>
      </c>
      <c r="U90" s="11">
        <v>30</v>
      </c>
      <c r="V90" s="35">
        <v>5</v>
      </c>
      <c r="W90" s="35">
        <v>5.9</v>
      </c>
      <c r="X90" s="4">
        <f t="shared" si="29"/>
        <v>1.1800000000000002</v>
      </c>
      <c r="Y90" s="11">
        <v>20</v>
      </c>
      <c r="Z90" s="44">
        <f t="shared" si="30"/>
        <v>1.1711056511056512</v>
      </c>
      <c r="AA90" s="45">
        <v>3232</v>
      </c>
      <c r="AB90" s="35">
        <f t="shared" si="31"/>
        <v>293.81818181818181</v>
      </c>
      <c r="AC90" s="35">
        <f t="shared" si="32"/>
        <v>344.1</v>
      </c>
      <c r="AD90" s="35">
        <f t="shared" si="33"/>
        <v>50.28181818181821</v>
      </c>
      <c r="AE90" s="35">
        <v>-1.7</v>
      </c>
      <c r="AF90" s="35">
        <f t="shared" si="34"/>
        <v>342.4</v>
      </c>
      <c r="AG90" s="35"/>
      <c r="AH90" s="35">
        <f t="shared" si="35"/>
        <v>342.4</v>
      </c>
      <c r="AI90" s="35">
        <v>342.4</v>
      </c>
      <c r="AJ90" s="35">
        <f t="shared" si="36"/>
        <v>0</v>
      </c>
      <c r="AK90" s="9"/>
      <c r="AL90" s="9"/>
      <c r="AM90" s="9"/>
      <c r="AN90" s="9"/>
      <c r="AO90" s="10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10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10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10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10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10"/>
      <c r="FZ90" s="9"/>
      <c r="GA90" s="9"/>
    </row>
    <row r="91" spans="1:183" s="2" customFormat="1" ht="17" customHeight="1">
      <c r="A91" s="18" t="s">
        <v>90</v>
      </c>
      <c r="B91" s="35"/>
      <c r="C91" s="3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35"/>
      <c r="O91" s="35"/>
      <c r="P91" s="11"/>
      <c r="Q91" s="11"/>
      <c r="R91" s="35"/>
      <c r="S91" s="35"/>
      <c r="T91" s="11"/>
      <c r="U91" s="11"/>
      <c r="V91" s="11"/>
      <c r="W91" s="11"/>
      <c r="X91" s="11"/>
      <c r="Y91" s="11"/>
      <c r="Z91" s="44"/>
      <c r="AA91" s="11"/>
      <c r="AB91" s="11"/>
      <c r="AC91" s="11"/>
      <c r="AD91" s="11"/>
      <c r="AE91" s="11"/>
      <c r="AF91" s="11"/>
      <c r="AG91" s="11"/>
      <c r="AH91" s="11"/>
      <c r="AI91" s="35"/>
      <c r="AJ91" s="35"/>
      <c r="AK91" s="9"/>
      <c r="AL91" s="9"/>
      <c r="AM91" s="9"/>
      <c r="AN91" s="9"/>
      <c r="AO91" s="10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10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10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10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10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10"/>
      <c r="FZ91" s="9"/>
      <c r="GA91" s="9"/>
    </row>
    <row r="92" spans="1:183" s="2" customFormat="1" ht="17" customHeight="1">
      <c r="A92" s="14" t="s">
        <v>91</v>
      </c>
      <c r="B92" s="35">
        <v>0</v>
      </c>
      <c r="C92" s="35">
        <v>0</v>
      </c>
      <c r="D92" s="4">
        <f t="shared" si="27"/>
        <v>0</v>
      </c>
      <c r="E92" s="11">
        <v>0</v>
      </c>
      <c r="F92" s="5" t="s">
        <v>370</v>
      </c>
      <c r="G92" s="5" t="s">
        <v>370</v>
      </c>
      <c r="H92" s="5" t="s">
        <v>370</v>
      </c>
      <c r="I92" s="5" t="s">
        <v>370</v>
      </c>
      <c r="J92" s="5" t="s">
        <v>370</v>
      </c>
      <c r="K92" s="5" t="s">
        <v>370</v>
      </c>
      <c r="L92" s="5" t="s">
        <v>370</v>
      </c>
      <c r="M92" s="5" t="s">
        <v>370</v>
      </c>
      <c r="N92" s="35">
        <v>52.6</v>
      </c>
      <c r="O92" s="35">
        <v>48.9</v>
      </c>
      <c r="P92" s="4">
        <f t="shared" si="28"/>
        <v>0.92965779467680598</v>
      </c>
      <c r="Q92" s="11">
        <v>20</v>
      </c>
      <c r="R92" s="35">
        <v>3</v>
      </c>
      <c r="S92" s="35">
        <v>3.5</v>
      </c>
      <c r="T92" s="4">
        <f t="shared" si="26"/>
        <v>1.1666666666666667</v>
      </c>
      <c r="U92" s="11">
        <v>20</v>
      </c>
      <c r="V92" s="35">
        <v>0.4</v>
      </c>
      <c r="W92" s="35">
        <v>0.4</v>
      </c>
      <c r="X92" s="4">
        <f t="shared" si="29"/>
        <v>1</v>
      </c>
      <c r="Y92" s="11">
        <v>30</v>
      </c>
      <c r="Z92" s="44">
        <f t="shared" si="30"/>
        <v>1.0275212746695637</v>
      </c>
      <c r="AA92" s="45">
        <v>964</v>
      </c>
      <c r="AB92" s="35">
        <f t="shared" si="31"/>
        <v>87.63636363636364</v>
      </c>
      <c r="AC92" s="35">
        <f t="shared" si="32"/>
        <v>90</v>
      </c>
      <c r="AD92" s="35">
        <f t="shared" si="33"/>
        <v>2.3636363636363598</v>
      </c>
      <c r="AE92" s="35">
        <v>-8.9</v>
      </c>
      <c r="AF92" s="35">
        <f t="shared" si="34"/>
        <v>81.099999999999994</v>
      </c>
      <c r="AG92" s="35"/>
      <c r="AH92" s="35">
        <f t="shared" si="35"/>
        <v>81.099999999999994</v>
      </c>
      <c r="AI92" s="35">
        <v>81.099999999999994</v>
      </c>
      <c r="AJ92" s="35">
        <f t="shared" si="36"/>
        <v>0</v>
      </c>
      <c r="AK92" s="9"/>
      <c r="AL92" s="9"/>
      <c r="AM92" s="9"/>
      <c r="AN92" s="9"/>
      <c r="AO92" s="10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10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10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10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10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10"/>
      <c r="FZ92" s="9"/>
      <c r="GA92" s="9"/>
    </row>
    <row r="93" spans="1:183" s="2" customFormat="1" ht="17" customHeight="1">
      <c r="A93" s="14" t="s">
        <v>92</v>
      </c>
      <c r="B93" s="35">
        <v>14260</v>
      </c>
      <c r="C93" s="35">
        <v>19898.7</v>
      </c>
      <c r="D93" s="4">
        <f t="shared" si="27"/>
        <v>1.2195420757363253</v>
      </c>
      <c r="E93" s="11">
        <v>10</v>
      </c>
      <c r="F93" s="5" t="s">
        <v>370</v>
      </c>
      <c r="G93" s="5" t="s">
        <v>370</v>
      </c>
      <c r="H93" s="5" t="s">
        <v>370</v>
      </c>
      <c r="I93" s="5" t="s">
        <v>370</v>
      </c>
      <c r="J93" s="5" t="s">
        <v>370</v>
      </c>
      <c r="K93" s="5" t="s">
        <v>370</v>
      </c>
      <c r="L93" s="5" t="s">
        <v>370</v>
      </c>
      <c r="M93" s="5" t="s">
        <v>370</v>
      </c>
      <c r="N93" s="35">
        <v>1636.3</v>
      </c>
      <c r="O93" s="35">
        <v>1193.0999999999999</v>
      </c>
      <c r="P93" s="4">
        <f t="shared" si="28"/>
        <v>0.72914502230642297</v>
      </c>
      <c r="Q93" s="11">
        <v>20</v>
      </c>
      <c r="R93" s="35">
        <v>9</v>
      </c>
      <c r="S93" s="35">
        <v>9.1999999999999993</v>
      </c>
      <c r="T93" s="4">
        <f t="shared" si="26"/>
        <v>1.0222222222222221</v>
      </c>
      <c r="U93" s="11">
        <v>20</v>
      </c>
      <c r="V93" s="35">
        <v>2.1</v>
      </c>
      <c r="W93" s="35">
        <v>2.1</v>
      </c>
      <c r="X93" s="4">
        <f t="shared" si="29"/>
        <v>1</v>
      </c>
      <c r="Y93" s="11">
        <v>30</v>
      </c>
      <c r="Z93" s="44">
        <f t="shared" si="30"/>
        <v>0.96528457059920192</v>
      </c>
      <c r="AA93" s="45">
        <v>5915</v>
      </c>
      <c r="AB93" s="35">
        <f t="shared" si="31"/>
        <v>537.72727272727275</v>
      </c>
      <c r="AC93" s="35">
        <f t="shared" si="32"/>
        <v>519.1</v>
      </c>
      <c r="AD93" s="35">
        <f t="shared" si="33"/>
        <v>-18.627272727272725</v>
      </c>
      <c r="AE93" s="35">
        <v>-13.2</v>
      </c>
      <c r="AF93" s="35">
        <f t="shared" si="34"/>
        <v>505.9</v>
      </c>
      <c r="AG93" s="35"/>
      <c r="AH93" s="35">
        <f t="shared" si="35"/>
        <v>505.9</v>
      </c>
      <c r="AI93" s="35">
        <v>505.9</v>
      </c>
      <c r="AJ93" s="35">
        <f t="shared" si="36"/>
        <v>0</v>
      </c>
      <c r="AK93" s="9"/>
      <c r="AL93" s="9"/>
      <c r="AM93" s="9"/>
      <c r="AN93" s="9"/>
      <c r="AO93" s="10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10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10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10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10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10"/>
      <c r="FZ93" s="9"/>
      <c r="GA93" s="9"/>
    </row>
    <row r="94" spans="1:183" s="2" customFormat="1" ht="17" customHeight="1">
      <c r="A94" s="14" t="s">
        <v>93</v>
      </c>
      <c r="B94" s="35">
        <v>0</v>
      </c>
      <c r="C94" s="35">
        <v>0</v>
      </c>
      <c r="D94" s="4">
        <f t="shared" si="27"/>
        <v>0</v>
      </c>
      <c r="E94" s="11">
        <v>0</v>
      </c>
      <c r="F94" s="5" t="s">
        <v>370</v>
      </c>
      <c r="G94" s="5" t="s">
        <v>370</v>
      </c>
      <c r="H94" s="5" t="s">
        <v>370</v>
      </c>
      <c r="I94" s="5" t="s">
        <v>370</v>
      </c>
      <c r="J94" s="5" t="s">
        <v>370</v>
      </c>
      <c r="K94" s="5" t="s">
        <v>370</v>
      </c>
      <c r="L94" s="5" t="s">
        <v>370</v>
      </c>
      <c r="M94" s="5" t="s">
        <v>370</v>
      </c>
      <c r="N94" s="35">
        <v>417.6</v>
      </c>
      <c r="O94" s="35">
        <v>196.9</v>
      </c>
      <c r="P94" s="4">
        <f t="shared" si="28"/>
        <v>0.47150383141762453</v>
      </c>
      <c r="Q94" s="11">
        <v>20</v>
      </c>
      <c r="R94" s="35">
        <v>17.100000000000001</v>
      </c>
      <c r="S94" s="35">
        <v>20</v>
      </c>
      <c r="T94" s="4">
        <f t="shared" si="26"/>
        <v>1.1695906432748537</v>
      </c>
      <c r="U94" s="11">
        <v>20</v>
      </c>
      <c r="V94" s="35">
        <v>3</v>
      </c>
      <c r="W94" s="35">
        <v>3.5</v>
      </c>
      <c r="X94" s="4">
        <f t="shared" si="29"/>
        <v>1.1666666666666667</v>
      </c>
      <c r="Y94" s="11">
        <v>30</v>
      </c>
      <c r="Z94" s="44">
        <f t="shared" si="30"/>
        <v>0.96888413562642239</v>
      </c>
      <c r="AA94" s="45">
        <v>1909</v>
      </c>
      <c r="AB94" s="35">
        <f t="shared" si="31"/>
        <v>173.54545454545453</v>
      </c>
      <c r="AC94" s="35">
        <f t="shared" si="32"/>
        <v>168.1</v>
      </c>
      <c r="AD94" s="35">
        <f t="shared" si="33"/>
        <v>-5.4454545454545382</v>
      </c>
      <c r="AE94" s="35">
        <v>2.8</v>
      </c>
      <c r="AF94" s="35">
        <f t="shared" si="34"/>
        <v>170.9</v>
      </c>
      <c r="AG94" s="35"/>
      <c r="AH94" s="35">
        <f t="shared" si="35"/>
        <v>170.9</v>
      </c>
      <c r="AI94" s="35">
        <v>170.9</v>
      </c>
      <c r="AJ94" s="35">
        <f t="shared" si="36"/>
        <v>0</v>
      </c>
      <c r="AK94" s="9"/>
      <c r="AL94" s="9"/>
      <c r="AM94" s="9"/>
      <c r="AN94" s="9"/>
      <c r="AO94" s="10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10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10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10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10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10"/>
      <c r="FZ94" s="9"/>
      <c r="GA94" s="9"/>
    </row>
    <row r="95" spans="1:183" s="2" customFormat="1" ht="17" customHeight="1">
      <c r="A95" s="14" t="s">
        <v>94</v>
      </c>
      <c r="B95" s="35">
        <v>0</v>
      </c>
      <c r="C95" s="35">
        <v>0</v>
      </c>
      <c r="D95" s="4">
        <f t="shared" si="27"/>
        <v>0</v>
      </c>
      <c r="E95" s="11">
        <v>0</v>
      </c>
      <c r="F95" s="5" t="s">
        <v>370</v>
      </c>
      <c r="G95" s="5" t="s">
        <v>370</v>
      </c>
      <c r="H95" s="5" t="s">
        <v>370</v>
      </c>
      <c r="I95" s="5" t="s">
        <v>370</v>
      </c>
      <c r="J95" s="5" t="s">
        <v>370</v>
      </c>
      <c r="K95" s="5" t="s">
        <v>370</v>
      </c>
      <c r="L95" s="5" t="s">
        <v>370</v>
      </c>
      <c r="M95" s="5" t="s">
        <v>370</v>
      </c>
      <c r="N95" s="35">
        <v>320.8</v>
      </c>
      <c r="O95" s="35">
        <v>63.7</v>
      </c>
      <c r="P95" s="4">
        <f t="shared" si="28"/>
        <v>0.19856608478802992</v>
      </c>
      <c r="Q95" s="11">
        <v>20</v>
      </c>
      <c r="R95" s="35">
        <v>9</v>
      </c>
      <c r="S95" s="35">
        <v>10.6</v>
      </c>
      <c r="T95" s="4">
        <f t="shared" si="26"/>
        <v>1.1777777777777778</v>
      </c>
      <c r="U95" s="11">
        <v>20</v>
      </c>
      <c r="V95" s="35">
        <v>1.5</v>
      </c>
      <c r="W95" s="35">
        <v>1.8</v>
      </c>
      <c r="X95" s="4">
        <f t="shared" si="29"/>
        <v>1.2</v>
      </c>
      <c r="Y95" s="11">
        <v>30</v>
      </c>
      <c r="Z95" s="44">
        <f t="shared" si="30"/>
        <v>0.90752681787594502</v>
      </c>
      <c r="AA95" s="45">
        <v>1224</v>
      </c>
      <c r="AB95" s="35">
        <f t="shared" si="31"/>
        <v>111.27272727272727</v>
      </c>
      <c r="AC95" s="35">
        <f t="shared" si="32"/>
        <v>101</v>
      </c>
      <c r="AD95" s="35">
        <f t="shared" si="33"/>
        <v>-10.272727272727266</v>
      </c>
      <c r="AE95" s="35">
        <v>-9.6999999999999993</v>
      </c>
      <c r="AF95" s="35">
        <f t="shared" si="34"/>
        <v>91.3</v>
      </c>
      <c r="AG95" s="35"/>
      <c r="AH95" s="35">
        <f t="shared" si="35"/>
        <v>91.3</v>
      </c>
      <c r="AI95" s="35">
        <v>91.3</v>
      </c>
      <c r="AJ95" s="35">
        <f t="shared" si="36"/>
        <v>0</v>
      </c>
      <c r="AK95" s="9"/>
      <c r="AL95" s="9"/>
      <c r="AM95" s="9"/>
      <c r="AN95" s="9"/>
      <c r="AO95" s="10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10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10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10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10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10"/>
      <c r="FZ95" s="9"/>
      <c r="GA95" s="9"/>
    </row>
    <row r="96" spans="1:183" s="2" customFormat="1" ht="17" customHeight="1">
      <c r="A96" s="14" t="s">
        <v>95</v>
      </c>
      <c r="B96" s="35">
        <v>215</v>
      </c>
      <c r="C96" s="35">
        <v>296</v>
      </c>
      <c r="D96" s="4">
        <f t="shared" si="27"/>
        <v>1.2176744186046511</v>
      </c>
      <c r="E96" s="11">
        <v>10</v>
      </c>
      <c r="F96" s="5" t="s">
        <v>370</v>
      </c>
      <c r="G96" s="5" t="s">
        <v>370</v>
      </c>
      <c r="H96" s="5" t="s">
        <v>370</v>
      </c>
      <c r="I96" s="5" t="s">
        <v>370</v>
      </c>
      <c r="J96" s="5" t="s">
        <v>370</v>
      </c>
      <c r="K96" s="5" t="s">
        <v>370</v>
      </c>
      <c r="L96" s="5" t="s">
        <v>370</v>
      </c>
      <c r="M96" s="5" t="s">
        <v>370</v>
      </c>
      <c r="N96" s="35">
        <v>294.2</v>
      </c>
      <c r="O96" s="35">
        <v>155.6</v>
      </c>
      <c r="P96" s="4">
        <f t="shared" si="28"/>
        <v>0.52889191026512572</v>
      </c>
      <c r="Q96" s="11">
        <v>20</v>
      </c>
      <c r="R96" s="35">
        <v>33.200000000000003</v>
      </c>
      <c r="S96" s="35">
        <v>39.5</v>
      </c>
      <c r="T96" s="4">
        <f t="shared" si="26"/>
        <v>1.1897590361445782</v>
      </c>
      <c r="U96" s="11">
        <v>25</v>
      </c>
      <c r="V96" s="35">
        <v>2.7</v>
      </c>
      <c r="W96" s="35">
        <v>3.2</v>
      </c>
      <c r="X96" s="4">
        <f t="shared" si="29"/>
        <v>1.1851851851851851</v>
      </c>
      <c r="Y96" s="11">
        <v>25</v>
      </c>
      <c r="Z96" s="44">
        <f t="shared" si="30"/>
        <v>1.0266023490574139</v>
      </c>
      <c r="AA96" s="45">
        <v>2116</v>
      </c>
      <c r="AB96" s="35">
        <f t="shared" si="31"/>
        <v>192.36363636363637</v>
      </c>
      <c r="AC96" s="35">
        <f t="shared" si="32"/>
        <v>197.5</v>
      </c>
      <c r="AD96" s="35">
        <f t="shared" si="33"/>
        <v>5.136363636363626</v>
      </c>
      <c r="AE96" s="35">
        <v>10.5</v>
      </c>
      <c r="AF96" s="35">
        <f t="shared" si="34"/>
        <v>208</v>
      </c>
      <c r="AG96" s="35"/>
      <c r="AH96" s="35">
        <f t="shared" si="35"/>
        <v>208</v>
      </c>
      <c r="AI96" s="35">
        <v>208</v>
      </c>
      <c r="AJ96" s="35">
        <f t="shared" si="36"/>
        <v>0</v>
      </c>
      <c r="AK96" s="9"/>
      <c r="AL96" s="9"/>
      <c r="AM96" s="9"/>
      <c r="AN96" s="9"/>
      <c r="AO96" s="10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10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10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10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10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10"/>
      <c r="FZ96" s="9"/>
      <c r="GA96" s="9"/>
    </row>
    <row r="97" spans="1:183" s="2" customFormat="1" ht="17" customHeight="1">
      <c r="A97" s="14" t="s">
        <v>96</v>
      </c>
      <c r="B97" s="35">
        <v>0</v>
      </c>
      <c r="C97" s="35">
        <v>0</v>
      </c>
      <c r="D97" s="4">
        <f t="shared" si="27"/>
        <v>0</v>
      </c>
      <c r="E97" s="11">
        <v>0</v>
      </c>
      <c r="F97" s="5" t="s">
        <v>370</v>
      </c>
      <c r="G97" s="5" t="s">
        <v>370</v>
      </c>
      <c r="H97" s="5" t="s">
        <v>370</v>
      </c>
      <c r="I97" s="5" t="s">
        <v>370</v>
      </c>
      <c r="J97" s="5" t="s">
        <v>370</v>
      </c>
      <c r="K97" s="5" t="s">
        <v>370</v>
      </c>
      <c r="L97" s="5" t="s">
        <v>370</v>
      </c>
      <c r="M97" s="5" t="s">
        <v>370</v>
      </c>
      <c r="N97" s="35">
        <v>105</v>
      </c>
      <c r="O97" s="35">
        <v>119</v>
      </c>
      <c r="P97" s="4">
        <f t="shared" si="28"/>
        <v>1.1333333333333333</v>
      </c>
      <c r="Q97" s="11">
        <v>20</v>
      </c>
      <c r="R97" s="35">
        <v>30.2</v>
      </c>
      <c r="S97" s="35">
        <v>35</v>
      </c>
      <c r="T97" s="4">
        <f t="shared" si="26"/>
        <v>1.1589403973509933</v>
      </c>
      <c r="U97" s="11">
        <v>25</v>
      </c>
      <c r="V97" s="35">
        <v>2.8</v>
      </c>
      <c r="W97" s="35">
        <v>3.3</v>
      </c>
      <c r="X97" s="4">
        <f t="shared" si="29"/>
        <v>1.1785714285714286</v>
      </c>
      <c r="Y97" s="11">
        <v>25</v>
      </c>
      <c r="Z97" s="44">
        <f t="shared" si="30"/>
        <v>1.1586351759246745</v>
      </c>
      <c r="AA97" s="45">
        <v>1362</v>
      </c>
      <c r="AB97" s="35">
        <f t="shared" si="31"/>
        <v>123.81818181818181</v>
      </c>
      <c r="AC97" s="35">
        <f t="shared" si="32"/>
        <v>143.5</v>
      </c>
      <c r="AD97" s="35">
        <f t="shared" si="33"/>
        <v>19.681818181818187</v>
      </c>
      <c r="AE97" s="35">
        <v>-10.699999999999989</v>
      </c>
      <c r="AF97" s="35">
        <f t="shared" si="34"/>
        <v>132.80000000000001</v>
      </c>
      <c r="AG97" s="35"/>
      <c r="AH97" s="35">
        <f t="shared" si="35"/>
        <v>132.80000000000001</v>
      </c>
      <c r="AI97" s="35">
        <v>132.80000000000001</v>
      </c>
      <c r="AJ97" s="35">
        <f t="shared" si="36"/>
        <v>0</v>
      </c>
      <c r="AK97" s="9"/>
      <c r="AL97" s="9"/>
      <c r="AM97" s="9"/>
      <c r="AN97" s="9"/>
      <c r="AO97" s="10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10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10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10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10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10"/>
      <c r="FZ97" s="9"/>
      <c r="GA97" s="9"/>
    </row>
    <row r="98" spans="1:183" s="2" customFormat="1" ht="17" customHeight="1">
      <c r="A98" s="14" t="s">
        <v>97</v>
      </c>
      <c r="B98" s="35">
        <v>1659</v>
      </c>
      <c r="C98" s="35">
        <v>1633</v>
      </c>
      <c r="D98" s="4">
        <f t="shared" si="27"/>
        <v>0.98432790837854134</v>
      </c>
      <c r="E98" s="11">
        <v>10</v>
      </c>
      <c r="F98" s="5" t="s">
        <v>370</v>
      </c>
      <c r="G98" s="5" t="s">
        <v>370</v>
      </c>
      <c r="H98" s="5" t="s">
        <v>370</v>
      </c>
      <c r="I98" s="5" t="s">
        <v>370</v>
      </c>
      <c r="J98" s="5" t="s">
        <v>370</v>
      </c>
      <c r="K98" s="5" t="s">
        <v>370</v>
      </c>
      <c r="L98" s="5" t="s">
        <v>370</v>
      </c>
      <c r="M98" s="5" t="s">
        <v>370</v>
      </c>
      <c r="N98" s="35">
        <v>241.3</v>
      </c>
      <c r="O98" s="35">
        <v>220.1</v>
      </c>
      <c r="P98" s="4">
        <f t="shared" si="28"/>
        <v>0.91214256112722747</v>
      </c>
      <c r="Q98" s="11">
        <v>20</v>
      </c>
      <c r="R98" s="35">
        <v>1</v>
      </c>
      <c r="S98" s="35">
        <v>1.2</v>
      </c>
      <c r="T98" s="4">
        <f t="shared" si="26"/>
        <v>1.2</v>
      </c>
      <c r="U98" s="11">
        <v>20</v>
      </c>
      <c r="V98" s="35">
        <v>0.6</v>
      </c>
      <c r="W98" s="35">
        <v>0.7</v>
      </c>
      <c r="X98" s="4">
        <f t="shared" si="29"/>
        <v>1.1666666666666667</v>
      </c>
      <c r="Y98" s="11">
        <v>30</v>
      </c>
      <c r="Z98" s="44">
        <f t="shared" si="30"/>
        <v>1.0885766288291245</v>
      </c>
      <c r="AA98" s="45">
        <v>2678</v>
      </c>
      <c r="AB98" s="35">
        <f t="shared" si="31"/>
        <v>243.45454545454547</v>
      </c>
      <c r="AC98" s="35">
        <f t="shared" si="32"/>
        <v>265</v>
      </c>
      <c r="AD98" s="35">
        <f t="shared" si="33"/>
        <v>21.545454545454533</v>
      </c>
      <c r="AE98" s="35">
        <v>-36</v>
      </c>
      <c r="AF98" s="35">
        <f t="shared" si="34"/>
        <v>229</v>
      </c>
      <c r="AG98" s="35"/>
      <c r="AH98" s="35">
        <f t="shared" si="35"/>
        <v>229</v>
      </c>
      <c r="AI98" s="35">
        <v>229</v>
      </c>
      <c r="AJ98" s="35">
        <f t="shared" si="36"/>
        <v>0</v>
      </c>
      <c r="AK98" s="9"/>
      <c r="AL98" s="9"/>
      <c r="AM98" s="9"/>
      <c r="AN98" s="9"/>
      <c r="AO98" s="10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10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10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10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10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10"/>
      <c r="FZ98" s="9"/>
      <c r="GA98" s="9"/>
    </row>
    <row r="99" spans="1:183" s="2" customFormat="1" ht="17" customHeight="1">
      <c r="A99" s="14" t="s">
        <v>98</v>
      </c>
      <c r="B99" s="35">
        <v>83</v>
      </c>
      <c r="C99" s="35">
        <v>99</v>
      </c>
      <c r="D99" s="4">
        <f t="shared" si="27"/>
        <v>1.1927710843373494</v>
      </c>
      <c r="E99" s="11">
        <v>10</v>
      </c>
      <c r="F99" s="5" t="s">
        <v>370</v>
      </c>
      <c r="G99" s="5" t="s">
        <v>370</v>
      </c>
      <c r="H99" s="5" t="s">
        <v>370</v>
      </c>
      <c r="I99" s="5" t="s">
        <v>370</v>
      </c>
      <c r="J99" s="5" t="s">
        <v>370</v>
      </c>
      <c r="K99" s="5" t="s">
        <v>370</v>
      </c>
      <c r="L99" s="5" t="s">
        <v>370</v>
      </c>
      <c r="M99" s="5" t="s">
        <v>370</v>
      </c>
      <c r="N99" s="35">
        <v>484.7</v>
      </c>
      <c r="O99" s="35">
        <v>34.1</v>
      </c>
      <c r="P99" s="4">
        <f t="shared" si="28"/>
        <v>7.0352795543635244E-2</v>
      </c>
      <c r="Q99" s="11">
        <v>20</v>
      </c>
      <c r="R99" s="35">
        <v>0</v>
      </c>
      <c r="S99" s="35">
        <v>0</v>
      </c>
      <c r="T99" s="4">
        <f t="shared" si="26"/>
        <v>1</v>
      </c>
      <c r="U99" s="11">
        <v>25</v>
      </c>
      <c r="V99" s="35">
        <v>0.3</v>
      </c>
      <c r="W99" s="35">
        <v>0.4</v>
      </c>
      <c r="X99" s="4">
        <f t="shared" si="29"/>
        <v>1.2133333333333334</v>
      </c>
      <c r="Y99" s="11">
        <v>25</v>
      </c>
      <c r="Z99" s="44">
        <f t="shared" si="30"/>
        <v>0.85835125109474419</v>
      </c>
      <c r="AA99" s="45">
        <v>1264</v>
      </c>
      <c r="AB99" s="35">
        <f t="shared" si="31"/>
        <v>114.90909090909091</v>
      </c>
      <c r="AC99" s="35">
        <f t="shared" si="32"/>
        <v>98.6</v>
      </c>
      <c r="AD99" s="35">
        <f t="shared" si="33"/>
        <v>-16.309090909090912</v>
      </c>
      <c r="AE99" s="35">
        <v>-4</v>
      </c>
      <c r="AF99" s="35">
        <f t="shared" si="34"/>
        <v>94.6</v>
      </c>
      <c r="AG99" s="35"/>
      <c r="AH99" s="35">
        <f t="shared" si="35"/>
        <v>94.6</v>
      </c>
      <c r="AI99" s="35">
        <v>94.6</v>
      </c>
      <c r="AJ99" s="35">
        <f t="shared" si="36"/>
        <v>0</v>
      </c>
      <c r="AK99" s="9"/>
      <c r="AL99" s="9"/>
      <c r="AM99" s="9"/>
      <c r="AN99" s="9"/>
      <c r="AO99" s="10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10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10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10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10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10"/>
      <c r="FZ99" s="9"/>
      <c r="GA99" s="9"/>
    </row>
    <row r="100" spans="1:183" s="2" customFormat="1" ht="17" customHeight="1">
      <c r="A100" s="14" t="s">
        <v>99</v>
      </c>
      <c r="B100" s="35">
        <v>240</v>
      </c>
      <c r="C100" s="35">
        <v>229</v>
      </c>
      <c r="D100" s="4">
        <f t="shared" si="27"/>
        <v>0.95416666666666672</v>
      </c>
      <c r="E100" s="11">
        <v>10</v>
      </c>
      <c r="F100" s="5" t="s">
        <v>370</v>
      </c>
      <c r="G100" s="5" t="s">
        <v>370</v>
      </c>
      <c r="H100" s="5" t="s">
        <v>370</v>
      </c>
      <c r="I100" s="5" t="s">
        <v>370</v>
      </c>
      <c r="J100" s="5" t="s">
        <v>370</v>
      </c>
      <c r="K100" s="5" t="s">
        <v>370</v>
      </c>
      <c r="L100" s="5" t="s">
        <v>370</v>
      </c>
      <c r="M100" s="5" t="s">
        <v>370</v>
      </c>
      <c r="N100" s="35">
        <v>515.70000000000005</v>
      </c>
      <c r="O100" s="35">
        <v>261.8</v>
      </c>
      <c r="P100" s="4">
        <f t="shared" si="28"/>
        <v>0.50765949195268567</v>
      </c>
      <c r="Q100" s="11">
        <v>20</v>
      </c>
      <c r="R100" s="35">
        <v>115.6</v>
      </c>
      <c r="S100" s="35">
        <v>134.1</v>
      </c>
      <c r="T100" s="4">
        <f t="shared" si="26"/>
        <v>1.1600346020761245</v>
      </c>
      <c r="U100" s="11">
        <v>25</v>
      </c>
      <c r="V100" s="35">
        <v>12.6</v>
      </c>
      <c r="W100" s="35">
        <v>14.9</v>
      </c>
      <c r="X100" s="4">
        <f t="shared" si="29"/>
        <v>1.1825396825396826</v>
      </c>
      <c r="Y100" s="11">
        <v>25</v>
      </c>
      <c r="Z100" s="44">
        <f t="shared" si="30"/>
        <v>0.97824017026394439</v>
      </c>
      <c r="AA100" s="45">
        <v>1629</v>
      </c>
      <c r="AB100" s="35">
        <f t="shared" si="31"/>
        <v>148.09090909090909</v>
      </c>
      <c r="AC100" s="35">
        <f t="shared" si="32"/>
        <v>144.9</v>
      </c>
      <c r="AD100" s="35">
        <f t="shared" si="33"/>
        <v>-3.1909090909090878</v>
      </c>
      <c r="AE100" s="35">
        <v>-7.1</v>
      </c>
      <c r="AF100" s="35">
        <f t="shared" si="34"/>
        <v>137.80000000000001</v>
      </c>
      <c r="AG100" s="35"/>
      <c r="AH100" s="35">
        <f t="shared" si="35"/>
        <v>137.80000000000001</v>
      </c>
      <c r="AI100" s="35">
        <v>137.80000000000001</v>
      </c>
      <c r="AJ100" s="35">
        <f t="shared" si="36"/>
        <v>0</v>
      </c>
      <c r="AK100" s="9"/>
      <c r="AL100" s="9"/>
      <c r="AM100" s="9"/>
      <c r="AN100" s="9"/>
      <c r="AO100" s="10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10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10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10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10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10"/>
      <c r="FZ100" s="9"/>
      <c r="GA100" s="9"/>
    </row>
    <row r="101" spans="1:183" s="2" customFormat="1" ht="17" customHeight="1">
      <c r="A101" s="14" t="s">
        <v>100</v>
      </c>
      <c r="B101" s="35">
        <v>0</v>
      </c>
      <c r="C101" s="35">
        <v>0</v>
      </c>
      <c r="D101" s="4">
        <f t="shared" si="27"/>
        <v>0</v>
      </c>
      <c r="E101" s="11">
        <v>0</v>
      </c>
      <c r="F101" s="5" t="s">
        <v>370</v>
      </c>
      <c r="G101" s="5" t="s">
        <v>370</v>
      </c>
      <c r="H101" s="5" t="s">
        <v>370</v>
      </c>
      <c r="I101" s="5" t="s">
        <v>370</v>
      </c>
      <c r="J101" s="5" t="s">
        <v>370</v>
      </c>
      <c r="K101" s="5" t="s">
        <v>370</v>
      </c>
      <c r="L101" s="5" t="s">
        <v>370</v>
      </c>
      <c r="M101" s="5" t="s">
        <v>370</v>
      </c>
      <c r="N101" s="35">
        <v>258.39999999999998</v>
      </c>
      <c r="O101" s="35">
        <v>135.4</v>
      </c>
      <c r="P101" s="4">
        <f t="shared" si="28"/>
        <v>0.52399380804953566</v>
      </c>
      <c r="Q101" s="11">
        <v>20</v>
      </c>
      <c r="R101" s="35">
        <v>12.1</v>
      </c>
      <c r="S101" s="35">
        <v>14.2</v>
      </c>
      <c r="T101" s="4">
        <f t="shared" si="26"/>
        <v>1.1735537190082643</v>
      </c>
      <c r="U101" s="11">
        <v>15</v>
      </c>
      <c r="V101" s="35">
        <v>2.2999999999999998</v>
      </c>
      <c r="W101" s="35">
        <v>2.4</v>
      </c>
      <c r="X101" s="4">
        <f t="shared" si="29"/>
        <v>1.0434782608695652</v>
      </c>
      <c r="Y101" s="11">
        <v>35</v>
      </c>
      <c r="Z101" s="44">
        <f t="shared" si="30"/>
        <v>0.92292744395070658</v>
      </c>
      <c r="AA101" s="45">
        <v>2152</v>
      </c>
      <c r="AB101" s="35">
        <f t="shared" si="31"/>
        <v>195.63636363636363</v>
      </c>
      <c r="AC101" s="35">
        <f t="shared" si="32"/>
        <v>180.6</v>
      </c>
      <c r="AD101" s="35">
        <f t="shared" si="33"/>
        <v>-15.036363636363632</v>
      </c>
      <c r="AE101" s="35">
        <v>4.5</v>
      </c>
      <c r="AF101" s="35">
        <f t="shared" si="34"/>
        <v>185.1</v>
      </c>
      <c r="AG101" s="35"/>
      <c r="AH101" s="35">
        <f t="shared" si="35"/>
        <v>185.1</v>
      </c>
      <c r="AI101" s="35">
        <v>185.1</v>
      </c>
      <c r="AJ101" s="35">
        <f t="shared" si="36"/>
        <v>0</v>
      </c>
      <c r="AK101" s="9"/>
      <c r="AL101" s="9"/>
      <c r="AM101" s="9"/>
      <c r="AN101" s="9"/>
      <c r="AO101" s="10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10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10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10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10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10"/>
      <c r="FZ101" s="9"/>
      <c r="GA101" s="9"/>
    </row>
    <row r="102" spans="1:183" s="2" customFormat="1" ht="17" customHeight="1">
      <c r="A102" s="46" t="s">
        <v>101</v>
      </c>
      <c r="B102" s="35">
        <v>0</v>
      </c>
      <c r="C102" s="35">
        <v>0</v>
      </c>
      <c r="D102" s="4">
        <f t="shared" si="27"/>
        <v>0</v>
      </c>
      <c r="E102" s="11">
        <v>0</v>
      </c>
      <c r="F102" s="5" t="s">
        <v>370</v>
      </c>
      <c r="G102" s="5" t="s">
        <v>370</v>
      </c>
      <c r="H102" s="5" t="s">
        <v>370</v>
      </c>
      <c r="I102" s="5" t="s">
        <v>370</v>
      </c>
      <c r="J102" s="5" t="s">
        <v>370</v>
      </c>
      <c r="K102" s="5" t="s">
        <v>370</v>
      </c>
      <c r="L102" s="5" t="s">
        <v>370</v>
      </c>
      <c r="M102" s="5" t="s">
        <v>370</v>
      </c>
      <c r="N102" s="35">
        <v>864.9</v>
      </c>
      <c r="O102" s="35">
        <v>1298.3</v>
      </c>
      <c r="P102" s="4">
        <f t="shared" si="28"/>
        <v>1.230109839287779</v>
      </c>
      <c r="Q102" s="11">
        <v>20</v>
      </c>
      <c r="R102" s="35">
        <v>85.4</v>
      </c>
      <c r="S102" s="35">
        <v>96.5</v>
      </c>
      <c r="T102" s="4">
        <f t="shared" si="26"/>
        <v>1.129976580796253</v>
      </c>
      <c r="U102" s="11">
        <v>30</v>
      </c>
      <c r="V102" s="35">
        <v>5.8</v>
      </c>
      <c r="W102" s="35">
        <v>5.8</v>
      </c>
      <c r="X102" s="4">
        <f t="shared" si="29"/>
        <v>1</v>
      </c>
      <c r="Y102" s="11">
        <v>20</v>
      </c>
      <c r="Z102" s="44">
        <f t="shared" si="30"/>
        <v>1.1214499172806167</v>
      </c>
      <c r="AA102" s="45">
        <v>1338</v>
      </c>
      <c r="AB102" s="35">
        <f t="shared" si="31"/>
        <v>121.63636363636364</v>
      </c>
      <c r="AC102" s="35">
        <f t="shared" si="32"/>
        <v>136.4</v>
      </c>
      <c r="AD102" s="35">
        <f t="shared" si="33"/>
        <v>14.763636363636365</v>
      </c>
      <c r="AE102" s="35">
        <v>-9.6</v>
      </c>
      <c r="AF102" s="35">
        <f t="shared" si="34"/>
        <v>126.8</v>
      </c>
      <c r="AG102" s="35"/>
      <c r="AH102" s="35">
        <f t="shared" si="35"/>
        <v>126.8</v>
      </c>
      <c r="AI102" s="35">
        <v>126.8</v>
      </c>
      <c r="AJ102" s="35">
        <f t="shared" si="36"/>
        <v>0</v>
      </c>
      <c r="AK102" s="9"/>
      <c r="AL102" s="9"/>
      <c r="AM102" s="9"/>
      <c r="AN102" s="9"/>
      <c r="AO102" s="10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10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10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10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10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10"/>
      <c r="FZ102" s="9"/>
      <c r="GA102" s="9"/>
    </row>
    <row r="103" spans="1:183" s="2" customFormat="1" ht="17" customHeight="1">
      <c r="A103" s="14" t="s">
        <v>102</v>
      </c>
      <c r="B103" s="35">
        <v>0</v>
      </c>
      <c r="C103" s="35">
        <v>0</v>
      </c>
      <c r="D103" s="4">
        <f t="shared" si="27"/>
        <v>0</v>
      </c>
      <c r="E103" s="11">
        <v>0</v>
      </c>
      <c r="F103" s="5" t="s">
        <v>370</v>
      </c>
      <c r="G103" s="5" t="s">
        <v>370</v>
      </c>
      <c r="H103" s="5" t="s">
        <v>370</v>
      </c>
      <c r="I103" s="5" t="s">
        <v>370</v>
      </c>
      <c r="J103" s="5" t="s">
        <v>370</v>
      </c>
      <c r="K103" s="5" t="s">
        <v>370</v>
      </c>
      <c r="L103" s="5" t="s">
        <v>370</v>
      </c>
      <c r="M103" s="5" t="s">
        <v>370</v>
      </c>
      <c r="N103" s="35">
        <v>78.8</v>
      </c>
      <c r="O103" s="35">
        <v>115.7</v>
      </c>
      <c r="P103" s="4">
        <f t="shared" si="28"/>
        <v>1.2268274111675126</v>
      </c>
      <c r="Q103" s="11">
        <v>20</v>
      </c>
      <c r="R103" s="35">
        <v>15.1</v>
      </c>
      <c r="S103" s="35">
        <v>17.8</v>
      </c>
      <c r="T103" s="4">
        <f t="shared" si="26"/>
        <v>1.1788079470198676</v>
      </c>
      <c r="U103" s="11">
        <v>20</v>
      </c>
      <c r="V103" s="35">
        <v>2.2000000000000002</v>
      </c>
      <c r="W103" s="35">
        <v>2.6</v>
      </c>
      <c r="X103" s="4">
        <f t="shared" si="29"/>
        <v>1.1818181818181817</v>
      </c>
      <c r="Y103" s="11">
        <v>30</v>
      </c>
      <c r="Z103" s="44">
        <f t="shared" si="30"/>
        <v>1.1938178945470437</v>
      </c>
      <c r="AA103" s="45">
        <v>1143</v>
      </c>
      <c r="AB103" s="35">
        <f t="shared" si="31"/>
        <v>103.90909090909091</v>
      </c>
      <c r="AC103" s="35">
        <f t="shared" si="32"/>
        <v>124</v>
      </c>
      <c r="AD103" s="35">
        <f t="shared" si="33"/>
        <v>20.090909090909093</v>
      </c>
      <c r="AE103" s="35">
        <v>-10.100000000000009</v>
      </c>
      <c r="AF103" s="35">
        <f t="shared" si="34"/>
        <v>113.9</v>
      </c>
      <c r="AG103" s="35"/>
      <c r="AH103" s="35">
        <f t="shared" si="35"/>
        <v>113.9</v>
      </c>
      <c r="AI103" s="35">
        <v>113.9</v>
      </c>
      <c r="AJ103" s="35">
        <f t="shared" si="36"/>
        <v>0</v>
      </c>
      <c r="AK103" s="9"/>
      <c r="AL103" s="9"/>
      <c r="AM103" s="9"/>
      <c r="AN103" s="9"/>
      <c r="AO103" s="10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10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10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10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10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10"/>
      <c r="FZ103" s="9"/>
      <c r="GA103" s="9"/>
    </row>
    <row r="104" spans="1:183" s="2" customFormat="1" ht="17" customHeight="1">
      <c r="A104" s="14" t="s">
        <v>103</v>
      </c>
      <c r="B104" s="35">
        <v>0</v>
      </c>
      <c r="C104" s="35">
        <v>0</v>
      </c>
      <c r="D104" s="4">
        <f t="shared" si="27"/>
        <v>0</v>
      </c>
      <c r="E104" s="11">
        <v>0</v>
      </c>
      <c r="F104" s="5" t="s">
        <v>370</v>
      </c>
      <c r="G104" s="5" t="s">
        <v>370</v>
      </c>
      <c r="H104" s="5" t="s">
        <v>370</v>
      </c>
      <c r="I104" s="5" t="s">
        <v>370</v>
      </c>
      <c r="J104" s="5" t="s">
        <v>370</v>
      </c>
      <c r="K104" s="5" t="s">
        <v>370</v>
      </c>
      <c r="L104" s="5" t="s">
        <v>370</v>
      </c>
      <c r="M104" s="5" t="s">
        <v>370</v>
      </c>
      <c r="N104" s="35">
        <v>164.2</v>
      </c>
      <c r="O104" s="35">
        <v>92.8</v>
      </c>
      <c r="P104" s="4">
        <f t="shared" si="28"/>
        <v>0.56516443361753965</v>
      </c>
      <c r="Q104" s="11">
        <v>20</v>
      </c>
      <c r="R104" s="35">
        <v>9</v>
      </c>
      <c r="S104" s="35">
        <v>10.6</v>
      </c>
      <c r="T104" s="4">
        <f t="shared" si="26"/>
        <v>1.1777777777777778</v>
      </c>
      <c r="U104" s="11">
        <v>15</v>
      </c>
      <c r="V104" s="35">
        <v>1.5</v>
      </c>
      <c r="W104" s="35">
        <v>1.8</v>
      </c>
      <c r="X104" s="4">
        <f t="shared" si="29"/>
        <v>1.2</v>
      </c>
      <c r="Y104" s="11">
        <v>35</v>
      </c>
      <c r="Z104" s="44">
        <f t="shared" si="30"/>
        <v>1.0138565048431065</v>
      </c>
      <c r="AA104" s="45">
        <v>767</v>
      </c>
      <c r="AB104" s="35">
        <f t="shared" si="31"/>
        <v>69.727272727272734</v>
      </c>
      <c r="AC104" s="35">
        <f t="shared" si="32"/>
        <v>70.7</v>
      </c>
      <c r="AD104" s="35">
        <f t="shared" si="33"/>
        <v>0.97272727272726911</v>
      </c>
      <c r="AE104" s="35">
        <v>-16</v>
      </c>
      <c r="AF104" s="35">
        <f t="shared" si="34"/>
        <v>54.7</v>
      </c>
      <c r="AG104" s="35"/>
      <c r="AH104" s="35">
        <f t="shared" si="35"/>
        <v>54.7</v>
      </c>
      <c r="AI104" s="35">
        <v>54.7</v>
      </c>
      <c r="AJ104" s="35">
        <f t="shared" si="36"/>
        <v>0</v>
      </c>
      <c r="AK104" s="9"/>
      <c r="AL104" s="9"/>
      <c r="AM104" s="9"/>
      <c r="AN104" s="9"/>
      <c r="AO104" s="10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10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10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10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10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10"/>
      <c r="FZ104" s="9"/>
      <c r="GA104" s="9"/>
    </row>
    <row r="105" spans="1:183" s="2" customFormat="1" ht="17" customHeight="1">
      <c r="A105" s="18" t="s">
        <v>104</v>
      </c>
      <c r="B105" s="35"/>
      <c r="C105" s="35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35"/>
      <c r="O105" s="35"/>
      <c r="P105" s="11"/>
      <c r="Q105" s="11"/>
      <c r="R105" s="35"/>
      <c r="S105" s="35"/>
      <c r="T105" s="11"/>
      <c r="U105" s="11"/>
      <c r="V105" s="11"/>
      <c r="W105" s="11"/>
      <c r="X105" s="11"/>
      <c r="Y105" s="11"/>
      <c r="Z105" s="44"/>
      <c r="AA105" s="11"/>
      <c r="AB105" s="11"/>
      <c r="AC105" s="11"/>
      <c r="AD105" s="11"/>
      <c r="AE105" s="11"/>
      <c r="AF105" s="11"/>
      <c r="AG105" s="11"/>
      <c r="AH105" s="11"/>
      <c r="AI105" s="35"/>
      <c r="AJ105" s="35"/>
      <c r="AK105" s="9"/>
      <c r="AL105" s="9"/>
      <c r="AM105" s="9"/>
      <c r="AN105" s="9"/>
      <c r="AO105" s="10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10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10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10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10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10"/>
      <c r="FZ105" s="9"/>
      <c r="GA105" s="9"/>
    </row>
    <row r="106" spans="1:183" s="2" customFormat="1" ht="17" customHeight="1">
      <c r="A106" s="14" t="s">
        <v>105</v>
      </c>
      <c r="B106" s="35">
        <v>155300</v>
      </c>
      <c r="C106" s="35">
        <v>183717.2</v>
      </c>
      <c r="D106" s="4">
        <f t="shared" si="27"/>
        <v>1.1829826142949131</v>
      </c>
      <c r="E106" s="11">
        <v>10</v>
      </c>
      <c r="F106" s="5" t="s">
        <v>370</v>
      </c>
      <c r="G106" s="5" t="s">
        <v>370</v>
      </c>
      <c r="H106" s="5" t="s">
        <v>370</v>
      </c>
      <c r="I106" s="5" t="s">
        <v>370</v>
      </c>
      <c r="J106" s="5" t="s">
        <v>370</v>
      </c>
      <c r="K106" s="5" t="s">
        <v>370</v>
      </c>
      <c r="L106" s="5" t="s">
        <v>370</v>
      </c>
      <c r="M106" s="5" t="s">
        <v>370</v>
      </c>
      <c r="N106" s="35">
        <v>3678.7</v>
      </c>
      <c r="O106" s="35">
        <v>4278.3999999999996</v>
      </c>
      <c r="P106" s="4">
        <f t="shared" si="28"/>
        <v>1.1630195449479435</v>
      </c>
      <c r="Q106" s="11">
        <v>20</v>
      </c>
      <c r="R106" s="35">
        <v>4</v>
      </c>
      <c r="S106" s="35">
        <v>15.8</v>
      </c>
      <c r="T106" s="4">
        <f t="shared" si="26"/>
        <v>1.3</v>
      </c>
      <c r="U106" s="11">
        <v>30</v>
      </c>
      <c r="V106" s="35">
        <v>9</v>
      </c>
      <c r="W106" s="35">
        <v>17.5</v>
      </c>
      <c r="X106" s="4">
        <f t="shared" si="29"/>
        <v>1.2744444444444445</v>
      </c>
      <c r="Y106" s="11">
        <v>20</v>
      </c>
      <c r="Z106" s="44">
        <f t="shared" si="30"/>
        <v>1.2447388241349613</v>
      </c>
      <c r="AA106" s="45">
        <v>1935</v>
      </c>
      <c r="AB106" s="35">
        <f t="shared" si="31"/>
        <v>175.90909090909091</v>
      </c>
      <c r="AC106" s="35">
        <f t="shared" si="32"/>
        <v>219</v>
      </c>
      <c r="AD106" s="35">
        <f t="shared" si="33"/>
        <v>43.090909090909093</v>
      </c>
      <c r="AE106" s="35">
        <v>-68.100000000000023</v>
      </c>
      <c r="AF106" s="35">
        <f t="shared" si="34"/>
        <v>150.9</v>
      </c>
      <c r="AG106" s="35"/>
      <c r="AH106" s="35">
        <f t="shared" si="35"/>
        <v>150.9</v>
      </c>
      <c r="AI106" s="35">
        <v>150.9</v>
      </c>
      <c r="AJ106" s="35">
        <f t="shared" si="36"/>
        <v>0</v>
      </c>
      <c r="AK106" s="9"/>
      <c r="AL106" s="9"/>
      <c r="AM106" s="9"/>
      <c r="AN106" s="9"/>
      <c r="AO106" s="10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10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10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10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10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10"/>
      <c r="FZ106" s="9"/>
      <c r="GA106" s="9"/>
    </row>
    <row r="107" spans="1:183" s="2" customFormat="1" ht="17" customHeight="1">
      <c r="A107" s="14" t="s">
        <v>106</v>
      </c>
      <c r="B107" s="35">
        <v>0</v>
      </c>
      <c r="C107" s="35">
        <v>0</v>
      </c>
      <c r="D107" s="4">
        <f t="shared" si="27"/>
        <v>0</v>
      </c>
      <c r="E107" s="11">
        <v>0</v>
      </c>
      <c r="F107" s="5" t="s">
        <v>370</v>
      </c>
      <c r="G107" s="5" t="s">
        <v>370</v>
      </c>
      <c r="H107" s="5" t="s">
        <v>370</v>
      </c>
      <c r="I107" s="5" t="s">
        <v>370</v>
      </c>
      <c r="J107" s="5" t="s">
        <v>370</v>
      </c>
      <c r="K107" s="5" t="s">
        <v>370</v>
      </c>
      <c r="L107" s="5" t="s">
        <v>370</v>
      </c>
      <c r="M107" s="5" t="s">
        <v>370</v>
      </c>
      <c r="N107" s="35">
        <v>2995</v>
      </c>
      <c r="O107" s="35">
        <v>628.5</v>
      </c>
      <c r="P107" s="4">
        <f t="shared" si="28"/>
        <v>0.20984974958263772</v>
      </c>
      <c r="Q107" s="11">
        <v>20</v>
      </c>
      <c r="R107" s="35">
        <v>42</v>
      </c>
      <c r="S107" s="35">
        <v>46.4</v>
      </c>
      <c r="T107" s="4">
        <f t="shared" si="26"/>
        <v>1.1047619047619048</v>
      </c>
      <c r="U107" s="11">
        <v>25</v>
      </c>
      <c r="V107" s="35">
        <v>42</v>
      </c>
      <c r="W107" s="35">
        <v>43.8</v>
      </c>
      <c r="X107" s="4">
        <f t="shared" si="29"/>
        <v>1.0428571428571427</v>
      </c>
      <c r="Y107" s="11">
        <v>25</v>
      </c>
      <c r="Z107" s="44">
        <f t="shared" si="30"/>
        <v>0.82696387403041349</v>
      </c>
      <c r="AA107" s="45">
        <v>1780</v>
      </c>
      <c r="AB107" s="35">
        <f t="shared" si="31"/>
        <v>161.81818181818181</v>
      </c>
      <c r="AC107" s="35">
        <f t="shared" si="32"/>
        <v>133.80000000000001</v>
      </c>
      <c r="AD107" s="35">
        <f t="shared" si="33"/>
        <v>-28.018181818181802</v>
      </c>
      <c r="AE107" s="35">
        <v>30.900000000000006</v>
      </c>
      <c r="AF107" s="35">
        <f t="shared" si="34"/>
        <v>164.7</v>
      </c>
      <c r="AG107" s="35"/>
      <c r="AH107" s="35">
        <f t="shared" si="35"/>
        <v>164.7</v>
      </c>
      <c r="AI107" s="35">
        <v>164.7</v>
      </c>
      <c r="AJ107" s="35">
        <f t="shared" si="36"/>
        <v>0</v>
      </c>
      <c r="AK107" s="9"/>
      <c r="AL107" s="9"/>
      <c r="AM107" s="9"/>
      <c r="AN107" s="9"/>
      <c r="AO107" s="10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10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10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10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10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10"/>
      <c r="FZ107" s="9"/>
      <c r="GA107" s="9"/>
    </row>
    <row r="108" spans="1:183" s="2" customFormat="1" ht="17" customHeight="1">
      <c r="A108" s="14" t="s">
        <v>107</v>
      </c>
      <c r="B108" s="35">
        <v>0</v>
      </c>
      <c r="C108" s="35">
        <v>1435.8</v>
      </c>
      <c r="D108" s="4">
        <f t="shared" si="27"/>
        <v>0</v>
      </c>
      <c r="E108" s="11">
        <v>0</v>
      </c>
      <c r="F108" s="5" t="s">
        <v>370</v>
      </c>
      <c r="G108" s="5" t="s">
        <v>370</v>
      </c>
      <c r="H108" s="5" t="s">
        <v>370</v>
      </c>
      <c r="I108" s="5" t="s">
        <v>370</v>
      </c>
      <c r="J108" s="5" t="s">
        <v>370</v>
      </c>
      <c r="K108" s="5" t="s">
        <v>370</v>
      </c>
      <c r="L108" s="5" t="s">
        <v>370</v>
      </c>
      <c r="M108" s="5" t="s">
        <v>370</v>
      </c>
      <c r="N108" s="35">
        <v>2962.3</v>
      </c>
      <c r="O108" s="35">
        <v>3715.6</v>
      </c>
      <c r="P108" s="4">
        <f t="shared" si="28"/>
        <v>1.2054295648651385</v>
      </c>
      <c r="Q108" s="11">
        <v>20</v>
      </c>
      <c r="R108" s="35">
        <v>2</v>
      </c>
      <c r="S108" s="35">
        <v>1.6</v>
      </c>
      <c r="T108" s="4">
        <f t="shared" si="26"/>
        <v>0.8</v>
      </c>
      <c r="U108" s="11">
        <v>25</v>
      </c>
      <c r="V108" s="35">
        <v>10</v>
      </c>
      <c r="W108" s="35">
        <v>10</v>
      </c>
      <c r="X108" s="4">
        <f t="shared" si="29"/>
        <v>1</v>
      </c>
      <c r="Y108" s="11">
        <v>25</v>
      </c>
      <c r="Z108" s="44">
        <f t="shared" si="30"/>
        <v>0.98726558996146807</v>
      </c>
      <c r="AA108" s="45">
        <v>3468</v>
      </c>
      <c r="AB108" s="35">
        <f t="shared" si="31"/>
        <v>315.27272727272725</v>
      </c>
      <c r="AC108" s="35">
        <f t="shared" si="32"/>
        <v>311.3</v>
      </c>
      <c r="AD108" s="35">
        <f t="shared" si="33"/>
        <v>-3.9727272727272407</v>
      </c>
      <c r="AE108" s="35">
        <v>-31.300000000000011</v>
      </c>
      <c r="AF108" s="35">
        <f t="shared" si="34"/>
        <v>280</v>
      </c>
      <c r="AG108" s="35"/>
      <c r="AH108" s="35">
        <f t="shared" si="35"/>
        <v>280</v>
      </c>
      <c r="AI108" s="35">
        <v>280</v>
      </c>
      <c r="AJ108" s="35">
        <f t="shared" si="36"/>
        <v>0</v>
      </c>
      <c r="AK108" s="9"/>
      <c r="AL108" s="9"/>
      <c r="AM108" s="9"/>
      <c r="AN108" s="9"/>
      <c r="AO108" s="10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10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10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10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10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10"/>
      <c r="FZ108" s="9"/>
      <c r="GA108" s="9"/>
    </row>
    <row r="109" spans="1:183" s="2" customFormat="1" ht="17" customHeight="1">
      <c r="A109" s="14" t="s">
        <v>108</v>
      </c>
      <c r="B109" s="35">
        <v>85900</v>
      </c>
      <c r="C109" s="35">
        <v>48716</v>
      </c>
      <c r="D109" s="4">
        <f t="shared" si="27"/>
        <v>0.56712456344586726</v>
      </c>
      <c r="E109" s="11">
        <v>10</v>
      </c>
      <c r="F109" s="5" t="s">
        <v>370</v>
      </c>
      <c r="G109" s="5" t="s">
        <v>370</v>
      </c>
      <c r="H109" s="5" t="s">
        <v>370</v>
      </c>
      <c r="I109" s="5" t="s">
        <v>370</v>
      </c>
      <c r="J109" s="5" t="s">
        <v>370</v>
      </c>
      <c r="K109" s="5" t="s">
        <v>370</v>
      </c>
      <c r="L109" s="5" t="s">
        <v>370</v>
      </c>
      <c r="M109" s="5" t="s">
        <v>370</v>
      </c>
      <c r="N109" s="35">
        <v>4937.6000000000004</v>
      </c>
      <c r="O109" s="35">
        <v>6349.8</v>
      </c>
      <c r="P109" s="4">
        <f t="shared" si="28"/>
        <v>1.208600939727803</v>
      </c>
      <c r="Q109" s="11">
        <v>20</v>
      </c>
      <c r="R109" s="35">
        <v>1</v>
      </c>
      <c r="S109" s="35">
        <v>1</v>
      </c>
      <c r="T109" s="4">
        <f t="shared" si="26"/>
        <v>1</v>
      </c>
      <c r="U109" s="11">
        <v>20</v>
      </c>
      <c r="V109" s="35">
        <v>2</v>
      </c>
      <c r="W109" s="35">
        <v>3.5</v>
      </c>
      <c r="X109" s="4">
        <f t="shared" si="29"/>
        <v>1.2549999999999999</v>
      </c>
      <c r="Y109" s="11">
        <v>30</v>
      </c>
      <c r="Z109" s="44">
        <f t="shared" si="30"/>
        <v>1.0936658053626842</v>
      </c>
      <c r="AA109" s="45">
        <v>2287</v>
      </c>
      <c r="AB109" s="35">
        <f t="shared" si="31"/>
        <v>207.90909090909091</v>
      </c>
      <c r="AC109" s="35">
        <f t="shared" si="32"/>
        <v>227.4</v>
      </c>
      <c r="AD109" s="35">
        <f t="shared" si="33"/>
        <v>19.490909090909099</v>
      </c>
      <c r="AE109" s="35">
        <v>16.100000000000023</v>
      </c>
      <c r="AF109" s="35">
        <f t="shared" si="34"/>
        <v>243.5</v>
      </c>
      <c r="AG109" s="35"/>
      <c r="AH109" s="35">
        <f t="shared" si="35"/>
        <v>243.5</v>
      </c>
      <c r="AI109" s="35">
        <v>243.5</v>
      </c>
      <c r="AJ109" s="35">
        <f t="shared" si="36"/>
        <v>0</v>
      </c>
      <c r="AK109" s="9"/>
      <c r="AL109" s="9"/>
      <c r="AM109" s="9"/>
      <c r="AN109" s="9"/>
      <c r="AO109" s="10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10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10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10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10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10"/>
      <c r="FZ109" s="9"/>
      <c r="GA109" s="9"/>
    </row>
    <row r="110" spans="1:183" s="2" customFormat="1" ht="17" customHeight="1">
      <c r="A110" s="14" t="s">
        <v>109</v>
      </c>
      <c r="B110" s="35">
        <v>12860</v>
      </c>
      <c r="C110" s="35">
        <v>4937.3</v>
      </c>
      <c r="D110" s="4">
        <f t="shared" si="27"/>
        <v>0.38392690513219285</v>
      </c>
      <c r="E110" s="11">
        <v>10</v>
      </c>
      <c r="F110" s="5" t="s">
        <v>370</v>
      </c>
      <c r="G110" s="5" t="s">
        <v>370</v>
      </c>
      <c r="H110" s="5" t="s">
        <v>370</v>
      </c>
      <c r="I110" s="5" t="s">
        <v>370</v>
      </c>
      <c r="J110" s="5" t="s">
        <v>370</v>
      </c>
      <c r="K110" s="5" t="s">
        <v>370</v>
      </c>
      <c r="L110" s="5" t="s">
        <v>370</v>
      </c>
      <c r="M110" s="5" t="s">
        <v>370</v>
      </c>
      <c r="N110" s="35">
        <v>2346.1</v>
      </c>
      <c r="O110" s="35">
        <v>6253.8</v>
      </c>
      <c r="P110" s="4">
        <f t="shared" si="28"/>
        <v>1.3</v>
      </c>
      <c r="Q110" s="11">
        <v>20</v>
      </c>
      <c r="R110" s="35">
        <v>149.19999999999999</v>
      </c>
      <c r="S110" s="35">
        <v>204.5</v>
      </c>
      <c r="T110" s="4">
        <f t="shared" si="26"/>
        <v>1.2170643431635388</v>
      </c>
      <c r="U110" s="11">
        <v>25</v>
      </c>
      <c r="V110" s="35">
        <v>0</v>
      </c>
      <c r="W110" s="35">
        <v>0</v>
      </c>
      <c r="X110" s="4">
        <f t="shared" si="29"/>
        <v>1</v>
      </c>
      <c r="Y110" s="11">
        <v>25</v>
      </c>
      <c r="Z110" s="44">
        <f t="shared" si="30"/>
        <v>1.0658234703801299</v>
      </c>
      <c r="AA110" s="45">
        <v>1443</v>
      </c>
      <c r="AB110" s="35">
        <f t="shared" si="31"/>
        <v>131.18181818181819</v>
      </c>
      <c r="AC110" s="35">
        <f t="shared" si="32"/>
        <v>139.80000000000001</v>
      </c>
      <c r="AD110" s="35">
        <f t="shared" si="33"/>
        <v>8.6181818181818244</v>
      </c>
      <c r="AE110" s="35">
        <v>23.700000000000017</v>
      </c>
      <c r="AF110" s="35">
        <f t="shared" si="34"/>
        <v>163.5</v>
      </c>
      <c r="AG110" s="35"/>
      <c r="AH110" s="35">
        <f t="shared" si="35"/>
        <v>163.5</v>
      </c>
      <c r="AI110" s="35">
        <v>163.5</v>
      </c>
      <c r="AJ110" s="35">
        <f t="shared" si="36"/>
        <v>0</v>
      </c>
      <c r="AK110" s="9"/>
      <c r="AL110" s="9"/>
      <c r="AM110" s="9"/>
      <c r="AN110" s="9"/>
      <c r="AO110" s="10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10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10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10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10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10"/>
      <c r="FZ110" s="9"/>
      <c r="GA110" s="9"/>
    </row>
    <row r="111" spans="1:183" s="2" customFormat="1" ht="17" customHeight="1">
      <c r="A111" s="14" t="s">
        <v>110</v>
      </c>
      <c r="B111" s="35">
        <v>68500</v>
      </c>
      <c r="C111" s="35">
        <v>85751.8</v>
      </c>
      <c r="D111" s="4">
        <f t="shared" si="27"/>
        <v>1.2051851094890511</v>
      </c>
      <c r="E111" s="11">
        <v>10</v>
      </c>
      <c r="F111" s="5" t="s">
        <v>370</v>
      </c>
      <c r="G111" s="5" t="s">
        <v>370</v>
      </c>
      <c r="H111" s="5" t="s">
        <v>370</v>
      </c>
      <c r="I111" s="5" t="s">
        <v>370</v>
      </c>
      <c r="J111" s="5" t="s">
        <v>370</v>
      </c>
      <c r="K111" s="5" t="s">
        <v>370</v>
      </c>
      <c r="L111" s="5" t="s">
        <v>370</v>
      </c>
      <c r="M111" s="5" t="s">
        <v>370</v>
      </c>
      <c r="N111" s="35">
        <v>9036.2000000000007</v>
      </c>
      <c r="O111" s="35">
        <v>771</v>
      </c>
      <c r="P111" s="4">
        <f t="shared" si="28"/>
        <v>8.5323476682676341E-2</v>
      </c>
      <c r="Q111" s="11">
        <v>20</v>
      </c>
      <c r="R111" s="35">
        <v>1.5</v>
      </c>
      <c r="S111" s="35">
        <v>3</v>
      </c>
      <c r="T111" s="4">
        <f t="shared" ref="T111:T174" si="37">IF(U111=0,0,IF(R111=0,1,IF(S111&lt;0,0,IF(S111/R111&gt;1.2,IF((S111/R111-1.2)*0.1+1.2&gt;1.3,1.3,(S111/R111-1.2)*0.1+1.2),S111/R111))))</f>
        <v>1.28</v>
      </c>
      <c r="U111" s="11">
        <v>30</v>
      </c>
      <c r="V111" s="35">
        <v>0.5</v>
      </c>
      <c r="W111" s="35">
        <v>1.4</v>
      </c>
      <c r="X111" s="4">
        <f t="shared" si="29"/>
        <v>1.3</v>
      </c>
      <c r="Y111" s="11">
        <v>20</v>
      </c>
      <c r="Z111" s="44">
        <f t="shared" si="30"/>
        <v>0.97697900785680036</v>
      </c>
      <c r="AA111" s="45">
        <v>6549</v>
      </c>
      <c r="AB111" s="35">
        <f t="shared" si="31"/>
        <v>595.36363636363637</v>
      </c>
      <c r="AC111" s="35">
        <f t="shared" si="32"/>
        <v>581.70000000000005</v>
      </c>
      <c r="AD111" s="35">
        <f t="shared" si="33"/>
        <v>-13.663636363636328</v>
      </c>
      <c r="AE111" s="35">
        <v>-15.299999999999955</v>
      </c>
      <c r="AF111" s="35">
        <f t="shared" si="34"/>
        <v>566.4</v>
      </c>
      <c r="AG111" s="35"/>
      <c r="AH111" s="35">
        <f t="shared" si="35"/>
        <v>566.4</v>
      </c>
      <c r="AI111" s="35">
        <v>566.4</v>
      </c>
      <c r="AJ111" s="35">
        <f t="shared" si="36"/>
        <v>0</v>
      </c>
      <c r="AK111" s="9"/>
      <c r="AL111" s="9"/>
      <c r="AM111" s="9"/>
      <c r="AN111" s="9"/>
      <c r="AO111" s="10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10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10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10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10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10"/>
      <c r="FZ111" s="9"/>
      <c r="GA111" s="9"/>
    </row>
    <row r="112" spans="1:183" s="2" customFormat="1" ht="17" customHeight="1">
      <c r="A112" s="14" t="s">
        <v>111</v>
      </c>
      <c r="B112" s="35">
        <v>0</v>
      </c>
      <c r="C112" s="35">
        <v>0</v>
      </c>
      <c r="D112" s="4">
        <f t="shared" ref="D112:D175" si="38">IF(E112=0,0,IF(B112=0,1,IF(C112&lt;0,0,IF(C112/B112&gt;1.2,IF((C112/B112-1.2)*0.1+1.2&gt;1.3,1.3,(C112/B112-1.2)*0.1+1.2),C112/B112))))</f>
        <v>0</v>
      </c>
      <c r="E112" s="11">
        <v>0</v>
      </c>
      <c r="F112" s="5" t="s">
        <v>370</v>
      </c>
      <c r="G112" s="5" t="s">
        <v>370</v>
      </c>
      <c r="H112" s="5" t="s">
        <v>370</v>
      </c>
      <c r="I112" s="5" t="s">
        <v>370</v>
      </c>
      <c r="J112" s="5" t="s">
        <v>370</v>
      </c>
      <c r="K112" s="5" t="s">
        <v>370</v>
      </c>
      <c r="L112" s="5" t="s">
        <v>370</v>
      </c>
      <c r="M112" s="5" t="s">
        <v>370</v>
      </c>
      <c r="N112" s="35">
        <v>880.9</v>
      </c>
      <c r="O112" s="35">
        <v>631</v>
      </c>
      <c r="P112" s="4">
        <f t="shared" ref="P112:P175" si="39">IF(Q112=0,0,IF(N112=0,1,IF(O112&lt;0,0,IF(O112/N112&gt;1.2,IF((O112/N112-1.2)*0.1+1.2&gt;1.3,1.3,(O112/N112-1.2)*0.1+1.2),O112/N112))))</f>
        <v>0.71631286184583953</v>
      </c>
      <c r="Q112" s="11">
        <v>20</v>
      </c>
      <c r="R112" s="35">
        <v>45</v>
      </c>
      <c r="S112" s="35">
        <v>47.3</v>
      </c>
      <c r="T112" s="4">
        <f t="shared" si="37"/>
        <v>1.0511111111111111</v>
      </c>
      <c r="U112" s="11">
        <v>20</v>
      </c>
      <c r="V112" s="35">
        <v>13</v>
      </c>
      <c r="W112" s="35">
        <v>16</v>
      </c>
      <c r="X112" s="4">
        <f t="shared" ref="X112:X175" si="40">IF(Y112=0,0,IF(V112=0,1,IF(W112&lt;0,0,IF(W112/V112&gt;1.2,IF((W112/V112-1.2)*0.1+1.2&gt;1.3,1.3,(W112/V112-1.2)*0.1+1.2),W112/V112))))</f>
        <v>1.2030769230769232</v>
      </c>
      <c r="Y112" s="11">
        <v>30</v>
      </c>
      <c r="Z112" s="44">
        <f t="shared" ref="Z112:Z175" si="41">(D112*E112+P112*Q112+T112*U112+X112*Y112)/(E112+Q112+U112+Y112)</f>
        <v>1.0205826735920958</v>
      </c>
      <c r="AA112" s="45">
        <v>5250</v>
      </c>
      <c r="AB112" s="35">
        <f t="shared" ref="AB112:AB175" si="42">AA112/11</f>
        <v>477.27272727272725</v>
      </c>
      <c r="AC112" s="35">
        <f t="shared" ref="AC112:AC175" si="43">ROUND(Z112*AB112,1)</f>
        <v>487.1</v>
      </c>
      <c r="AD112" s="35">
        <f t="shared" ref="AD112:AD175" si="44">AC112-AB112</f>
        <v>9.8272727272727707</v>
      </c>
      <c r="AE112" s="35">
        <v>-31.8</v>
      </c>
      <c r="AF112" s="35">
        <f t="shared" ref="AF112:AF175" si="45">IF((AC112+AE112)&gt;0,ROUND(AC112+AE112,1),0)</f>
        <v>455.3</v>
      </c>
      <c r="AG112" s="35"/>
      <c r="AH112" s="35">
        <f t="shared" ref="AH112:AH175" si="46">IF((AF112-AG112)&gt;0,ROUND(AF112-AG112,1),0)</f>
        <v>455.3</v>
      </c>
      <c r="AI112" s="35">
        <v>455.3</v>
      </c>
      <c r="AJ112" s="35">
        <f t="shared" ref="AJ112:AJ175" si="47">AH112-AI112</f>
        <v>0</v>
      </c>
      <c r="AK112" s="9"/>
      <c r="AL112" s="9"/>
      <c r="AM112" s="9"/>
      <c r="AN112" s="9"/>
      <c r="AO112" s="10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10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10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10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10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10"/>
      <c r="FZ112" s="9"/>
      <c r="GA112" s="9"/>
    </row>
    <row r="113" spans="1:183" s="2" customFormat="1" ht="17" customHeight="1">
      <c r="A113" s="14" t="s">
        <v>112</v>
      </c>
      <c r="B113" s="35">
        <v>0</v>
      </c>
      <c r="C113" s="35">
        <v>33870</v>
      </c>
      <c r="D113" s="4">
        <f t="shared" si="38"/>
        <v>0</v>
      </c>
      <c r="E113" s="11">
        <v>0</v>
      </c>
      <c r="F113" s="5" t="s">
        <v>370</v>
      </c>
      <c r="G113" s="5" t="s">
        <v>370</v>
      </c>
      <c r="H113" s="5" t="s">
        <v>370</v>
      </c>
      <c r="I113" s="5" t="s">
        <v>370</v>
      </c>
      <c r="J113" s="5" t="s">
        <v>370</v>
      </c>
      <c r="K113" s="5" t="s">
        <v>370</v>
      </c>
      <c r="L113" s="5" t="s">
        <v>370</v>
      </c>
      <c r="M113" s="5" t="s">
        <v>370</v>
      </c>
      <c r="N113" s="35">
        <v>1259.4000000000001</v>
      </c>
      <c r="O113" s="35">
        <v>927</v>
      </c>
      <c r="P113" s="4">
        <f t="shared" si="39"/>
        <v>0.73606479275845638</v>
      </c>
      <c r="Q113" s="11">
        <v>20</v>
      </c>
      <c r="R113" s="35">
        <v>55</v>
      </c>
      <c r="S113" s="35">
        <v>74.599999999999994</v>
      </c>
      <c r="T113" s="4">
        <f t="shared" si="37"/>
        <v>1.2156363636363636</v>
      </c>
      <c r="U113" s="11">
        <v>25</v>
      </c>
      <c r="V113" s="35">
        <v>70</v>
      </c>
      <c r="W113" s="35">
        <v>101.7</v>
      </c>
      <c r="X113" s="4">
        <f t="shared" si="40"/>
        <v>1.2252857142857143</v>
      </c>
      <c r="Y113" s="11">
        <v>25</v>
      </c>
      <c r="Z113" s="44">
        <f t="shared" si="41"/>
        <v>1.0820621114745868</v>
      </c>
      <c r="AA113" s="45">
        <v>2211</v>
      </c>
      <c r="AB113" s="35">
        <f t="shared" si="42"/>
        <v>201</v>
      </c>
      <c r="AC113" s="35">
        <f t="shared" si="43"/>
        <v>217.5</v>
      </c>
      <c r="AD113" s="35">
        <f t="shared" si="44"/>
        <v>16.5</v>
      </c>
      <c r="AE113" s="35">
        <v>31.699999999999989</v>
      </c>
      <c r="AF113" s="35">
        <f t="shared" si="45"/>
        <v>249.2</v>
      </c>
      <c r="AG113" s="35"/>
      <c r="AH113" s="35">
        <f t="shared" si="46"/>
        <v>249.2</v>
      </c>
      <c r="AI113" s="35">
        <v>249.2</v>
      </c>
      <c r="AJ113" s="35">
        <f t="shared" si="47"/>
        <v>0</v>
      </c>
      <c r="AK113" s="9"/>
      <c r="AL113" s="9"/>
      <c r="AM113" s="9"/>
      <c r="AN113" s="9"/>
      <c r="AO113" s="10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10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10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10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10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10"/>
      <c r="FZ113" s="9"/>
      <c r="GA113" s="9"/>
    </row>
    <row r="114" spans="1:183" s="2" customFormat="1" ht="17" customHeight="1">
      <c r="A114" s="14" t="s">
        <v>113</v>
      </c>
      <c r="B114" s="35">
        <v>2200</v>
      </c>
      <c r="C114" s="35">
        <v>1497</v>
      </c>
      <c r="D114" s="4">
        <f t="shared" si="38"/>
        <v>0.68045454545454542</v>
      </c>
      <c r="E114" s="11">
        <v>10</v>
      </c>
      <c r="F114" s="5" t="s">
        <v>370</v>
      </c>
      <c r="G114" s="5" t="s">
        <v>370</v>
      </c>
      <c r="H114" s="5" t="s">
        <v>370</v>
      </c>
      <c r="I114" s="5" t="s">
        <v>370</v>
      </c>
      <c r="J114" s="5" t="s">
        <v>370</v>
      </c>
      <c r="K114" s="5" t="s">
        <v>370</v>
      </c>
      <c r="L114" s="5" t="s">
        <v>370</v>
      </c>
      <c r="M114" s="5" t="s">
        <v>370</v>
      </c>
      <c r="N114" s="35">
        <v>1753.9</v>
      </c>
      <c r="O114" s="35">
        <v>1588.4</v>
      </c>
      <c r="P114" s="4">
        <f t="shared" si="39"/>
        <v>0.90563886196476429</v>
      </c>
      <c r="Q114" s="11">
        <v>20</v>
      </c>
      <c r="R114" s="35">
        <v>4</v>
      </c>
      <c r="S114" s="35">
        <v>6.3</v>
      </c>
      <c r="T114" s="4">
        <f t="shared" si="37"/>
        <v>1.2375</v>
      </c>
      <c r="U114" s="11">
        <v>20</v>
      </c>
      <c r="V114" s="35">
        <v>4</v>
      </c>
      <c r="W114" s="35">
        <v>12</v>
      </c>
      <c r="X114" s="4">
        <f t="shared" si="40"/>
        <v>1.3</v>
      </c>
      <c r="Y114" s="11">
        <v>30</v>
      </c>
      <c r="Z114" s="44">
        <f t="shared" si="41"/>
        <v>1.1083415336730094</v>
      </c>
      <c r="AA114" s="45">
        <v>9065</v>
      </c>
      <c r="AB114" s="35">
        <f t="shared" si="42"/>
        <v>824.09090909090912</v>
      </c>
      <c r="AC114" s="35">
        <f t="shared" si="43"/>
        <v>913.4</v>
      </c>
      <c r="AD114" s="35">
        <f t="shared" si="44"/>
        <v>89.309090909090855</v>
      </c>
      <c r="AE114" s="35">
        <v>-449.39999999999986</v>
      </c>
      <c r="AF114" s="35">
        <f t="shared" si="45"/>
        <v>464</v>
      </c>
      <c r="AG114" s="35"/>
      <c r="AH114" s="35">
        <f t="shared" si="46"/>
        <v>464</v>
      </c>
      <c r="AI114" s="35">
        <v>464</v>
      </c>
      <c r="AJ114" s="35">
        <f t="shared" si="47"/>
        <v>0</v>
      </c>
      <c r="AK114" s="9"/>
      <c r="AL114" s="9"/>
      <c r="AM114" s="9"/>
      <c r="AN114" s="9"/>
      <c r="AO114" s="10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10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10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10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10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10"/>
      <c r="FZ114" s="9"/>
      <c r="GA114" s="9"/>
    </row>
    <row r="115" spans="1:183" s="2" customFormat="1" ht="17" customHeight="1">
      <c r="A115" s="14" t="s">
        <v>114</v>
      </c>
      <c r="B115" s="35">
        <v>0</v>
      </c>
      <c r="C115" s="35">
        <v>439.4</v>
      </c>
      <c r="D115" s="4">
        <f t="shared" si="38"/>
        <v>0</v>
      </c>
      <c r="E115" s="11">
        <v>0</v>
      </c>
      <c r="F115" s="5" t="s">
        <v>370</v>
      </c>
      <c r="G115" s="5" t="s">
        <v>370</v>
      </c>
      <c r="H115" s="5" t="s">
        <v>370</v>
      </c>
      <c r="I115" s="5" t="s">
        <v>370</v>
      </c>
      <c r="J115" s="5" t="s">
        <v>370</v>
      </c>
      <c r="K115" s="5" t="s">
        <v>370</v>
      </c>
      <c r="L115" s="5" t="s">
        <v>370</v>
      </c>
      <c r="M115" s="5" t="s">
        <v>370</v>
      </c>
      <c r="N115" s="35">
        <v>2244.6</v>
      </c>
      <c r="O115" s="35">
        <v>2079</v>
      </c>
      <c r="P115" s="4">
        <f t="shared" si="39"/>
        <v>0.92622293504410591</v>
      </c>
      <c r="Q115" s="11">
        <v>20</v>
      </c>
      <c r="R115" s="35">
        <v>0</v>
      </c>
      <c r="S115" s="35">
        <v>0</v>
      </c>
      <c r="T115" s="4">
        <f t="shared" si="37"/>
        <v>0</v>
      </c>
      <c r="U115" s="11">
        <v>0</v>
      </c>
      <c r="V115" s="35">
        <v>0</v>
      </c>
      <c r="W115" s="35">
        <v>0</v>
      </c>
      <c r="X115" s="4">
        <f t="shared" si="40"/>
        <v>0</v>
      </c>
      <c r="Y115" s="11">
        <v>0</v>
      </c>
      <c r="Z115" s="44">
        <f t="shared" si="41"/>
        <v>0.92622293504410591</v>
      </c>
      <c r="AA115" s="45">
        <v>0</v>
      </c>
      <c r="AB115" s="35">
        <f t="shared" si="42"/>
        <v>0</v>
      </c>
      <c r="AC115" s="35">
        <f t="shared" si="43"/>
        <v>0</v>
      </c>
      <c r="AD115" s="35">
        <f t="shared" si="44"/>
        <v>0</v>
      </c>
      <c r="AE115" s="35">
        <v>0</v>
      </c>
      <c r="AF115" s="35">
        <f t="shared" si="45"/>
        <v>0</v>
      </c>
      <c r="AG115" s="35"/>
      <c r="AH115" s="35">
        <f t="shared" si="46"/>
        <v>0</v>
      </c>
      <c r="AI115" s="35">
        <v>0</v>
      </c>
      <c r="AJ115" s="35">
        <f t="shared" si="47"/>
        <v>0</v>
      </c>
      <c r="AK115" s="9"/>
      <c r="AL115" s="9"/>
      <c r="AM115" s="9"/>
      <c r="AN115" s="9"/>
      <c r="AO115" s="10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10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10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10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10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10"/>
      <c r="FZ115" s="9"/>
      <c r="GA115" s="9"/>
    </row>
    <row r="116" spans="1:183" s="2" customFormat="1" ht="17" customHeight="1">
      <c r="A116" s="14" t="s">
        <v>115</v>
      </c>
      <c r="B116" s="35">
        <v>883500</v>
      </c>
      <c r="C116" s="35">
        <v>866747</v>
      </c>
      <c r="D116" s="4">
        <f t="shared" si="38"/>
        <v>0.98103791737408041</v>
      </c>
      <c r="E116" s="11">
        <v>10</v>
      </c>
      <c r="F116" s="5" t="s">
        <v>370</v>
      </c>
      <c r="G116" s="5" t="s">
        <v>370</v>
      </c>
      <c r="H116" s="5" t="s">
        <v>370</v>
      </c>
      <c r="I116" s="5" t="s">
        <v>370</v>
      </c>
      <c r="J116" s="5" t="s">
        <v>370</v>
      </c>
      <c r="K116" s="5" t="s">
        <v>370</v>
      </c>
      <c r="L116" s="5" t="s">
        <v>370</v>
      </c>
      <c r="M116" s="5" t="s">
        <v>370</v>
      </c>
      <c r="N116" s="35">
        <v>20992.3</v>
      </c>
      <c r="O116" s="35">
        <v>21481.3</v>
      </c>
      <c r="P116" s="4">
        <f t="shared" si="39"/>
        <v>1.0232942555127356</v>
      </c>
      <c r="Q116" s="11">
        <v>20</v>
      </c>
      <c r="R116" s="35">
        <v>9</v>
      </c>
      <c r="S116" s="35">
        <v>9.1999999999999993</v>
      </c>
      <c r="T116" s="4">
        <f t="shared" si="37"/>
        <v>1.0222222222222221</v>
      </c>
      <c r="U116" s="11">
        <v>30</v>
      </c>
      <c r="V116" s="35">
        <v>1</v>
      </c>
      <c r="W116" s="35">
        <v>0</v>
      </c>
      <c r="X116" s="4">
        <f t="shared" si="40"/>
        <v>0</v>
      </c>
      <c r="Y116" s="11">
        <v>20</v>
      </c>
      <c r="Z116" s="44">
        <f t="shared" si="41"/>
        <v>0.7617866368832773</v>
      </c>
      <c r="AA116" s="45">
        <v>2292</v>
      </c>
      <c r="AB116" s="35">
        <f t="shared" si="42"/>
        <v>208.36363636363637</v>
      </c>
      <c r="AC116" s="35">
        <f t="shared" si="43"/>
        <v>158.69999999999999</v>
      </c>
      <c r="AD116" s="35">
        <f t="shared" si="44"/>
        <v>-49.663636363636385</v>
      </c>
      <c r="AE116" s="35">
        <v>-31.900000000000006</v>
      </c>
      <c r="AF116" s="35">
        <f t="shared" si="45"/>
        <v>126.8</v>
      </c>
      <c r="AG116" s="35"/>
      <c r="AH116" s="35">
        <f t="shared" si="46"/>
        <v>126.8</v>
      </c>
      <c r="AI116" s="35">
        <v>126.8</v>
      </c>
      <c r="AJ116" s="35">
        <f t="shared" si="47"/>
        <v>0</v>
      </c>
      <c r="AK116" s="9"/>
      <c r="AL116" s="9"/>
      <c r="AM116" s="9"/>
      <c r="AN116" s="9"/>
      <c r="AO116" s="10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10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10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10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10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10"/>
      <c r="FZ116" s="9"/>
      <c r="GA116" s="9"/>
    </row>
    <row r="117" spans="1:183" s="2" customFormat="1" ht="17" customHeight="1">
      <c r="A117" s="14" t="s">
        <v>116</v>
      </c>
      <c r="B117" s="35">
        <v>6250</v>
      </c>
      <c r="C117" s="35">
        <v>7282</v>
      </c>
      <c r="D117" s="4">
        <f t="shared" si="38"/>
        <v>1.1651199999999999</v>
      </c>
      <c r="E117" s="11">
        <v>10</v>
      </c>
      <c r="F117" s="5" t="s">
        <v>370</v>
      </c>
      <c r="G117" s="5" t="s">
        <v>370</v>
      </c>
      <c r="H117" s="5" t="s">
        <v>370</v>
      </c>
      <c r="I117" s="5" t="s">
        <v>370</v>
      </c>
      <c r="J117" s="5" t="s">
        <v>370</v>
      </c>
      <c r="K117" s="5" t="s">
        <v>370</v>
      </c>
      <c r="L117" s="5" t="s">
        <v>370</v>
      </c>
      <c r="M117" s="5" t="s">
        <v>370</v>
      </c>
      <c r="N117" s="35">
        <v>3185.6</v>
      </c>
      <c r="O117" s="35">
        <v>532.4</v>
      </c>
      <c r="P117" s="4">
        <f t="shared" si="39"/>
        <v>0.16712707182320441</v>
      </c>
      <c r="Q117" s="11">
        <v>20</v>
      </c>
      <c r="R117" s="35">
        <v>4</v>
      </c>
      <c r="S117" s="35">
        <v>4.0999999999999996</v>
      </c>
      <c r="T117" s="4">
        <f t="shared" si="37"/>
        <v>1.0249999999999999</v>
      </c>
      <c r="U117" s="11">
        <v>25</v>
      </c>
      <c r="V117" s="35">
        <v>0.6</v>
      </c>
      <c r="W117" s="35">
        <v>0.8</v>
      </c>
      <c r="X117" s="4">
        <f t="shared" si="40"/>
        <v>1.2133333333333334</v>
      </c>
      <c r="Y117" s="11">
        <v>25</v>
      </c>
      <c r="Z117" s="44">
        <f t="shared" si="41"/>
        <v>0.88690093462246777</v>
      </c>
      <c r="AA117" s="45">
        <v>5209</v>
      </c>
      <c r="AB117" s="35">
        <f t="shared" si="42"/>
        <v>473.54545454545456</v>
      </c>
      <c r="AC117" s="35">
        <f t="shared" si="43"/>
        <v>420</v>
      </c>
      <c r="AD117" s="35">
        <f t="shared" si="44"/>
        <v>-53.545454545454561</v>
      </c>
      <c r="AE117" s="35">
        <v>-213.19999999999993</v>
      </c>
      <c r="AF117" s="35">
        <f t="shared" si="45"/>
        <v>206.8</v>
      </c>
      <c r="AG117" s="35"/>
      <c r="AH117" s="35">
        <f t="shared" si="46"/>
        <v>206.8</v>
      </c>
      <c r="AI117" s="35">
        <v>206.8</v>
      </c>
      <c r="AJ117" s="35">
        <f t="shared" si="47"/>
        <v>0</v>
      </c>
      <c r="AK117" s="9"/>
      <c r="AL117" s="9"/>
      <c r="AM117" s="9"/>
      <c r="AN117" s="9"/>
      <c r="AO117" s="10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10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10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10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10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10"/>
      <c r="FZ117" s="9"/>
      <c r="GA117" s="9"/>
    </row>
    <row r="118" spans="1:183" s="2" customFormat="1" ht="17" customHeight="1">
      <c r="A118" s="14" t="s">
        <v>117</v>
      </c>
      <c r="B118" s="35">
        <v>4600</v>
      </c>
      <c r="C118" s="35">
        <v>4998.3</v>
      </c>
      <c r="D118" s="4">
        <f t="shared" si="38"/>
        <v>1.0865869565217392</v>
      </c>
      <c r="E118" s="11">
        <v>10</v>
      </c>
      <c r="F118" s="5" t="s">
        <v>370</v>
      </c>
      <c r="G118" s="5" t="s">
        <v>370</v>
      </c>
      <c r="H118" s="5" t="s">
        <v>370</v>
      </c>
      <c r="I118" s="5" t="s">
        <v>370</v>
      </c>
      <c r="J118" s="5" t="s">
        <v>370</v>
      </c>
      <c r="K118" s="5" t="s">
        <v>370</v>
      </c>
      <c r="L118" s="5" t="s">
        <v>370</v>
      </c>
      <c r="M118" s="5" t="s">
        <v>370</v>
      </c>
      <c r="N118" s="35">
        <v>682.5</v>
      </c>
      <c r="O118" s="35">
        <v>705</v>
      </c>
      <c r="P118" s="4">
        <f t="shared" si="39"/>
        <v>1.0329670329670331</v>
      </c>
      <c r="Q118" s="11">
        <v>20</v>
      </c>
      <c r="R118" s="35">
        <v>5</v>
      </c>
      <c r="S118" s="35">
        <v>5.0999999999999996</v>
      </c>
      <c r="T118" s="4">
        <f t="shared" si="37"/>
        <v>1.02</v>
      </c>
      <c r="U118" s="11">
        <v>30</v>
      </c>
      <c r="V118" s="35">
        <v>0.6</v>
      </c>
      <c r="W118" s="35">
        <v>0.6</v>
      </c>
      <c r="X118" s="4">
        <f t="shared" si="40"/>
        <v>1</v>
      </c>
      <c r="Y118" s="11">
        <v>20</v>
      </c>
      <c r="Z118" s="44">
        <f t="shared" si="41"/>
        <v>1.0265651278069758</v>
      </c>
      <c r="AA118" s="45">
        <v>5014</v>
      </c>
      <c r="AB118" s="35">
        <f t="shared" si="42"/>
        <v>455.81818181818181</v>
      </c>
      <c r="AC118" s="35">
        <f t="shared" si="43"/>
        <v>467.9</v>
      </c>
      <c r="AD118" s="35">
        <f t="shared" si="44"/>
        <v>12.081818181818164</v>
      </c>
      <c r="AE118" s="35">
        <v>83.600000000000023</v>
      </c>
      <c r="AF118" s="35">
        <f t="shared" si="45"/>
        <v>551.5</v>
      </c>
      <c r="AG118" s="35"/>
      <c r="AH118" s="35">
        <f t="shared" si="46"/>
        <v>551.5</v>
      </c>
      <c r="AI118" s="35">
        <v>551.5</v>
      </c>
      <c r="AJ118" s="35">
        <f t="shared" si="47"/>
        <v>0</v>
      </c>
      <c r="AK118" s="9"/>
      <c r="AL118" s="9"/>
      <c r="AM118" s="9"/>
      <c r="AN118" s="9"/>
      <c r="AO118" s="10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10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10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10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10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10"/>
      <c r="FZ118" s="9"/>
      <c r="GA118" s="9"/>
    </row>
    <row r="119" spans="1:183" s="2" customFormat="1" ht="17" customHeight="1">
      <c r="A119" s="14" t="s">
        <v>118</v>
      </c>
      <c r="B119" s="35">
        <v>0</v>
      </c>
      <c r="C119" s="35">
        <v>0</v>
      </c>
      <c r="D119" s="4">
        <f t="shared" si="38"/>
        <v>0</v>
      </c>
      <c r="E119" s="11">
        <v>0</v>
      </c>
      <c r="F119" s="5" t="s">
        <v>370</v>
      </c>
      <c r="G119" s="5" t="s">
        <v>370</v>
      </c>
      <c r="H119" s="5" t="s">
        <v>370</v>
      </c>
      <c r="I119" s="5" t="s">
        <v>370</v>
      </c>
      <c r="J119" s="5" t="s">
        <v>370</v>
      </c>
      <c r="K119" s="5" t="s">
        <v>370</v>
      </c>
      <c r="L119" s="5" t="s">
        <v>370</v>
      </c>
      <c r="M119" s="5" t="s">
        <v>370</v>
      </c>
      <c r="N119" s="35">
        <v>2933.6</v>
      </c>
      <c r="O119" s="35">
        <v>1316.4</v>
      </c>
      <c r="P119" s="4">
        <f t="shared" si="39"/>
        <v>0.44873193346059453</v>
      </c>
      <c r="Q119" s="11">
        <v>20</v>
      </c>
      <c r="R119" s="35">
        <v>1.5</v>
      </c>
      <c r="S119" s="35">
        <v>1.7</v>
      </c>
      <c r="T119" s="4">
        <f t="shared" si="37"/>
        <v>1.1333333333333333</v>
      </c>
      <c r="U119" s="11">
        <v>30</v>
      </c>
      <c r="V119" s="35">
        <v>7</v>
      </c>
      <c r="W119" s="35">
        <v>8.3000000000000007</v>
      </c>
      <c r="X119" s="4">
        <f t="shared" si="40"/>
        <v>1.1857142857142857</v>
      </c>
      <c r="Y119" s="11">
        <v>20</v>
      </c>
      <c r="Z119" s="44">
        <f t="shared" si="41"/>
        <v>0.95269891976425158</v>
      </c>
      <c r="AA119" s="45">
        <v>3063</v>
      </c>
      <c r="AB119" s="35">
        <f t="shared" si="42"/>
        <v>278.45454545454544</v>
      </c>
      <c r="AC119" s="35">
        <f t="shared" si="43"/>
        <v>265.3</v>
      </c>
      <c r="AD119" s="35">
        <f t="shared" si="44"/>
        <v>-13.154545454545428</v>
      </c>
      <c r="AE119" s="35">
        <v>20.100000000000023</v>
      </c>
      <c r="AF119" s="35">
        <f t="shared" si="45"/>
        <v>285.39999999999998</v>
      </c>
      <c r="AG119" s="35"/>
      <c r="AH119" s="35">
        <f t="shared" si="46"/>
        <v>285.39999999999998</v>
      </c>
      <c r="AI119" s="35">
        <v>285.39999999999998</v>
      </c>
      <c r="AJ119" s="35">
        <f t="shared" si="47"/>
        <v>0</v>
      </c>
      <c r="AK119" s="9"/>
      <c r="AL119" s="9"/>
      <c r="AM119" s="9"/>
      <c r="AN119" s="9"/>
      <c r="AO119" s="10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10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10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10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10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10"/>
      <c r="FZ119" s="9"/>
      <c r="GA119" s="9"/>
    </row>
    <row r="120" spans="1:183" s="2" customFormat="1" ht="17" customHeight="1">
      <c r="A120" s="14" t="s">
        <v>119</v>
      </c>
      <c r="B120" s="35">
        <v>0</v>
      </c>
      <c r="C120" s="35">
        <v>1884.8</v>
      </c>
      <c r="D120" s="4">
        <f t="shared" si="38"/>
        <v>0</v>
      </c>
      <c r="E120" s="11">
        <v>0</v>
      </c>
      <c r="F120" s="5" t="s">
        <v>370</v>
      </c>
      <c r="G120" s="5" t="s">
        <v>370</v>
      </c>
      <c r="H120" s="5" t="s">
        <v>370</v>
      </c>
      <c r="I120" s="5" t="s">
        <v>370</v>
      </c>
      <c r="J120" s="5" t="s">
        <v>370</v>
      </c>
      <c r="K120" s="5" t="s">
        <v>370</v>
      </c>
      <c r="L120" s="5" t="s">
        <v>370</v>
      </c>
      <c r="M120" s="5" t="s">
        <v>370</v>
      </c>
      <c r="N120" s="35">
        <v>1396.3</v>
      </c>
      <c r="O120" s="35">
        <v>1662.1</v>
      </c>
      <c r="P120" s="4">
        <f t="shared" si="39"/>
        <v>1.1903602377712525</v>
      </c>
      <c r="Q120" s="11">
        <v>20</v>
      </c>
      <c r="R120" s="35">
        <v>43</v>
      </c>
      <c r="S120" s="35">
        <v>43.2</v>
      </c>
      <c r="T120" s="4">
        <f t="shared" si="37"/>
        <v>1.0046511627906978</v>
      </c>
      <c r="U120" s="11">
        <v>5</v>
      </c>
      <c r="V120" s="35">
        <v>8</v>
      </c>
      <c r="W120" s="35">
        <v>6.5</v>
      </c>
      <c r="X120" s="4">
        <f t="shared" si="40"/>
        <v>0.8125</v>
      </c>
      <c r="Y120" s="11">
        <v>45</v>
      </c>
      <c r="Z120" s="44">
        <f t="shared" si="41"/>
        <v>0.93418515099112209</v>
      </c>
      <c r="AA120" s="45">
        <v>2330</v>
      </c>
      <c r="AB120" s="35">
        <f t="shared" si="42"/>
        <v>211.81818181818181</v>
      </c>
      <c r="AC120" s="35">
        <f t="shared" si="43"/>
        <v>197.9</v>
      </c>
      <c r="AD120" s="35">
        <f t="shared" si="44"/>
        <v>-13.918181818181807</v>
      </c>
      <c r="AE120" s="35">
        <v>-28.900000000000006</v>
      </c>
      <c r="AF120" s="35">
        <f t="shared" si="45"/>
        <v>169</v>
      </c>
      <c r="AG120" s="35"/>
      <c r="AH120" s="35">
        <f t="shared" si="46"/>
        <v>169</v>
      </c>
      <c r="AI120" s="35">
        <v>169</v>
      </c>
      <c r="AJ120" s="35">
        <f t="shared" si="47"/>
        <v>0</v>
      </c>
      <c r="AK120" s="9"/>
      <c r="AL120" s="9"/>
      <c r="AM120" s="9"/>
      <c r="AN120" s="9"/>
      <c r="AO120" s="10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10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10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10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10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10"/>
      <c r="FZ120" s="9"/>
      <c r="GA120" s="9"/>
    </row>
    <row r="121" spans="1:183" s="2" customFormat="1" ht="17" customHeight="1">
      <c r="A121" s="18" t="s">
        <v>120</v>
      </c>
      <c r="B121" s="35"/>
      <c r="C121" s="35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35"/>
      <c r="O121" s="35"/>
      <c r="P121" s="11"/>
      <c r="Q121" s="11"/>
      <c r="R121" s="35"/>
      <c r="S121" s="35"/>
      <c r="T121" s="11"/>
      <c r="U121" s="11"/>
      <c r="V121" s="11"/>
      <c r="W121" s="11"/>
      <c r="X121" s="11"/>
      <c r="Y121" s="11"/>
      <c r="Z121" s="44"/>
      <c r="AA121" s="11"/>
      <c r="AB121" s="11"/>
      <c r="AC121" s="11"/>
      <c r="AD121" s="11"/>
      <c r="AE121" s="11"/>
      <c r="AF121" s="11"/>
      <c r="AG121" s="11"/>
      <c r="AH121" s="11"/>
      <c r="AI121" s="35"/>
      <c r="AJ121" s="35"/>
      <c r="AK121" s="9"/>
      <c r="AL121" s="9"/>
      <c r="AM121" s="9"/>
      <c r="AN121" s="9"/>
      <c r="AO121" s="10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10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10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10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10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10"/>
      <c r="FZ121" s="9"/>
      <c r="GA121" s="9"/>
    </row>
    <row r="122" spans="1:183" s="2" customFormat="1" ht="17" customHeight="1">
      <c r="A122" s="14" t="s">
        <v>121</v>
      </c>
      <c r="B122" s="35">
        <v>260</v>
      </c>
      <c r="C122" s="35">
        <v>215.3</v>
      </c>
      <c r="D122" s="4">
        <f t="shared" si="38"/>
        <v>0.82807692307692315</v>
      </c>
      <c r="E122" s="11">
        <v>10</v>
      </c>
      <c r="F122" s="5" t="s">
        <v>370</v>
      </c>
      <c r="G122" s="5" t="s">
        <v>370</v>
      </c>
      <c r="H122" s="5" t="s">
        <v>370</v>
      </c>
      <c r="I122" s="5" t="s">
        <v>370</v>
      </c>
      <c r="J122" s="5" t="s">
        <v>370</v>
      </c>
      <c r="K122" s="5" t="s">
        <v>370</v>
      </c>
      <c r="L122" s="5" t="s">
        <v>370</v>
      </c>
      <c r="M122" s="5" t="s">
        <v>370</v>
      </c>
      <c r="N122" s="35">
        <v>53.1</v>
      </c>
      <c r="O122" s="35">
        <v>26.2</v>
      </c>
      <c r="P122" s="4">
        <f t="shared" si="39"/>
        <v>0.49340866290018831</v>
      </c>
      <c r="Q122" s="11">
        <v>20</v>
      </c>
      <c r="R122" s="35">
        <v>4</v>
      </c>
      <c r="S122" s="35">
        <v>6.4</v>
      </c>
      <c r="T122" s="4">
        <f t="shared" si="37"/>
        <v>1.24</v>
      </c>
      <c r="U122" s="11">
        <v>25</v>
      </c>
      <c r="V122" s="35">
        <v>3</v>
      </c>
      <c r="W122" s="35">
        <v>4.7</v>
      </c>
      <c r="X122" s="4">
        <f t="shared" si="40"/>
        <v>1.2366666666666666</v>
      </c>
      <c r="Y122" s="11">
        <v>25</v>
      </c>
      <c r="Z122" s="44">
        <f t="shared" si="41"/>
        <v>1.0008201144429958</v>
      </c>
      <c r="AA122" s="45">
        <v>895</v>
      </c>
      <c r="AB122" s="35">
        <f t="shared" si="42"/>
        <v>81.36363636363636</v>
      </c>
      <c r="AC122" s="35">
        <f t="shared" si="43"/>
        <v>81.400000000000006</v>
      </c>
      <c r="AD122" s="35">
        <f t="shared" si="44"/>
        <v>3.6363636363645924E-2</v>
      </c>
      <c r="AE122" s="35">
        <v>4.2000000000000028</v>
      </c>
      <c r="AF122" s="35">
        <f t="shared" si="45"/>
        <v>85.6</v>
      </c>
      <c r="AG122" s="35"/>
      <c r="AH122" s="35">
        <f t="shared" si="46"/>
        <v>85.6</v>
      </c>
      <c r="AI122" s="35">
        <v>85.6</v>
      </c>
      <c r="AJ122" s="35">
        <f t="shared" si="47"/>
        <v>0</v>
      </c>
      <c r="AK122" s="9"/>
      <c r="AL122" s="9"/>
      <c r="AM122" s="9"/>
      <c r="AN122" s="9"/>
      <c r="AO122" s="10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10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10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10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10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10"/>
      <c r="FZ122" s="9"/>
      <c r="GA122" s="9"/>
    </row>
    <row r="123" spans="1:183" s="2" customFormat="1" ht="17" customHeight="1">
      <c r="A123" s="14" t="s">
        <v>122</v>
      </c>
      <c r="B123" s="35">
        <v>11420</v>
      </c>
      <c r="C123" s="35">
        <v>12810.7</v>
      </c>
      <c r="D123" s="4">
        <f t="shared" si="38"/>
        <v>1.1217775831873906</v>
      </c>
      <c r="E123" s="11">
        <v>10</v>
      </c>
      <c r="F123" s="5" t="s">
        <v>370</v>
      </c>
      <c r="G123" s="5" t="s">
        <v>370</v>
      </c>
      <c r="H123" s="5" t="s">
        <v>370</v>
      </c>
      <c r="I123" s="5" t="s">
        <v>370</v>
      </c>
      <c r="J123" s="5" t="s">
        <v>370</v>
      </c>
      <c r="K123" s="5" t="s">
        <v>370</v>
      </c>
      <c r="L123" s="5" t="s">
        <v>370</v>
      </c>
      <c r="M123" s="5" t="s">
        <v>370</v>
      </c>
      <c r="N123" s="35">
        <v>699.2</v>
      </c>
      <c r="O123" s="35">
        <v>738.4</v>
      </c>
      <c r="P123" s="4">
        <f t="shared" si="39"/>
        <v>1.0560640732265445</v>
      </c>
      <c r="Q123" s="11">
        <v>20</v>
      </c>
      <c r="R123" s="35">
        <v>6</v>
      </c>
      <c r="S123" s="35">
        <v>2.2999999999999998</v>
      </c>
      <c r="T123" s="4">
        <f t="shared" si="37"/>
        <v>0.3833333333333333</v>
      </c>
      <c r="U123" s="11">
        <v>30</v>
      </c>
      <c r="V123" s="35">
        <v>2</v>
      </c>
      <c r="W123" s="35">
        <v>1.8</v>
      </c>
      <c r="X123" s="4">
        <f t="shared" si="40"/>
        <v>0.9</v>
      </c>
      <c r="Y123" s="11">
        <v>20</v>
      </c>
      <c r="Z123" s="44">
        <f t="shared" si="41"/>
        <v>0.77298821620505997</v>
      </c>
      <c r="AA123" s="45">
        <v>1982</v>
      </c>
      <c r="AB123" s="35">
        <f t="shared" si="42"/>
        <v>180.18181818181819</v>
      </c>
      <c r="AC123" s="35">
        <f t="shared" si="43"/>
        <v>139.30000000000001</v>
      </c>
      <c r="AD123" s="35">
        <f t="shared" si="44"/>
        <v>-40.881818181818176</v>
      </c>
      <c r="AE123" s="35">
        <v>23.800000000000011</v>
      </c>
      <c r="AF123" s="35">
        <f t="shared" si="45"/>
        <v>163.1</v>
      </c>
      <c r="AG123" s="35"/>
      <c r="AH123" s="35">
        <f t="shared" si="46"/>
        <v>163.1</v>
      </c>
      <c r="AI123" s="35">
        <v>163.1</v>
      </c>
      <c r="AJ123" s="35">
        <f t="shared" si="47"/>
        <v>0</v>
      </c>
      <c r="AK123" s="9"/>
      <c r="AL123" s="9"/>
      <c r="AM123" s="9"/>
      <c r="AN123" s="9"/>
      <c r="AO123" s="10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10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10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10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10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10"/>
      <c r="FZ123" s="9"/>
      <c r="GA123" s="9"/>
    </row>
    <row r="124" spans="1:183" s="2" customFormat="1" ht="17" customHeight="1">
      <c r="A124" s="14" t="s">
        <v>123</v>
      </c>
      <c r="B124" s="35">
        <v>28</v>
      </c>
      <c r="C124" s="35">
        <v>31.6</v>
      </c>
      <c r="D124" s="4">
        <f t="shared" si="38"/>
        <v>1.1285714285714286</v>
      </c>
      <c r="E124" s="11">
        <v>10</v>
      </c>
      <c r="F124" s="5" t="s">
        <v>370</v>
      </c>
      <c r="G124" s="5" t="s">
        <v>370</v>
      </c>
      <c r="H124" s="5" t="s">
        <v>370</v>
      </c>
      <c r="I124" s="5" t="s">
        <v>370</v>
      </c>
      <c r="J124" s="5" t="s">
        <v>370</v>
      </c>
      <c r="K124" s="5" t="s">
        <v>370</v>
      </c>
      <c r="L124" s="5" t="s">
        <v>370</v>
      </c>
      <c r="M124" s="5" t="s">
        <v>370</v>
      </c>
      <c r="N124" s="35">
        <v>90.3</v>
      </c>
      <c r="O124" s="35">
        <v>255.5</v>
      </c>
      <c r="P124" s="4">
        <f t="shared" si="39"/>
        <v>1.3</v>
      </c>
      <c r="Q124" s="11">
        <v>20</v>
      </c>
      <c r="R124" s="35">
        <v>15</v>
      </c>
      <c r="S124" s="35">
        <v>11.7</v>
      </c>
      <c r="T124" s="4">
        <f t="shared" si="37"/>
        <v>0.77999999999999992</v>
      </c>
      <c r="U124" s="11">
        <v>15</v>
      </c>
      <c r="V124" s="35">
        <v>0</v>
      </c>
      <c r="W124" s="35">
        <v>1</v>
      </c>
      <c r="X124" s="4">
        <f t="shared" si="40"/>
        <v>1</v>
      </c>
      <c r="Y124" s="11">
        <v>35</v>
      </c>
      <c r="Z124" s="44">
        <f t="shared" si="41"/>
        <v>1.0498214285714285</v>
      </c>
      <c r="AA124" s="45">
        <v>1209</v>
      </c>
      <c r="AB124" s="35">
        <f t="shared" si="42"/>
        <v>109.90909090909091</v>
      </c>
      <c r="AC124" s="35">
        <f t="shared" si="43"/>
        <v>115.4</v>
      </c>
      <c r="AD124" s="35">
        <f t="shared" si="44"/>
        <v>5.4909090909090992</v>
      </c>
      <c r="AE124" s="35">
        <v>6.3</v>
      </c>
      <c r="AF124" s="35">
        <f t="shared" si="45"/>
        <v>121.7</v>
      </c>
      <c r="AG124" s="35"/>
      <c r="AH124" s="35">
        <f t="shared" si="46"/>
        <v>121.7</v>
      </c>
      <c r="AI124" s="35">
        <v>121.7</v>
      </c>
      <c r="AJ124" s="35">
        <f t="shared" si="47"/>
        <v>0</v>
      </c>
      <c r="AK124" s="9"/>
      <c r="AL124" s="9"/>
      <c r="AM124" s="9"/>
      <c r="AN124" s="9"/>
      <c r="AO124" s="10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10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10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10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10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10"/>
      <c r="FZ124" s="9"/>
      <c r="GA124" s="9"/>
    </row>
    <row r="125" spans="1:183" s="2" customFormat="1" ht="17" customHeight="1">
      <c r="A125" s="14" t="s">
        <v>124</v>
      </c>
      <c r="B125" s="35">
        <v>300</v>
      </c>
      <c r="C125" s="35">
        <v>214.2</v>
      </c>
      <c r="D125" s="4">
        <f t="shared" si="38"/>
        <v>0.71399999999999997</v>
      </c>
      <c r="E125" s="11">
        <v>10</v>
      </c>
      <c r="F125" s="5" t="s">
        <v>370</v>
      </c>
      <c r="G125" s="5" t="s">
        <v>370</v>
      </c>
      <c r="H125" s="5" t="s">
        <v>370</v>
      </c>
      <c r="I125" s="5" t="s">
        <v>370</v>
      </c>
      <c r="J125" s="5" t="s">
        <v>370</v>
      </c>
      <c r="K125" s="5" t="s">
        <v>370</v>
      </c>
      <c r="L125" s="5" t="s">
        <v>370</v>
      </c>
      <c r="M125" s="5" t="s">
        <v>370</v>
      </c>
      <c r="N125" s="35">
        <v>344.6</v>
      </c>
      <c r="O125" s="35">
        <v>220.8</v>
      </c>
      <c r="P125" s="4">
        <f t="shared" si="39"/>
        <v>0.64074289030760301</v>
      </c>
      <c r="Q125" s="11">
        <v>20</v>
      </c>
      <c r="R125" s="35">
        <v>55</v>
      </c>
      <c r="S125" s="35">
        <v>64.5</v>
      </c>
      <c r="T125" s="4">
        <f t="shared" si="37"/>
        <v>1.1727272727272726</v>
      </c>
      <c r="U125" s="11">
        <v>30</v>
      </c>
      <c r="V125" s="35">
        <v>2</v>
      </c>
      <c r="W125" s="35">
        <v>1.9</v>
      </c>
      <c r="X125" s="4">
        <f t="shared" si="40"/>
        <v>0.95</v>
      </c>
      <c r="Y125" s="11">
        <v>20</v>
      </c>
      <c r="Z125" s="44">
        <f t="shared" si="41"/>
        <v>0.92670844984962797</v>
      </c>
      <c r="AA125" s="45">
        <v>1595</v>
      </c>
      <c r="AB125" s="35">
        <f t="shared" si="42"/>
        <v>145</v>
      </c>
      <c r="AC125" s="35">
        <f t="shared" si="43"/>
        <v>134.4</v>
      </c>
      <c r="AD125" s="35">
        <f t="shared" si="44"/>
        <v>-10.599999999999994</v>
      </c>
      <c r="AE125" s="35">
        <v>7.3</v>
      </c>
      <c r="AF125" s="35">
        <f t="shared" si="45"/>
        <v>141.69999999999999</v>
      </c>
      <c r="AG125" s="35"/>
      <c r="AH125" s="35">
        <f t="shared" si="46"/>
        <v>141.69999999999999</v>
      </c>
      <c r="AI125" s="35">
        <v>141.69999999999999</v>
      </c>
      <c r="AJ125" s="35">
        <f t="shared" si="47"/>
        <v>0</v>
      </c>
      <c r="AK125" s="9"/>
      <c r="AL125" s="9"/>
      <c r="AM125" s="9"/>
      <c r="AN125" s="9"/>
      <c r="AO125" s="10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10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10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10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10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10"/>
      <c r="FZ125" s="9"/>
      <c r="GA125" s="9"/>
    </row>
    <row r="126" spans="1:183" s="2" customFormat="1" ht="17" customHeight="1">
      <c r="A126" s="14" t="s">
        <v>125</v>
      </c>
      <c r="B126" s="35">
        <v>380</v>
      </c>
      <c r="C126" s="35">
        <v>123.9</v>
      </c>
      <c r="D126" s="4">
        <f t="shared" si="38"/>
        <v>0.32605263157894737</v>
      </c>
      <c r="E126" s="11">
        <v>10</v>
      </c>
      <c r="F126" s="5" t="s">
        <v>370</v>
      </c>
      <c r="G126" s="5" t="s">
        <v>370</v>
      </c>
      <c r="H126" s="5" t="s">
        <v>370</v>
      </c>
      <c r="I126" s="5" t="s">
        <v>370</v>
      </c>
      <c r="J126" s="5" t="s">
        <v>370</v>
      </c>
      <c r="K126" s="5" t="s">
        <v>370</v>
      </c>
      <c r="L126" s="5" t="s">
        <v>370</v>
      </c>
      <c r="M126" s="5" t="s">
        <v>370</v>
      </c>
      <c r="N126" s="35">
        <v>70.5</v>
      </c>
      <c r="O126" s="35">
        <v>315.3</v>
      </c>
      <c r="P126" s="4">
        <f t="shared" si="39"/>
        <v>1.3</v>
      </c>
      <c r="Q126" s="11">
        <v>20</v>
      </c>
      <c r="R126" s="35">
        <v>8</v>
      </c>
      <c r="S126" s="35">
        <v>9.3000000000000007</v>
      </c>
      <c r="T126" s="4">
        <f t="shared" si="37"/>
        <v>1.1625000000000001</v>
      </c>
      <c r="U126" s="11">
        <v>30</v>
      </c>
      <c r="V126" s="35">
        <v>2</v>
      </c>
      <c r="W126" s="35">
        <v>3.1</v>
      </c>
      <c r="X126" s="4">
        <f t="shared" si="40"/>
        <v>1.2349999999999999</v>
      </c>
      <c r="Y126" s="11">
        <v>20</v>
      </c>
      <c r="Z126" s="44">
        <f t="shared" si="41"/>
        <v>1.1104440789473684</v>
      </c>
      <c r="AA126" s="45">
        <v>1355</v>
      </c>
      <c r="AB126" s="35">
        <f t="shared" si="42"/>
        <v>123.18181818181819</v>
      </c>
      <c r="AC126" s="35">
        <f t="shared" si="43"/>
        <v>136.80000000000001</v>
      </c>
      <c r="AD126" s="35">
        <f t="shared" si="44"/>
        <v>13.618181818181824</v>
      </c>
      <c r="AE126" s="35">
        <v>6.4</v>
      </c>
      <c r="AF126" s="35">
        <f t="shared" si="45"/>
        <v>143.19999999999999</v>
      </c>
      <c r="AG126" s="35"/>
      <c r="AH126" s="35">
        <f t="shared" si="46"/>
        <v>143.19999999999999</v>
      </c>
      <c r="AI126" s="35">
        <v>143.19999999999999</v>
      </c>
      <c r="AJ126" s="35">
        <f t="shared" si="47"/>
        <v>0</v>
      </c>
      <c r="AK126" s="9"/>
      <c r="AL126" s="9"/>
      <c r="AM126" s="9"/>
      <c r="AN126" s="9"/>
      <c r="AO126" s="10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10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10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10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10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10"/>
      <c r="FZ126" s="9"/>
      <c r="GA126" s="9"/>
    </row>
    <row r="127" spans="1:183" s="2" customFormat="1" ht="17" customHeight="1">
      <c r="A127" s="14" t="s">
        <v>126</v>
      </c>
      <c r="B127" s="35">
        <v>70</v>
      </c>
      <c r="C127" s="35">
        <v>76.400000000000006</v>
      </c>
      <c r="D127" s="4">
        <f t="shared" si="38"/>
        <v>1.0914285714285714</v>
      </c>
      <c r="E127" s="11">
        <v>10</v>
      </c>
      <c r="F127" s="5" t="s">
        <v>370</v>
      </c>
      <c r="G127" s="5" t="s">
        <v>370</v>
      </c>
      <c r="H127" s="5" t="s">
        <v>370</v>
      </c>
      <c r="I127" s="5" t="s">
        <v>370</v>
      </c>
      <c r="J127" s="5" t="s">
        <v>370</v>
      </c>
      <c r="K127" s="5" t="s">
        <v>370</v>
      </c>
      <c r="L127" s="5" t="s">
        <v>370</v>
      </c>
      <c r="M127" s="5" t="s">
        <v>370</v>
      </c>
      <c r="N127" s="35">
        <v>43.1</v>
      </c>
      <c r="O127" s="35">
        <v>141.69999999999999</v>
      </c>
      <c r="P127" s="4">
        <f t="shared" si="39"/>
        <v>1.3</v>
      </c>
      <c r="Q127" s="11">
        <v>20</v>
      </c>
      <c r="R127" s="35">
        <v>22</v>
      </c>
      <c r="S127" s="35">
        <v>20.8</v>
      </c>
      <c r="T127" s="4">
        <f t="shared" si="37"/>
        <v>0.94545454545454544</v>
      </c>
      <c r="U127" s="11">
        <v>30</v>
      </c>
      <c r="V127" s="35">
        <v>1</v>
      </c>
      <c r="W127" s="35">
        <v>1.2</v>
      </c>
      <c r="X127" s="4">
        <f t="shared" si="40"/>
        <v>1.2</v>
      </c>
      <c r="Y127" s="11">
        <v>20</v>
      </c>
      <c r="Z127" s="44">
        <f t="shared" si="41"/>
        <v>1.1159740259740258</v>
      </c>
      <c r="AA127" s="45">
        <v>707</v>
      </c>
      <c r="AB127" s="35">
        <f t="shared" si="42"/>
        <v>64.272727272727266</v>
      </c>
      <c r="AC127" s="35">
        <f t="shared" si="43"/>
        <v>71.7</v>
      </c>
      <c r="AD127" s="35">
        <f t="shared" si="44"/>
        <v>7.4272727272727366</v>
      </c>
      <c r="AE127" s="35">
        <v>4.6000000000000014</v>
      </c>
      <c r="AF127" s="35">
        <f t="shared" si="45"/>
        <v>76.3</v>
      </c>
      <c r="AG127" s="35"/>
      <c r="AH127" s="35">
        <f t="shared" si="46"/>
        <v>76.3</v>
      </c>
      <c r="AI127" s="35">
        <v>76.3</v>
      </c>
      <c r="AJ127" s="35">
        <f t="shared" si="47"/>
        <v>0</v>
      </c>
      <c r="AK127" s="9"/>
      <c r="AL127" s="9"/>
      <c r="AM127" s="9"/>
      <c r="AN127" s="9"/>
      <c r="AO127" s="10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10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10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10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10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10"/>
      <c r="FZ127" s="9"/>
      <c r="GA127" s="9"/>
    </row>
    <row r="128" spans="1:183" s="2" customFormat="1" ht="17" customHeight="1">
      <c r="A128" s="14" t="s">
        <v>127</v>
      </c>
      <c r="B128" s="35">
        <v>115</v>
      </c>
      <c r="C128" s="35">
        <v>101.9</v>
      </c>
      <c r="D128" s="4">
        <f t="shared" si="38"/>
        <v>0.88608695652173919</v>
      </c>
      <c r="E128" s="11">
        <v>10</v>
      </c>
      <c r="F128" s="5" t="s">
        <v>370</v>
      </c>
      <c r="G128" s="5" t="s">
        <v>370</v>
      </c>
      <c r="H128" s="5" t="s">
        <v>370</v>
      </c>
      <c r="I128" s="5" t="s">
        <v>370</v>
      </c>
      <c r="J128" s="5" t="s">
        <v>370</v>
      </c>
      <c r="K128" s="5" t="s">
        <v>370</v>
      </c>
      <c r="L128" s="5" t="s">
        <v>370</v>
      </c>
      <c r="M128" s="5" t="s">
        <v>370</v>
      </c>
      <c r="N128" s="35">
        <v>163.19999999999999</v>
      </c>
      <c r="O128" s="35">
        <v>101.9</v>
      </c>
      <c r="P128" s="4">
        <f t="shared" si="39"/>
        <v>0.6243872549019609</v>
      </c>
      <c r="Q128" s="11">
        <v>20</v>
      </c>
      <c r="R128" s="35">
        <v>5</v>
      </c>
      <c r="S128" s="35">
        <v>6.5</v>
      </c>
      <c r="T128" s="4">
        <f t="shared" si="37"/>
        <v>1.21</v>
      </c>
      <c r="U128" s="11">
        <v>35</v>
      </c>
      <c r="V128" s="35">
        <v>2</v>
      </c>
      <c r="W128" s="35">
        <v>2.6</v>
      </c>
      <c r="X128" s="4">
        <f t="shared" si="40"/>
        <v>1.21</v>
      </c>
      <c r="Y128" s="11">
        <v>15</v>
      </c>
      <c r="Z128" s="44">
        <f t="shared" si="41"/>
        <v>1.0231076832907076</v>
      </c>
      <c r="AA128" s="45">
        <v>1358</v>
      </c>
      <c r="AB128" s="35">
        <f t="shared" si="42"/>
        <v>123.45454545454545</v>
      </c>
      <c r="AC128" s="35">
        <f t="shared" si="43"/>
        <v>126.3</v>
      </c>
      <c r="AD128" s="35">
        <f t="shared" si="44"/>
        <v>2.8454545454545439</v>
      </c>
      <c r="AE128" s="35">
        <v>-24.800000000000011</v>
      </c>
      <c r="AF128" s="35">
        <f t="shared" si="45"/>
        <v>101.5</v>
      </c>
      <c r="AG128" s="35"/>
      <c r="AH128" s="35">
        <f t="shared" si="46"/>
        <v>101.5</v>
      </c>
      <c r="AI128" s="35">
        <v>101.5</v>
      </c>
      <c r="AJ128" s="35">
        <f t="shared" si="47"/>
        <v>0</v>
      </c>
      <c r="AK128" s="9"/>
      <c r="AL128" s="9"/>
      <c r="AM128" s="9"/>
      <c r="AN128" s="9"/>
      <c r="AO128" s="10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10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10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10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10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10"/>
      <c r="FZ128" s="9"/>
      <c r="GA128" s="9"/>
    </row>
    <row r="129" spans="1:183" s="2" customFormat="1" ht="17" customHeight="1">
      <c r="A129" s="18" t="s">
        <v>128</v>
      </c>
      <c r="B129" s="35"/>
      <c r="C129" s="35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35"/>
      <c r="O129" s="35"/>
      <c r="P129" s="11"/>
      <c r="Q129" s="11"/>
      <c r="R129" s="35"/>
      <c r="S129" s="35"/>
      <c r="T129" s="11"/>
      <c r="U129" s="11"/>
      <c r="V129" s="11"/>
      <c r="W129" s="11"/>
      <c r="X129" s="11"/>
      <c r="Y129" s="11"/>
      <c r="Z129" s="44"/>
      <c r="AA129" s="11"/>
      <c r="AB129" s="11"/>
      <c r="AC129" s="11"/>
      <c r="AD129" s="11"/>
      <c r="AE129" s="11"/>
      <c r="AF129" s="11"/>
      <c r="AG129" s="11"/>
      <c r="AH129" s="11"/>
      <c r="AI129" s="35"/>
      <c r="AJ129" s="35"/>
      <c r="AK129" s="9"/>
      <c r="AL129" s="9"/>
      <c r="AM129" s="9"/>
      <c r="AN129" s="9"/>
      <c r="AO129" s="10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10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10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10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10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10"/>
      <c r="FZ129" s="9"/>
      <c r="GA129" s="9"/>
    </row>
    <row r="130" spans="1:183" s="2" customFormat="1" ht="17" customHeight="1">
      <c r="A130" s="14" t="s">
        <v>129</v>
      </c>
      <c r="B130" s="35">
        <v>1789</v>
      </c>
      <c r="C130" s="35">
        <v>1971</v>
      </c>
      <c r="D130" s="4">
        <f t="shared" si="38"/>
        <v>1.101732811626607</v>
      </c>
      <c r="E130" s="11">
        <v>10</v>
      </c>
      <c r="F130" s="5" t="s">
        <v>370</v>
      </c>
      <c r="G130" s="5" t="s">
        <v>370</v>
      </c>
      <c r="H130" s="5" t="s">
        <v>370</v>
      </c>
      <c r="I130" s="5" t="s">
        <v>370</v>
      </c>
      <c r="J130" s="5" t="s">
        <v>370</v>
      </c>
      <c r="K130" s="5" t="s">
        <v>370</v>
      </c>
      <c r="L130" s="5" t="s">
        <v>370</v>
      </c>
      <c r="M130" s="5" t="s">
        <v>370</v>
      </c>
      <c r="N130" s="35">
        <v>321.39999999999998</v>
      </c>
      <c r="O130" s="35">
        <v>374.1</v>
      </c>
      <c r="P130" s="4">
        <f t="shared" si="39"/>
        <v>1.1639701306782826</v>
      </c>
      <c r="Q130" s="11">
        <v>20</v>
      </c>
      <c r="R130" s="35">
        <v>225</v>
      </c>
      <c r="S130" s="35">
        <v>204.3</v>
      </c>
      <c r="T130" s="4">
        <f t="shared" si="37"/>
        <v>0.90800000000000003</v>
      </c>
      <c r="U130" s="11">
        <v>30</v>
      </c>
      <c r="V130" s="35">
        <v>14</v>
      </c>
      <c r="W130" s="35">
        <v>9.6</v>
      </c>
      <c r="X130" s="4">
        <f t="shared" si="40"/>
        <v>0.68571428571428572</v>
      </c>
      <c r="Y130" s="11">
        <v>20</v>
      </c>
      <c r="Z130" s="44">
        <f t="shared" si="41"/>
        <v>0.94063770555146797</v>
      </c>
      <c r="AA130" s="45">
        <v>1963</v>
      </c>
      <c r="AB130" s="35">
        <f t="shared" si="42"/>
        <v>178.45454545454547</v>
      </c>
      <c r="AC130" s="35">
        <f t="shared" si="43"/>
        <v>167.9</v>
      </c>
      <c r="AD130" s="35">
        <f t="shared" si="44"/>
        <v>-10.554545454545462</v>
      </c>
      <c r="AE130" s="35">
        <v>14.700000000000045</v>
      </c>
      <c r="AF130" s="35">
        <f t="shared" si="45"/>
        <v>182.6</v>
      </c>
      <c r="AG130" s="35"/>
      <c r="AH130" s="35">
        <f t="shared" si="46"/>
        <v>182.6</v>
      </c>
      <c r="AI130" s="35">
        <v>182.6</v>
      </c>
      <c r="AJ130" s="35">
        <f t="shared" si="47"/>
        <v>0</v>
      </c>
      <c r="AK130" s="9"/>
      <c r="AL130" s="9"/>
      <c r="AM130" s="9"/>
      <c r="AN130" s="9"/>
      <c r="AO130" s="10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10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10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10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10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10"/>
      <c r="FZ130" s="9"/>
      <c r="GA130" s="9"/>
    </row>
    <row r="131" spans="1:183" s="2" customFormat="1" ht="17" customHeight="1">
      <c r="A131" s="14" t="s">
        <v>130</v>
      </c>
      <c r="B131" s="35">
        <v>0</v>
      </c>
      <c r="C131" s="35">
        <v>0</v>
      </c>
      <c r="D131" s="4">
        <f t="shared" si="38"/>
        <v>0</v>
      </c>
      <c r="E131" s="11">
        <v>0</v>
      </c>
      <c r="F131" s="5" t="s">
        <v>370</v>
      </c>
      <c r="G131" s="5" t="s">
        <v>370</v>
      </c>
      <c r="H131" s="5" t="s">
        <v>370</v>
      </c>
      <c r="I131" s="5" t="s">
        <v>370</v>
      </c>
      <c r="J131" s="5" t="s">
        <v>370</v>
      </c>
      <c r="K131" s="5" t="s">
        <v>370</v>
      </c>
      <c r="L131" s="5" t="s">
        <v>370</v>
      </c>
      <c r="M131" s="5" t="s">
        <v>370</v>
      </c>
      <c r="N131" s="35">
        <v>85.6</v>
      </c>
      <c r="O131" s="35">
        <v>209.5</v>
      </c>
      <c r="P131" s="4">
        <f t="shared" si="39"/>
        <v>1.3</v>
      </c>
      <c r="Q131" s="11">
        <v>20</v>
      </c>
      <c r="R131" s="35">
        <v>94</v>
      </c>
      <c r="S131" s="35">
        <v>93</v>
      </c>
      <c r="T131" s="4">
        <f t="shared" si="37"/>
        <v>0.98936170212765961</v>
      </c>
      <c r="U131" s="11">
        <v>40</v>
      </c>
      <c r="V131" s="35">
        <v>4</v>
      </c>
      <c r="W131" s="35">
        <v>4.0999999999999996</v>
      </c>
      <c r="X131" s="4">
        <f t="shared" si="40"/>
        <v>1.0249999999999999</v>
      </c>
      <c r="Y131" s="11">
        <v>10</v>
      </c>
      <c r="Z131" s="44">
        <f t="shared" si="41"/>
        <v>1.0832066869300914</v>
      </c>
      <c r="AA131" s="45">
        <v>2071</v>
      </c>
      <c r="AB131" s="35">
        <f t="shared" si="42"/>
        <v>188.27272727272728</v>
      </c>
      <c r="AC131" s="35">
        <f t="shared" si="43"/>
        <v>203.9</v>
      </c>
      <c r="AD131" s="35">
        <f t="shared" si="44"/>
        <v>15.627272727272725</v>
      </c>
      <c r="AE131" s="35">
        <v>-17.599999999999966</v>
      </c>
      <c r="AF131" s="35">
        <f t="shared" si="45"/>
        <v>186.3</v>
      </c>
      <c r="AG131" s="35"/>
      <c r="AH131" s="35">
        <f t="shared" si="46"/>
        <v>186.3</v>
      </c>
      <c r="AI131" s="35">
        <v>186.3</v>
      </c>
      <c r="AJ131" s="35">
        <f t="shared" si="47"/>
        <v>0</v>
      </c>
      <c r="AK131" s="9"/>
      <c r="AL131" s="9"/>
      <c r="AM131" s="9"/>
      <c r="AN131" s="9"/>
      <c r="AO131" s="10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10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10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10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10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10"/>
      <c r="FZ131" s="9"/>
      <c r="GA131" s="9"/>
    </row>
    <row r="132" spans="1:183" s="2" customFormat="1" ht="17" customHeight="1">
      <c r="A132" s="14" t="s">
        <v>131</v>
      </c>
      <c r="B132" s="35">
        <v>3900</v>
      </c>
      <c r="C132" s="35">
        <v>4281</v>
      </c>
      <c r="D132" s="4">
        <f t="shared" si="38"/>
        <v>1.0976923076923077</v>
      </c>
      <c r="E132" s="11">
        <v>10</v>
      </c>
      <c r="F132" s="5" t="s">
        <v>370</v>
      </c>
      <c r="G132" s="5" t="s">
        <v>370</v>
      </c>
      <c r="H132" s="5" t="s">
        <v>370</v>
      </c>
      <c r="I132" s="5" t="s">
        <v>370</v>
      </c>
      <c r="J132" s="5" t="s">
        <v>370</v>
      </c>
      <c r="K132" s="5" t="s">
        <v>370</v>
      </c>
      <c r="L132" s="5" t="s">
        <v>370</v>
      </c>
      <c r="M132" s="5" t="s">
        <v>370</v>
      </c>
      <c r="N132" s="35">
        <v>441.5</v>
      </c>
      <c r="O132" s="35">
        <v>801.2</v>
      </c>
      <c r="P132" s="4">
        <f t="shared" si="39"/>
        <v>1.2614722536806342</v>
      </c>
      <c r="Q132" s="11">
        <v>20</v>
      </c>
      <c r="R132" s="35">
        <v>56</v>
      </c>
      <c r="S132" s="35">
        <v>69.599999999999994</v>
      </c>
      <c r="T132" s="4">
        <f t="shared" si="37"/>
        <v>1.2042857142857142</v>
      </c>
      <c r="U132" s="11">
        <v>20</v>
      </c>
      <c r="V132" s="35">
        <v>5</v>
      </c>
      <c r="W132" s="35">
        <v>8.6</v>
      </c>
      <c r="X132" s="4">
        <f t="shared" si="40"/>
        <v>1.252</v>
      </c>
      <c r="Y132" s="11">
        <v>30</v>
      </c>
      <c r="Z132" s="44">
        <f t="shared" si="41"/>
        <v>1.2231510304531255</v>
      </c>
      <c r="AA132" s="45">
        <v>4039</v>
      </c>
      <c r="AB132" s="35">
        <f t="shared" si="42"/>
        <v>367.18181818181819</v>
      </c>
      <c r="AC132" s="35">
        <f t="shared" si="43"/>
        <v>449.1</v>
      </c>
      <c r="AD132" s="35">
        <f t="shared" si="44"/>
        <v>81.918181818181836</v>
      </c>
      <c r="AE132" s="35">
        <v>9.8000000000000007</v>
      </c>
      <c r="AF132" s="35">
        <f t="shared" si="45"/>
        <v>458.9</v>
      </c>
      <c r="AG132" s="35"/>
      <c r="AH132" s="35">
        <f t="shared" si="46"/>
        <v>458.9</v>
      </c>
      <c r="AI132" s="35">
        <v>458.9</v>
      </c>
      <c r="AJ132" s="35">
        <f t="shared" si="47"/>
        <v>0</v>
      </c>
      <c r="AK132" s="9"/>
      <c r="AL132" s="9"/>
      <c r="AM132" s="9"/>
      <c r="AN132" s="9"/>
      <c r="AO132" s="10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10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10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10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10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10"/>
      <c r="FZ132" s="9"/>
      <c r="GA132" s="9"/>
    </row>
    <row r="133" spans="1:183" s="2" customFormat="1" ht="17" customHeight="1">
      <c r="A133" s="14" t="s">
        <v>132</v>
      </c>
      <c r="B133" s="35">
        <v>0</v>
      </c>
      <c r="C133" s="35">
        <v>0</v>
      </c>
      <c r="D133" s="4">
        <f t="shared" si="38"/>
        <v>0</v>
      </c>
      <c r="E133" s="11">
        <v>0</v>
      </c>
      <c r="F133" s="5" t="s">
        <v>370</v>
      </c>
      <c r="G133" s="5" t="s">
        <v>370</v>
      </c>
      <c r="H133" s="5" t="s">
        <v>370</v>
      </c>
      <c r="I133" s="5" t="s">
        <v>370</v>
      </c>
      <c r="J133" s="5" t="s">
        <v>370</v>
      </c>
      <c r="K133" s="5" t="s">
        <v>370</v>
      </c>
      <c r="L133" s="5" t="s">
        <v>370</v>
      </c>
      <c r="M133" s="5" t="s">
        <v>370</v>
      </c>
      <c r="N133" s="35">
        <v>74.400000000000006</v>
      </c>
      <c r="O133" s="35">
        <v>117.5</v>
      </c>
      <c r="P133" s="4">
        <f t="shared" si="39"/>
        <v>1.2379301075268816</v>
      </c>
      <c r="Q133" s="11">
        <v>20</v>
      </c>
      <c r="R133" s="35">
        <v>60</v>
      </c>
      <c r="S133" s="35">
        <v>38.5</v>
      </c>
      <c r="T133" s="4">
        <f t="shared" si="37"/>
        <v>0.64166666666666672</v>
      </c>
      <c r="U133" s="11">
        <v>20</v>
      </c>
      <c r="V133" s="35">
        <v>7</v>
      </c>
      <c r="W133" s="35">
        <v>7.1</v>
      </c>
      <c r="X133" s="4">
        <f t="shared" si="40"/>
        <v>1.0142857142857142</v>
      </c>
      <c r="Y133" s="11">
        <v>10</v>
      </c>
      <c r="Z133" s="44">
        <f t="shared" si="41"/>
        <v>0.95469585253456213</v>
      </c>
      <c r="AA133" s="45">
        <v>2056</v>
      </c>
      <c r="AB133" s="35">
        <f t="shared" si="42"/>
        <v>186.90909090909091</v>
      </c>
      <c r="AC133" s="35">
        <f t="shared" si="43"/>
        <v>178.4</v>
      </c>
      <c r="AD133" s="35">
        <f t="shared" si="44"/>
        <v>-8.5090909090909008</v>
      </c>
      <c r="AE133" s="35">
        <v>-4.5</v>
      </c>
      <c r="AF133" s="35">
        <f t="shared" si="45"/>
        <v>173.9</v>
      </c>
      <c r="AG133" s="35"/>
      <c r="AH133" s="35">
        <f t="shared" si="46"/>
        <v>173.9</v>
      </c>
      <c r="AI133" s="35">
        <v>173.9</v>
      </c>
      <c r="AJ133" s="35">
        <f t="shared" si="47"/>
        <v>0</v>
      </c>
      <c r="AK133" s="9"/>
      <c r="AL133" s="9"/>
      <c r="AM133" s="9"/>
      <c r="AN133" s="9"/>
      <c r="AO133" s="10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10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10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10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10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10"/>
      <c r="FZ133" s="9"/>
      <c r="GA133" s="9"/>
    </row>
    <row r="134" spans="1:183" s="2" customFormat="1" ht="17" customHeight="1">
      <c r="A134" s="14" t="s">
        <v>133</v>
      </c>
      <c r="B134" s="35">
        <v>0</v>
      </c>
      <c r="C134" s="35">
        <v>0</v>
      </c>
      <c r="D134" s="4">
        <f t="shared" si="38"/>
        <v>0</v>
      </c>
      <c r="E134" s="11">
        <v>0</v>
      </c>
      <c r="F134" s="5" t="s">
        <v>370</v>
      </c>
      <c r="G134" s="5" t="s">
        <v>370</v>
      </c>
      <c r="H134" s="5" t="s">
        <v>370</v>
      </c>
      <c r="I134" s="5" t="s">
        <v>370</v>
      </c>
      <c r="J134" s="5" t="s">
        <v>370</v>
      </c>
      <c r="K134" s="5" t="s">
        <v>370</v>
      </c>
      <c r="L134" s="5" t="s">
        <v>370</v>
      </c>
      <c r="M134" s="5" t="s">
        <v>370</v>
      </c>
      <c r="N134" s="35">
        <v>273.2</v>
      </c>
      <c r="O134" s="35">
        <v>142.9</v>
      </c>
      <c r="P134" s="4">
        <f t="shared" si="39"/>
        <v>0.52306002928257689</v>
      </c>
      <c r="Q134" s="11">
        <v>20</v>
      </c>
      <c r="R134" s="35">
        <v>0</v>
      </c>
      <c r="S134" s="35">
        <v>0</v>
      </c>
      <c r="T134" s="4">
        <f t="shared" si="37"/>
        <v>1</v>
      </c>
      <c r="U134" s="11">
        <v>20</v>
      </c>
      <c r="V134" s="35">
        <v>2</v>
      </c>
      <c r="W134" s="35">
        <v>2.2999999999999998</v>
      </c>
      <c r="X134" s="4">
        <f t="shared" si="40"/>
        <v>1.1499999999999999</v>
      </c>
      <c r="Y134" s="11">
        <v>30</v>
      </c>
      <c r="Z134" s="44">
        <f t="shared" si="41"/>
        <v>0.92801715122359341</v>
      </c>
      <c r="AA134" s="45">
        <v>1443</v>
      </c>
      <c r="AB134" s="35">
        <f t="shared" si="42"/>
        <v>131.18181818181819</v>
      </c>
      <c r="AC134" s="35">
        <f t="shared" si="43"/>
        <v>121.7</v>
      </c>
      <c r="AD134" s="35">
        <f t="shared" si="44"/>
        <v>-9.4818181818181841</v>
      </c>
      <c r="AE134" s="35">
        <v>18.300000000000011</v>
      </c>
      <c r="AF134" s="35">
        <f t="shared" si="45"/>
        <v>140</v>
      </c>
      <c r="AG134" s="35"/>
      <c r="AH134" s="35">
        <f t="shared" si="46"/>
        <v>140</v>
      </c>
      <c r="AI134" s="35">
        <v>140</v>
      </c>
      <c r="AJ134" s="35">
        <f t="shared" si="47"/>
        <v>0</v>
      </c>
      <c r="AK134" s="9"/>
      <c r="AL134" s="9"/>
      <c r="AM134" s="9"/>
      <c r="AN134" s="9"/>
      <c r="AO134" s="10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10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10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10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10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10"/>
      <c r="FZ134" s="9"/>
      <c r="GA134" s="9"/>
    </row>
    <row r="135" spans="1:183" s="2" customFormat="1" ht="17" customHeight="1">
      <c r="A135" s="14" t="s">
        <v>134</v>
      </c>
      <c r="B135" s="35">
        <v>0</v>
      </c>
      <c r="C135" s="35">
        <v>0</v>
      </c>
      <c r="D135" s="4">
        <f t="shared" si="38"/>
        <v>0</v>
      </c>
      <c r="E135" s="11">
        <v>0</v>
      </c>
      <c r="F135" s="5" t="s">
        <v>370</v>
      </c>
      <c r="G135" s="5" t="s">
        <v>370</v>
      </c>
      <c r="H135" s="5" t="s">
        <v>370</v>
      </c>
      <c r="I135" s="5" t="s">
        <v>370</v>
      </c>
      <c r="J135" s="5" t="s">
        <v>370</v>
      </c>
      <c r="K135" s="5" t="s">
        <v>370</v>
      </c>
      <c r="L135" s="5" t="s">
        <v>370</v>
      </c>
      <c r="M135" s="5" t="s">
        <v>370</v>
      </c>
      <c r="N135" s="35">
        <v>123.3</v>
      </c>
      <c r="O135" s="35">
        <v>73.7</v>
      </c>
      <c r="P135" s="4">
        <f t="shared" si="39"/>
        <v>0.59772911597729117</v>
      </c>
      <c r="Q135" s="11">
        <v>20</v>
      </c>
      <c r="R135" s="35">
        <v>54</v>
      </c>
      <c r="S135" s="35">
        <v>60.2</v>
      </c>
      <c r="T135" s="4">
        <f t="shared" si="37"/>
        <v>1.1148148148148149</v>
      </c>
      <c r="U135" s="11">
        <v>35</v>
      </c>
      <c r="V135" s="35">
        <v>3</v>
      </c>
      <c r="W135" s="35">
        <v>2.2999999999999998</v>
      </c>
      <c r="X135" s="4">
        <f t="shared" si="40"/>
        <v>0.76666666666666661</v>
      </c>
      <c r="Y135" s="11">
        <v>15</v>
      </c>
      <c r="Z135" s="44">
        <f t="shared" si="41"/>
        <v>0.89247286911520485</v>
      </c>
      <c r="AA135" s="45">
        <v>1182</v>
      </c>
      <c r="AB135" s="35">
        <f t="shared" si="42"/>
        <v>107.45454545454545</v>
      </c>
      <c r="AC135" s="35">
        <f t="shared" si="43"/>
        <v>95.9</v>
      </c>
      <c r="AD135" s="35">
        <f t="shared" si="44"/>
        <v>-11.554545454545448</v>
      </c>
      <c r="AE135" s="35">
        <v>6</v>
      </c>
      <c r="AF135" s="35">
        <f t="shared" si="45"/>
        <v>101.9</v>
      </c>
      <c r="AG135" s="35"/>
      <c r="AH135" s="35">
        <f t="shared" si="46"/>
        <v>101.9</v>
      </c>
      <c r="AI135" s="35">
        <v>101.9</v>
      </c>
      <c r="AJ135" s="35">
        <f t="shared" si="47"/>
        <v>0</v>
      </c>
      <c r="AK135" s="9"/>
      <c r="AL135" s="9"/>
      <c r="AM135" s="9"/>
      <c r="AN135" s="9"/>
      <c r="AO135" s="10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10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10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10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10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10"/>
      <c r="FZ135" s="9"/>
      <c r="GA135" s="9"/>
    </row>
    <row r="136" spans="1:183" s="2" customFormat="1" ht="17" customHeight="1">
      <c r="A136" s="14" t="s">
        <v>135</v>
      </c>
      <c r="B136" s="35">
        <v>584</v>
      </c>
      <c r="C136" s="35">
        <v>662</v>
      </c>
      <c r="D136" s="4">
        <f t="shared" si="38"/>
        <v>1.1335616438356164</v>
      </c>
      <c r="E136" s="11">
        <v>10</v>
      </c>
      <c r="F136" s="5" t="s">
        <v>370</v>
      </c>
      <c r="G136" s="5" t="s">
        <v>370</v>
      </c>
      <c r="H136" s="5" t="s">
        <v>370</v>
      </c>
      <c r="I136" s="5" t="s">
        <v>370</v>
      </c>
      <c r="J136" s="5" t="s">
        <v>370</v>
      </c>
      <c r="K136" s="5" t="s">
        <v>370</v>
      </c>
      <c r="L136" s="5" t="s">
        <v>370</v>
      </c>
      <c r="M136" s="5" t="s">
        <v>370</v>
      </c>
      <c r="N136" s="35">
        <v>529.9</v>
      </c>
      <c r="O136" s="35">
        <v>452.1</v>
      </c>
      <c r="P136" s="4">
        <f t="shared" si="39"/>
        <v>0.85317984525382151</v>
      </c>
      <c r="Q136" s="11">
        <v>20</v>
      </c>
      <c r="R136" s="35">
        <v>163</v>
      </c>
      <c r="S136" s="35">
        <v>231.3</v>
      </c>
      <c r="T136" s="4">
        <f t="shared" si="37"/>
        <v>1.2219018404907975</v>
      </c>
      <c r="U136" s="11">
        <v>35</v>
      </c>
      <c r="V136" s="35">
        <v>9</v>
      </c>
      <c r="W136" s="35">
        <v>6</v>
      </c>
      <c r="X136" s="4">
        <f t="shared" si="40"/>
        <v>0.66666666666666663</v>
      </c>
      <c r="Y136" s="11">
        <v>15</v>
      </c>
      <c r="Z136" s="44">
        <f t="shared" si="41"/>
        <v>1.0145722220076312</v>
      </c>
      <c r="AA136" s="45">
        <v>739</v>
      </c>
      <c r="AB136" s="35">
        <f t="shared" si="42"/>
        <v>67.181818181818187</v>
      </c>
      <c r="AC136" s="35">
        <f t="shared" si="43"/>
        <v>68.2</v>
      </c>
      <c r="AD136" s="35">
        <f t="shared" si="44"/>
        <v>1.0181818181818159</v>
      </c>
      <c r="AE136" s="35">
        <v>0.6</v>
      </c>
      <c r="AF136" s="35">
        <f t="shared" si="45"/>
        <v>68.8</v>
      </c>
      <c r="AG136" s="35"/>
      <c r="AH136" s="35">
        <f t="shared" si="46"/>
        <v>68.8</v>
      </c>
      <c r="AI136" s="35">
        <v>68.8</v>
      </c>
      <c r="AJ136" s="35">
        <f t="shared" si="47"/>
        <v>0</v>
      </c>
      <c r="AK136" s="9"/>
      <c r="AL136" s="9"/>
      <c r="AM136" s="9"/>
      <c r="AN136" s="9"/>
      <c r="AO136" s="10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10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10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10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10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10"/>
      <c r="FZ136" s="9"/>
      <c r="GA136" s="9"/>
    </row>
    <row r="137" spans="1:183" s="2" customFormat="1" ht="17" customHeight="1">
      <c r="A137" s="14" t="s">
        <v>136</v>
      </c>
      <c r="B137" s="35">
        <v>0</v>
      </c>
      <c r="C137" s="35">
        <v>0</v>
      </c>
      <c r="D137" s="4">
        <f t="shared" si="38"/>
        <v>0</v>
      </c>
      <c r="E137" s="11">
        <v>0</v>
      </c>
      <c r="F137" s="5" t="s">
        <v>370</v>
      </c>
      <c r="G137" s="5" t="s">
        <v>370</v>
      </c>
      <c r="H137" s="5" t="s">
        <v>370</v>
      </c>
      <c r="I137" s="5" t="s">
        <v>370</v>
      </c>
      <c r="J137" s="5" t="s">
        <v>370</v>
      </c>
      <c r="K137" s="5" t="s">
        <v>370</v>
      </c>
      <c r="L137" s="5" t="s">
        <v>370</v>
      </c>
      <c r="M137" s="5" t="s">
        <v>370</v>
      </c>
      <c r="N137" s="35">
        <v>226</v>
      </c>
      <c r="O137" s="35">
        <v>326.5</v>
      </c>
      <c r="P137" s="4">
        <f t="shared" si="39"/>
        <v>1.2244690265486726</v>
      </c>
      <c r="Q137" s="11">
        <v>20</v>
      </c>
      <c r="R137" s="35">
        <v>276</v>
      </c>
      <c r="S137" s="35">
        <v>392.4</v>
      </c>
      <c r="T137" s="4">
        <f t="shared" si="37"/>
        <v>1.2221739130434783</v>
      </c>
      <c r="U137" s="11">
        <v>35</v>
      </c>
      <c r="V137" s="35">
        <v>12</v>
      </c>
      <c r="W137" s="35">
        <v>14</v>
      </c>
      <c r="X137" s="4">
        <f t="shared" si="40"/>
        <v>1.1666666666666667</v>
      </c>
      <c r="Y137" s="11">
        <v>15</v>
      </c>
      <c r="Z137" s="44">
        <f t="shared" si="41"/>
        <v>1.2109352498213599</v>
      </c>
      <c r="AA137" s="45">
        <v>1870</v>
      </c>
      <c r="AB137" s="35">
        <f t="shared" si="42"/>
        <v>170</v>
      </c>
      <c r="AC137" s="35">
        <f t="shared" si="43"/>
        <v>205.9</v>
      </c>
      <c r="AD137" s="35">
        <f t="shared" si="44"/>
        <v>35.900000000000006</v>
      </c>
      <c r="AE137" s="35">
        <v>-2.8</v>
      </c>
      <c r="AF137" s="35">
        <f t="shared" si="45"/>
        <v>203.1</v>
      </c>
      <c r="AG137" s="35"/>
      <c r="AH137" s="35">
        <f t="shared" si="46"/>
        <v>203.1</v>
      </c>
      <c r="AI137" s="35">
        <v>203.1</v>
      </c>
      <c r="AJ137" s="35">
        <f t="shared" si="47"/>
        <v>0</v>
      </c>
      <c r="AK137" s="9"/>
      <c r="AL137" s="9"/>
      <c r="AM137" s="9"/>
      <c r="AN137" s="9"/>
      <c r="AO137" s="10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10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10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10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10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10"/>
      <c r="FZ137" s="9"/>
      <c r="GA137" s="9"/>
    </row>
    <row r="138" spans="1:183" s="2" customFormat="1" ht="17" customHeight="1">
      <c r="A138" s="14" t="s">
        <v>137</v>
      </c>
      <c r="B138" s="35">
        <v>0</v>
      </c>
      <c r="C138" s="35">
        <v>0</v>
      </c>
      <c r="D138" s="4">
        <f t="shared" si="38"/>
        <v>0</v>
      </c>
      <c r="E138" s="11">
        <v>0</v>
      </c>
      <c r="F138" s="5" t="s">
        <v>370</v>
      </c>
      <c r="G138" s="5" t="s">
        <v>370</v>
      </c>
      <c r="H138" s="5" t="s">
        <v>370</v>
      </c>
      <c r="I138" s="5" t="s">
        <v>370</v>
      </c>
      <c r="J138" s="5" t="s">
        <v>370</v>
      </c>
      <c r="K138" s="5" t="s">
        <v>370</v>
      </c>
      <c r="L138" s="5" t="s">
        <v>370</v>
      </c>
      <c r="M138" s="5" t="s">
        <v>370</v>
      </c>
      <c r="N138" s="35">
        <v>533</v>
      </c>
      <c r="O138" s="35">
        <v>400.1</v>
      </c>
      <c r="P138" s="4">
        <f t="shared" si="39"/>
        <v>0.75065666041275803</v>
      </c>
      <c r="Q138" s="11">
        <v>20</v>
      </c>
      <c r="R138" s="35">
        <v>2</v>
      </c>
      <c r="S138" s="35">
        <v>2.1</v>
      </c>
      <c r="T138" s="4">
        <f t="shared" si="37"/>
        <v>1.05</v>
      </c>
      <c r="U138" s="11">
        <v>25</v>
      </c>
      <c r="V138" s="35">
        <v>3</v>
      </c>
      <c r="W138" s="35">
        <v>0.5</v>
      </c>
      <c r="X138" s="4">
        <f t="shared" si="40"/>
        <v>0.16666666666666666</v>
      </c>
      <c r="Y138" s="11">
        <v>25</v>
      </c>
      <c r="Z138" s="44">
        <f t="shared" si="41"/>
        <v>0.64899714107031181</v>
      </c>
      <c r="AA138" s="45">
        <v>75</v>
      </c>
      <c r="AB138" s="35">
        <f t="shared" si="42"/>
        <v>6.8181818181818183</v>
      </c>
      <c r="AC138" s="35">
        <f t="shared" si="43"/>
        <v>4.4000000000000004</v>
      </c>
      <c r="AD138" s="35">
        <f t="shared" si="44"/>
        <v>-2.418181818181818</v>
      </c>
      <c r="AE138" s="35">
        <v>1.4000000000000004</v>
      </c>
      <c r="AF138" s="35">
        <f t="shared" si="45"/>
        <v>5.8</v>
      </c>
      <c r="AG138" s="35"/>
      <c r="AH138" s="35">
        <f t="shared" si="46"/>
        <v>5.8</v>
      </c>
      <c r="AI138" s="35">
        <v>5.8</v>
      </c>
      <c r="AJ138" s="35">
        <f t="shared" si="47"/>
        <v>0</v>
      </c>
      <c r="AK138" s="9"/>
      <c r="AL138" s="9"/>
      <c r="AM138" s="9"/>
      <c r="AN138" s="9"/>
      <c r="AO138" s="10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10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10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10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10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10"/>
      <c r="FZ138" s="9"/>
      <c r="GA138" s="9"/>
    </row>
    <row r="139" spans="1:183" s="2" customFormat="1" ht="17" customHeight="1">
      <c r="A139" s="18" t="s">
        <v>138</v>
      </c>
      <c r="B139" s="35"/>
      <c r="C139" s="35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35"/>
      <c r="O139" s="35"/>
      <c r="P139" s="11"/>
      <c r="Q139" s="11"/>
      <c r="R139" s="35"/>
      <c r="S139" s="35"/>
      <c r="T139" s="11"/>
      <c r="U139" s="11"/>
      <c r="V139" s="11"/>
      <c r="W139" s="11"/>
      <c r="X139" s="11"/>
      <c r="Y139" s="11"/>
      <c r="Z139" s="44"/>
      <c r="AA139" s="11"/>
      <c r="AB139" s="11"/>
      <c r="AC139" s="11"/>
      <c r="AD139" s="11"/>
      <c r="AE139" s="11"/>
      <c r="AF139" s="11"/>
      <c r="AG139" s="11"/>
      <c r="AH139" s="11"/>
      <c r="AI139" s="35"/>
      <c r="AJ139" s="35"/>
      <c r="AK139" s="9"/>
      <c r="AL139" s="9"/>
      <c r="AM139" s="9"/>
      <c r="AN139" s="9"/>
      <c r="AO139" s="10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10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10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10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10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10"/>
      <c r="FZ139" s="9"/>
      <c r="GA139" s="9"/>
    </row>
    <row r="140" spans="1:183" s="2" customFormat="1" ht="17" customHeight="1">
      <c r="A140" s="14" t="s">
        <v>139</v>
      </c>
      <c r="B140" s="35">
        <v>0</v>
      </c>
      <c r="C140" s="35">
        <v>0</v>
      </c>
      <c r="D140" s="4">
        <f t="shared" si="38"/>
        <v>0</v>
      </c>
      <c r="E140" s="11">
        <v>0</v>
      </c>
      <c r="F140" s="5" t="s">
        <v>370</v>
      </c>
      <c r="G140" s="5" t="s">
        <v>370</v>
      </c>
      <c r="H140" s="5" t="s">
        <v>370</v>
      </c>
      <c r="I140" s="5" t="s">
        <v>370</v>
      </c>
      <c r="J140" s="5" t="s">
        <v>370</v>
      </c>
      <c r="K140" s="5" t="s">
        <v>370</v>
      </c>
      <c r="L140" s="5" t="s">
        <v>370</v>
      </c>
      <c r="M140" s="5" t="s">
        <v>370</v>
      </c>
      <c r="N140" s="35">
        <v>129.80000000000001</v>
      </c>
      <c r="O140" s="35">
        <v>0</v>
      </c>
      <c r="P140" s="4">
        <f t="shared" si="39"/>
        <v>0</v>
      </c>
      <c r="Q140" s="11">
        <v>20</v>
      </c>
      <c r="R140" s="35">
        <v>0</v>
      </c>
      <c r="S140" s="35">
        <v>0</v>
      </c>
      <c r="T140" s="4">
        <f t="shared" si="37"/>
        <v>1</v>
      </c>
      <c r="U140" s="11">
        <v>30</v>
      </c>
      <c r="V140" s="35">
        <v>0.8</v>
      </c>
      <c r="W140" s="35">
        <v>0.8</v>
      </c>
      <c r="X140" s="4">
        <f t="shared" si="40"/>
        <v>1</v>
      </c>
      <c r="Y140" s="11">
        <v>20</v>
      </c>
      <c r="Z140" s="44">
        <f t="shared" si="41"/>
        <v>0.7142857142857143</v>
      </c>
      <c r="AA140" s="45">
        <v>2458</v>
      </c>
      <c r="AB140" s="35">
        <f t="shared" si="42"/>
        <v>223.45454545454547</v>
      </c>
      <c r="AC140" s="35">
        <f t="shared" si="43"/>
        <v>159.6</v>
      </c>
      <c r="AD140" s="35">
        <f t="shared" si="44"/>
        <v>-63.854545454545473</v>
      </c>
      <c r="AE140" s="35">
        <v>-17.399999999999977</v>
      </c>
      <c r="AF140" s="35">
        <f t="shared" si="45"/>
        <v>142.19999999999999</v>
      </c>
      <c r="AG140" s="35"/>
      <c r="AH140" s="35">
        <f t="shared" si="46"/>
        <v>142.19999999999999</v>
      </c>
      <c r="AI140" s="35">
        <v>142.19999999999999</v>
      </c>
      <c r="AJ140" s="35">
        <f t="shared" si="47"/>
        <v>0</v>
      </c>
      <c r="AK140" s="9"/>
      <c r="AL140" s="9"/>
      <c r="AM140" s="9"/>
      <c r="AN140" s="9"/>
      <c r="AO140" s="10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10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10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10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10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10"/>
      <c r="FZ140" s="9"/>
      <c r="GA140" s="9"/>
    </row>
    <row r="141" spans="1:183" s="2" customFormat="1" ht="17" customHeight="1">
      <c r="A141" s="14" t="s">
        <v>140</v>
      </c>
      <c r="B141" s="35">
        <v>0</v>
      </c>
      <c r="C141" s="35">
        <v>0</v>
      </c>
      <c r="D141" s="4">
        <f t="shared" si="38"/>
        <v>0</v>
      </c>
      <c r="E141" s="11">
        <v>0</v>
      </c>
      <c r="F141" s="5" t="s">
        <v>370</v>
      </c>
      <c r="G141" s="5" t="s">
        <v>370</v>
      </c>
      <c r="H141" s="5" t="s">
        <v>370</v>
      </c>
      <c r="I141" s="5" t="s">
        <v>370</v>
      </c>
      <c r="J141" s="5" t="s">
        <v>370</v>
      </c>
      <c r="K141" s="5" t="s">
        <v>370</v>
      </c>
      <c r="L141" s="5" t="s">
        <v>370</v>
      </c>
      <c r="M141" s="5" t="s">
        <v>370</v>
      </c>
      <c r="N141" s="35">
        <v>119.2</v>
      </c>
      <c r="O141" s="35">
        <v>54.1</v>
      </c>
      <c r="P141" s="4">
        <f t="shared" si="39"/>
        <v>0.45385906040268459</v>
      </c>
      <c r="Q141" s="11">
        <v>20</v>
      </c>
      <c r="R141" s="35">
        <v>4</v>
      </c>
      <c r="S141" s="35">
        <v>4</v>
      </c>
      <c r="T141" s="4">
        <f t="shared" si="37"/>
        <v>1</v>
      </c>
      <c r="U141" s="11">
        <v>35</v>
      </c>
      <c r="V141" s="35">
        <v>1.8</v>
      </c>
      <c r="W141" s="35">
        <v>2.2000000000000002</v>
      </c>
      <c r="X141" s="4">
        <f t="shared" si="40"/>
        <v>1.2022222222222223</v>
      </c>
      <c r="Y141" s="11">
        <v>15</v>
      </c>
      <c r="Z141" s="44">
        <f t="shared" si="41"/>
        <v>0.88729306487695736</v>
      </c>
      <c r="AA141" s="45">
        <v>3115</v>
      </c>
      <c r="AB141" s="35">
        <f t="shared" si="42"/>
        <v>283.18181818181819</v>
      </c>
      <c r="AC141" s="35">
        <f t="shared" si="43"/>
        <v>251.3</v>
      </c>
      <c r="AD141" s="35">
        <f t="shared" si="44"/>
        <v>-31.881818181818176</v>
      </c>
      <c r="AE141" s="35">
        <v>-18.300000000000011</v>
      </c>
      <c r="AF141" s="35">
        <f t="shared" si="45"/>
        <v>233</v>
      </c>
      <c r="AG141" s="35"/>
      <c r="AH141" s="35">
        <f t="shared" si="46"/>
        <v>233</v>
      </c>
      <c r="AI141" s="35">
        <v>233</v>
      </c>
      <c r="AJ141" s="35">
        <f t="shared" si="47"/>
        <v>0</v>
      </c>
      <c r="AK141" s="9"/>
      <c r="AL141" s="9"/>
      <c r="AM141" s="9"/>
      <c r="AN141" s="9"/>
      <c r="AO141" s="10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10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10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10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10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10"/>
      <c r="FZ141" s="9"/>
      <c r="GA141" s="9"/>
    </row>
    <row r="142" spans="1:183" s="2" customFormat="1" ht="17" customHeight="1">
      <c r="A142" s="14" t="s">
        <v>141</v>
      </c>
      <c r="B142" s="35">
        <v>0</v>
      </c>
      <c r="C142" s="35">
        <v>0</v>
      </c>
      <c r="D142" s="4">
        <f t="shared" si="38"/>
        <v>0</v>
      </c>
      <c r="E142" s="11">
        <v>0</v>
      </c>
      <c r="F142" s="5" t="s">
        <v>370</v>
      </c>
      <c r="G142" s="5" t="s">
        <v>370</v>
      </c>
      <c r="H142" s="5" t="s">
        <v>370</v>
      </c>
      <c r="I142" s="5" t="s">
        <v>370</v>
      </c>
      <c r="J142" s="5" t="s">
        <v>370</v>
      </c>
      <c r="K142" s="5" t="s">
        <v>370</v>
      </c>
      <c r="L142" s="5" t="s">
        <v>370</v>
      </c>
      <c r="M142" s="5" t="s">
        <v>370</v>
      </c>
      <c r="N142" s="35">
        <v>340.8</v>
      </c>
      <c r="O142" s="35">
        <v>319.39999999999998</v>
      </c>
      <c r="P142" s="4">
        <f t="shared" si="39"/>
        <v>0.93720657276995301</v>
      </c>
      <c r="Q142" s="11">
        <v>20</v>
      </c>
      <c r="R142" s="35">
        <v>55</v>
      </c>
      <c r="S142" s="35">
        <v>55.9</v>
      </c>
      <c r="T142" s="4">
        <f t="shared" si="37"/>
        <v>1.0163636363636364</v>
      </c>
      <c r="U142" s="11">
        <v>30</v>
      </c>
      <c r="V142" s="35">
        <v>5</v>
      </c>
      <c r="W142" s="35">
        <v>5.9</v>
      </c>
      <c r="X142" s="4">
        <f t="shared" si="40"/>
        <v>1.1800000000000002</v>
      </c>
      <c r="Y142" s="11">
        <v>20</v>
      </c>
      <c r="Z142" s="44">
        <f t="shared" si="41"/>
        <v>1.0405005792329738</v>
      </c>
      <c r="AA142" s="45">
        <v>4913</v>
      </c>
      <c r="AB142" s="35">
        <f t="shared" si="42"/>
        <v>446.63636363636363</v>
      </c>
      <c r="AC142" s="35">
        <f t="shared" si="43"/>
        <v>464.7</v>
      </c>
      <c r="AD142" s="35">
        <f t="shared" si="44"/>
        <v>18.063636363636363</v>
      </c>
      <c r="AE142" s="35">
        <v>-10.8</v>
      </c>
      <c r="AF142" s="35">
        <f t="shared" si="45"/>
        <v>453.9</v>
      </c>
      <c r="AG142" s="35"/>
      <c r="AH142" s="35">
        <f t="shared" si="46"/>
        <v>453.9</v>
      </c>
      <c r="AI142" s="35">
        <v>453.9</v>
      </c>
      <c r="AJ142" s="35">
        <f t="shared" si="47"/>
        <v>0</v>
      </c>
      <c r="AK142" s="9"/>
      <c r="AL142" s="9"/>
      <c r="AM142" s="9"/>
      <c r="AN142" s="9"/>
      <c r="AO142" s="10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10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10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10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10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10"/>
      <c r="FZ142" s="9"/>
      <c r="GA142" s="9"/>
    </row>
    <row r="143" spans="1:183" s="2" customFormat="1" ht="17" customHeight="1">
      <c r="A143" s="14" t="s">
        <v>142</v>
      </c>
      <c r="B143" s="35">
        <v>3308</v>
      </c>
      <c r="C143" s="35">
        <v>3986.6</v>
      </c>
      <c r="D143" s="4">
        <f t="shared" si="38"/>
        <v>1.2005139056831922</v>
      </c>
      <c r="E143" s="11">
        <v>10</v>
      </c>
      <c r="F143" s="5" t="s">
        <v>370</v>
      </c>
      <c r="G143" s="5" t="s">
        <v>370</v>
      </c>
      <c r="H143" s="5" t="s">
        <v>370</v>
      </c>
      <c r="I143" s="5" t="s">
        <v>370</v>
      </c>
      <c r="J143" s="5" t="s">
        <v>370</v>
      </c>
      <c r="K143" s="5" t="s">
        <v>370</v>
      </c>
      <c r="L143" s="5" t="s">
        <v>370</v>
      </c>
      <c r="M143" s="5" t="s">
        <v>370</v>
      </c>
      <c r="N143" s="35">
        <v>1191.5</v>
      </c>
      <c r="O143" s="35">
        <v>1162.2</v>
      </c>
      <c r="P143" s="4">
        <f t="shared" si="39"/>
        <v>0.97540914813260604</v>
      </c>
      <c r="Q143" s="11">
        <v>20</v>
      </c>
      <c r="R143" s="35">
        <v>3</v>
      </c>
      <c r="S143" s="35">
        <v>4.3</v>
      </c>
      <c r="T143" s="4">
        <f t="shared" si="37"/>
        <v>1.2233333333333334</v>
      </c>
      <c r="U143" s="11">
        <v>20</v>
      </c>
      <c r="V143" s="35">
        <v>0.8</v>
      </c>
      <c r="W143" s="35">
        <v>0.8</v>
      </c>
      <c r="X143" s="4">
        <f t="shared" si="40"/>
        <v>1</v>
      </c>
      <c r="Y143" s="11">
        <v>30</v>
      </c>
      <c r="Z143" s="44">
        <f t="shared" si="41"/>
        <v>1.0747498585768838</v>
      </c>
      <c r="AA143" s="45">
        <v>5345</v>
      </c>
      <c r="AB143" s="35">
        <f t="shared" si="42"/>
        <v>485.90909090909093</v>
      </c>
      <c r="AC143" s="35">
        <f t="shared" si="43"/>
        <v>522.20000000000005</v>
      </c>
      <c r="AD143" s="35">
        <f t="shared" si="44"/>
        <v>36.290909090909111</v>
      </c>
      <c r="AE143" s="35">
        <v>23.899999999999977</v>
      </c>
      <c r="AF143" s="35">
        <f t="shared" si="45"/>
        <v>546.1</v>
      </c>
      <c r="AG143" s="35"/>
      <c r="AH143" s="35">
        <f t="shared" si="46"/>
        <v>546.1</v>
      </c>
      <c r="AI143" s="35">
        <v>546.1</v>
      </c>
      <c r="AJ143" s="35">
        <f t="shared" si="47"/>
        <v>0</v>
      </c>
      <c r="AK143" s="9"/>
      <c r="AL143" s="9"/>
      <c r="AM143" s="9"/>
      <c r="AN143" s="9"/>
      <c r="AO143" s="10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10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10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10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10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10"/>
      <c r="FZ143" s="9"/>
      <c r="GA143" s="9"/>
    </row>
    <row r="144" spans="1:183" s="2" customFormat="1" ht="17" customHeight="1">
      <c r="A144" s="14" t="s">
        <v>143</v>
      </c>
      <c r="B144" s="35">
        <v>88</v>
      </c>
      <c r="C144" s="35">
        <v>93</v>
      </c>
      <c r="D144" s="4">
        <f t="shared" si="38"/>
        <v>1.0568181818181819</v>
      </c>
      <c r="E144" s="11">
        <v>10</v>
      </c>
      <c r="F144" s="5" t="s">
        <v>370</v>
      </c>
      <c r="G144" s="5" t="s">
        <v>370</v>
      </c>
      <c r="H144" s="5" t="s">
        <v>370</v>
      </c>
      <c r="I144" s="5" t="s">
        <v>370</v>
      </c>
      <c r="J144" s="5" t="s">
        <v>370</v>
      </c>
      <c r="K144" s="5" t="s">
        <v>370</v>
      </c>
      <c r="L144" s="5" t="s">
        <v>370</v>
      </c>
      <c r="M144" s="5" t="s">
        <v>370</v>
      </c>
      <c r="N144" s="35">
        <v>812.1</v>
      </c>
      <c r="O144" s="35">
        <v>548.4</v>
      </c>
      <c r="P144" s="4">
        <f t="shared" si="39"/>
        <v>0.67528629479128177</v>
      </c>
      <c r="Q144" s="11">
        <v>20</v>
      </c>
      <c r="R144" s="35">
        <v>8</v>
      </c>
      <c r="S144" s="35">
        <v>8</v>
      </c>
      <c r="T144" s="4">
        <f t="shared" si="37"/>
        <v>1</v>
      </c>
      <c r="U144" s="11">
        <v>30</v>
      </c>
      <c r="V144" s="35">
        <v>0.8</v>
      </c>
      <c r="W144" s="35">
        <v>0.9</v>
      </c>
      <c r="X144" s="4">
        <f t="shared" si="40"/>
        <v>1.125</v>
      </c>
      <c r="Y144" s="11">
        <v>20</v>
      </c>
      <c r="Z144" s="44">
        <f t="shared" si="41"/>
        <v>0.95717384642509307</v>
      </c>
      <c r="AA144" s="45">
        <v>1353</v>
      </c>
      <c r="AB144" s="35">
        <f t="shared" si="42"/>
        <v>123</v>
      </c>
      <c r="AC144" s="35">
        <f t="shared" si="43"/>
        <v>117.7</v>
      </c>
      <c r="AD144" s="35">
        <f t="shared" si="44"/>
        <v>-5.2999999999999972</v>
      </c>
      <c r="AE144" s="35">
        <v>1.1000000000000014</v>
      </c>
      <c r="AF144" s="35">
        <f t="shared" si="45"/>
        <v>118.8</v>
      </c>
      <c r="AG144" s="35"/>
      <c r="AH144" s="35">
        <f t="shared" si="46"/>
        <v>118.8</v>
      </c>
      <c r="AI144" s="35">
        <v>118.8</v>
      </c>
      <c r="AJ144" s="35">
        <f t="shared" si="47"/>
        <v>0</v>
      </c>
      <c r="AK144" s="9"/>
      <c r="AL144" s="9"/>
      <c r="AM144" s="9"/>
      <c r="AN144" s="9"/>
      <c r="AO144" s="10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10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10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10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10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10"/>
      <c r="FZ144" s="9"/>
      <c r="GA144" s="9"/>
    </row>
    <row r="145" spans="1:183" s="2" customFormat="1" ht="17" customHeight="1">
      <c r="A145" s="14" t="s">
        <v>144</v>
      </c>
      <c r="B145" s="35">
        <v>0</v>
      </c>
      <c r="C145" s="35">
        <v>0</v>
      </c>
      <c r="D145" s="4">
        <f t="shared" si="38"/>
        <v>0</v>
      </c>
      <c r="E145" s="11">
        <v>0</v>
      </c>
      <c r="F145" s="5" t="s">
        <v>370</v>
      </c>
      <c r="G145" s="5" t="s">
        <v>370</v>
      </c>
      <c r="H145" s="5" t="s">
        <v>370</v>
      </c>
      <c r="I145" s="5" t="s">
        <v>370</v>
      </c>
      <c r="J145" s="5" t="s">
        <v>370</v>
      </c>
      <c r="K145" s="5" t="s">
        <v>370</v>
      </c>
      <c r="L145" s="5" t="s">
        <v>370</v>
      </c>
      <c r="M145" s="5" t="s">
        <v>370</v>
      </c>
      <c r="N145" s="35">
        <v>82.2</v>
      </c>
      <c r="O145" s="35">
        <v>89.5</v>
      </c>
      <c r="P145" s="4">
        <f t="shared" si="39"/>
        <v>1.0888077858880778</v>
      </c>
      <c r="Q145" s="11">
        <v>20</v>
      </c>
      <c r="R145" s="35">
        <v>0</v>
      </c>
      <c r="S145" s="35">
        <v>0</v>
      </c>
      <c r="T145" s="4">
        <f t="shared" si="37"/>
        <v>1</v>
      </c>
      <c r="U145" s="11">
        <v>35</v>
      </c>
      <c r="V145" s="35">
        <v>0.8</v>
      </c>
      <c r="W145" s="35">
        <v>0.9</v>
      </c>
      <c r="X145" s="4">
        <f t="shared" si="40"/>
        <v>1.125</v>
      </c>
      <c r="Y145" s="11">
        <v>15</v>
      </c>
      <c r="Z145" s="44">
        <f t="shared" si="41"/>
        <v>1.0521593673965937</v>
      </c>
      <c r="AA145" s="45">
        <v>3436</v>
      </c>
      <c r="AB145" s="35">
        <f t="shared" si="42"/>
        <v>312.36363636363637</v>
      </c>
      <c r="AC145" s="35">
        <f t="shared" si="43"/>
        <v>328.7</v>
      </c>
      <c r="AD145" s="35">
        <f t="shared" si="44"/>
        <v>16.336363636363615</v>
      </c>
      <c r="AE145" s="35">
        <v>-63.300000000000011</v>
      </c>
      <c r="AF145" s="35">
        <f t="shared" si="45"/>
        <v>265.39999999999998</v>
      </c>
      <c r="AG145" s="35"/>
      <c r="AH145" s="35">
        <f t="shared" si="46"/>
        <v>265.39999999999998</v>
      </c>
      <c r="AI145" s="35">
        <v>265.39999999999998</v>
      </c>
      <c r="AJ145" s="35">
        <f t="shared" si="47"/>
        <v>0</v>
      </c>
      <c r="AK145" s="9"/>
      <c r="AL145" s="9"/>
      <c r="AM145" s="9"/>
      <c r="AN145" s="9"/>
      <c r="AO145" s="10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10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10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10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10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10"/>
      <c r="FZ145" s="9"/>
      <c r="GA145" s="9"/>
    </row>
    <row r="146" spans="1:183" s="2" customFormat="1" ht="17" customHeight="1">
      <c r="A146" s="18" t="s">
        <v>145</v>
      </c>
      <c r="B146" s="35"/>
      <c r="C146" s="35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35"/>
      <c r="O146" s="35"/>
      <c r="P146" s="11"/>
      <c r="Q146" s="11"/>
      <c r="R146" s="35"/>
      <c r="S146" s="35"/>
      <c r="T146" s="11"/>
      <c r="U146" s="11"/>
      <c r="V146" s="11"/>
      <c r="W146" s="11"/>
      <c r="X146" s="11"/>
      <c r="Y146" s="11"/>
      <c r="Z146" s="44"/>
      <c r="AA146" s="11"/>
      <c r="AB146" s="11"/>
      <c r="AC146" s="11"/>
      <c r="AD146" s="11"/>
      <c r="AE146" s="11"/>
      <c r="AF146" s="11"/>
      <c r="AG146" s="11"/>
      <c r="AH146" s="11"/>
      <c r="AI146" s="35"/>
      <c r="AJ146" s="35"/>
      <c r="AK146" s="9"/>
      <c r="AL146" s="9"/>
      <c r="AM146" s="9"/>
      <c r="AN146" s="9"/>
      <c r="AO146" s="10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10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10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10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10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10"/>
      <c r="FZ146" s="9"/>
      <c r="GA146" s="9"/>
    </row>
    <row r="147" spans="1:183" s="2" customFormat="1" ht="17" customHeight="1">
      <c r="A147" s="14" t="s">
        <v>146</v>
      </c>
      <c r="B147" s="35">
        <v>469</v>
      </c>
      <c r="C147" s="35">
        <v>492.4</v>
      </c>
      <c r="D147" s="4">
        <f t="shared" si="38"/>
        <v>1.0498933901918976</v>
      </c>
      <c r="E147" s="11">
        <v>10</v>
      </c>
      <c r="F147" s="5" t="s">
        <v>370</v>
      </c>
      <c r="G147" s="5" t="s">
        <v>370</v>
      </c>
      <c r="H147" s="5" t="s">
        <v>370</v>
      </c>
      <c r="I147" s="5" t="s">
        <v>370</v>
      </c>
      <c r="J147" s="5" t="s">
        <v>370</v>
      </c>
      <c r="K147" s="5" t="s">
        <v>370</v>
      </c>
      <c r="L147" s="5" t="s">
        <v>370</v>
      </c>
      <c r="M147" s="5" t="s">
        <v>370</v>
      </c>
      <c r="N147" s="35">
        <v>257.89999999999998</v>
      </c>
      <c r="O147" s="35">
        <v>271.10000000000002</v>
      </c>
      <c r="P147" s="4">
        <f t="shared" si="39"/>
        <v>1.0511826289259405</v>
      </c>
      <c r="Q147" s="11">
        <v>20</v>
      </c>
      <c r="R147" s="35">
        <v>2</v>
      </c>
      <c r="S147" s="35">
        <v>8.1</v>
      </c>
      <c r="T147" s="4">
        <f t="shared" si="37"/>
        <v>1.3</v>
      </c>
      <c r="U147" s="11">
        <v>20</v>
      </c>
      <c r="V147" s="35">
        <v>0.5</v>
      </c>
      <c r="W147" s="35">
        <v>0.7</v>
      </c>
      <c r="X147" s="4">
        <f t="shared" si="40"/>
        <v>1.22</v>
      </c>
      <c r="Y147" s="11">
        <v>30</v>
      </c>
      <c r="Z147" s="44">
        <f t="shared" si="41"/>
        <v>1.1765323310054723</v>
      </c>
      <c r="AA147" s="45">
        <v>2328</v>
      </c>
      <c r="AB147" s="35">
        <f t="shared" si="42"/>
        <v>211.63636363636363</v>
      </c>
      <c r="AC147" s="35">
        <f t="shared" si="43"/>
        <v>249</v>
      </c>
      <c r="AD147" s="35">
        <f t="shared" si="44"/>
        <v>37.363636363636374</v>
      </c>
      <c r="AE147" s="35">
        <v>-9</v>
      </c>
      <c r="AF147" s="35">
        <f t="shared" si="45"/>
        <v>240</v>
      </c>
      <c r="AG147" s="35"/>
      <c r="AH147" s="35">
        <f t="shared" si="46"/>
        <v>240</v>
      </c>
      <c r="AI147" s="35">
        <v>240</v>
      </c>
      <c r="AJ147" s="35">
        <f t="shared" si="47"/>
        <v>0</v>
      </c>
      <c r="AK147" s="9"/>
      <c r="AL147" s="9"/>
      <c r="AM147" s="9"/>
      <c r="AN147" s="9"/>
      <c r="AO147" s="10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10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10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10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10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10"/>
      <c r="FZ147" s="9"/>
      <c r="GA147" s="9"/>
    </row>
    <row r="148" spans="1:183" s="2" customFormat="1" ht="17" customHeight="1">
      <c r="A148" s="14" t="s">
        <v>147</v>
      </c>
      <c r="B148" s="35">
        <v>211</v>
      </c>
      <c r="C148" s="35">
        <v>213.1</v>
      </c>
      <c r="D148" s="4">
        <f t="shared" si="38"/>
        <v>1.009952606635071</v>
      </c>
      <c r="E148" s="11">
        <v>10</v>
      </c>
      <c r="F148" s="5" t="s">
        <v>370</v>
      </c>
      <c r="G148" s="5" t="s">
        <v>370</v>
      </c>
      <c r="H148" s="5" t="s">
        <v>370</v>
      </c>
      <c r="I148" s="5" t="s">
        <v>370</v>
      </c>
      <c r="J148" s="5" t="s">
        <v>370</v>
      </c>
      <c r="K148" s="5" t="s">
        <v>370</v>
      </c>
      <c r="L148" s="5" t="s">
        <v>370</v>
      </c>
      <c r="M148" s="5" t="s">
        <v>370</v>
      </c>
      <c r="N148" s="35">
        <v>867.3</v>
      </c>
      <c r="O148" s="35">
        <v>406.5</v>
      </c>
      <c r="P148" s="4">
        <f t="shared" si="39"/>
        <v>0.4686959529574542</v>
      </c>
      <c r="Q148" s="11">
        <v>20</v>
      </c>
      <c r="R148" s="35">
        <v>0.2</v>
      </c>
      <c r="S148" s="35">
        <v>0.2</v>
      </c>
      <c r="T148" s="4">
        <f t="shared" si="37"/>
        <v>1</v>
      </c>
      <c r="U148" s="11">
        <v>15</v>
      </c>
      <c r="V148" s="35">
        <v>0.5</v>
      </c>
      <c r="W148" s="35">
        <v>0.5</v>
      </c>
      <c r="X148" s="4">
        <f t="shared" si="40"/>
        <v>1</v>
      </c>
      <c r="Y148" s="11">
        <v>35</v>
      </c>
      <c r="Z148" s="44">
        <f t="shared" si="41"/>
        <v>0.86841806406874744</v>
      </c>
      <c r="AA148" s="45">
        <v>2752</v>
      </c>
      <c r="AB148" s="35">
        <f t="shared" si="42"/>
        <v>250.18181818181819</v>
      </c>
      <c r="AC148" s="35">
        <f t="shared" si="43"/>
        <v>217.3</v>
      </c>
      <c r="AD148" s="35">
        <f t="shared" si="44"/>
        <v>-32.881818181818176</v>
      </c>
      <c r="AE148" s="35">
        <v>-7.6</v>
      </c>
      <c r="AF148" s="35">
        <f t="shared" si="45"/>
        <v>209.7</v>
      </c>
      <c r="AG148" s="35"/>
      <c r="AH148" s="35">
        <f t="shared" si="46"/>
        <v>209.7</v>
      </c>
      <c r="AI148" s="35">
        <v>209.7</v>
      </c>
      <c r="AJ148" s="35">
        <f t="shared" si="47"/>
        <v>0</v>
      </c>
      <c r="AK148" s="9"/>
      <c r="AL148" s="9"/>
      <c r="AM148" s="9"/>
      <c r="AN148" s="9"/>
      <c r="AO148" s="10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10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10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10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10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10"/>
      <c r="FZ148" s="9"/>
      <c r="GA148" s="9"/>
    </row>
    <row r="149" spans="1:183" s="2" customFormat="1" ht="17" customHeight="1">
      <c r="A149" s="14" t="s">
        <v>148</v>
      </c>
      <c r="B149" s="35">
        <v>1360</v>
      </c>
      <c r="C149" s="35">
        <v>1387.7</v>
      </c>
      <c r="D149" s="4">
        <f t="shared" si="38"/>
        <v>1.0203676470588237</v>
      </c>
      <c r="E149" s="11">
        <v>10</v>
      </c>
      <c r="F149" s="5" t="s">
        <v>370</v>
      </c>
      <c r="G149" s="5" t="s">
        <v>370</v>
      </c>
      <c r="H149" s="5" t="s">
        <v>370</v>
      </c>
      <c r="I149" s="5" t="s">
        <v>370</v>
      </c>
      <c r="J149" s="5" t="s">
        <v>370</v>
      </c>
      <c r="K149" s="5" t="s">
        <v>370</v>
      </c>
      <c r="L149" s="5" t="s">
        <v>370</v>
      </c>
      <c r="M149" s="5" t="s">
        <v>370</v>
      </c>
      <c r="N149" s="35">
        <v>760.6</v>
      </c>
      <c r="O149" s="35">
        <v>659</v>
      </c>
      <c r="P149" s="4">
        <f t="shared" si="39"/>
        <v>0.8664212463844333</v>
      </c>
      <c r="Q149" s="11">
        <v>20</v>
      </c>
      <c r="R149" s="35">
        <v>652</v>
      </c>
      <c r="S149" s="35">
        <v>628.6</v>
      </c>
      <c r="T149" s="4">
        <f t="shared" si="37"/>
        <v>0.96411042944785275</v>
      </c>
      <c r="U149" s="11">
        <v>10</v>
      </c>
      <c r="V149" s="35">
        <v>0.8</v>
      </c>
      <c r="W149" s="35">
        <v>0.9</v>
      </c>
      <c r="X149" s="4">
        <f t="shared" si="40"/>
        <v>1.125</v>
      </c>
      <c r="Y149" s="11">
        <v>40</v>
      </c>
      <c r="Z149" s="44">
        <f t="shared" si="41"/>
        <v>1.0271650711594429</v>
      </c>
      <c r="AA149" s="45">
        <v>3953</v>
      </c>
      <c r="AB149" s="35">
        <f t="shared" si="42"/>
        <v>359.36363636363637</v>
      </c>
      <c r="AC149" s="35">
        <f t="shared" si="43"/>
        <v>369.1</v>
      </c>
      <c r="AD149" s="35">
        <f t="shared" si="44"/>
        <v>9.7363636363636488</v>
      </c>
      <c r="AE149" s="35">
        <v>-17.300000000000011</v>
      </c>
      <c r="AF149" s="35">
        <f t="shared" si="45"/>
        <v>351.8</v>
      </c>
      <c r="AG149" s="35"/>
      <c r="AH149" s="35">
        <f t="shared" si="46"/>
        <v>351.8</v>
      </c>
      <c r="AI149" s="35">
        <v>351.8</v>
      </c>
      <c r="AJ149" s="35">
        <f t="shared" si="47"/>
        <v>0</v>
      </c>
      <c r="AK149" s="9"/>
      <c r="AL149" s="9"/>
      <c r="AM149" s="9"/>
      <c r="AN149" s="9"/>
      <c r="AO149" s="10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10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10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10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10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10"/>
      <c r="FZ149" s="9"/>
      <c r="GA149" s="9"/>
    </row>
    <row r="150" spans="1:183" s="2" customFormat="1" ht="17" customHeight="1">
      <c r="A150" s="14" t="s">
        <v>149</v>
      </c>
      <c r="B150" s="35">
        <v>6306</v>
      </c>
      <c r="C150" s="35">
        <v>6970.8</v>
      </c>
      <c r="D150" s="4">
        <f t="shared" si="38"/>
        <v>1.1054234062797337</v>
      </c>
      <c r="E150" s="11">
        <v>10</v>
      </c>
      <c r="F150" s="5" t="s">
        <v>370</v>
      </c>
      <c r="G150" s="5" t="s">
        <v>370</v>
      </c>
      <c r="H150" s="5" t="s">
        <v>370</v>
      </c>
      <c r="I150" s="5" t="s">
        <v>370</v>
      </c>
      <c r="J150" s="5" t="s">
        <v>370</v>
      </c>
      <c r="K150" s="5" t="s">
        <v>370</v>
      </c>
      <c r="L150" s="5" t="s">
        <v>370</v>
      </c>
      <c r="M150" s="5" t="s">
        <v>370</v>
      </c>
      <c r="N150" s="35">
        <v>867.8</v>
      </c>
      <c r="O150" s="35">
        <v>705.9</v>
      </c>
      <c r="P150" s="4">
        <f t="shared" si="39"/>
        <v>0.81343627563954835</v>
      </c>
      <c r="Q150" s="11">
        <v>20</v>
      </c>
      <c r="R150" s="35">
        <v>2.5</v>
      </c>
      <c r="S150" s="35">
        <v>2.6</v>
      </c>
      <c r="T150" s="4">
        <f t="shared" si="37"/>
        <v>1.04</v>
      </c>
      <c r="U150" s="11">
        <v>20</v>
      </c>
      <c r="V150" s="35">
        <v>2.7</v>
      </c>
      <c r="W150" s="35">
        <v>2.9</v>
      </c>
      <c r="X150" s="4">
        <f t="shared" si="40"/>
        <v>1.074074074074074</v>
      </c>
      <c r="Y150" s="11">
        <v>30</v>
      </c>
      <c r="Z150" s="44">
        <f t="shared" si="41"/>
        <v>1.0043147724726313</v>
      </c>
      <c r="AA150" s="45">
        <v>7757</v>
      </c>
      <c r="AB150" s="35">
        <f t="shared" si="42"/>
        <v>705.18181818181813</v>
      </c>
      <c r="AC150" s="35">
        <f t="shared" si="43"/>
        <v>708.2</v>
      </c>
      <c r="AD150" s="35">
        <f t="shared" si="44"/>
        <v>3.0181818181819153</v>
      </c>
      <c r="AE150" s="35">
        <v>3.1</v>
      </c>
      <c r="AF150" s="35">
        <f t="shared" si="45"/>
        <v>711.3</v>
      </c>
      <c r="AG150" s="35"/>
      <c r="AH150" s="35">
        <f t="shared" si="46"/>
        <v>711.3</v>
      </c>
      <c r="AI150" s="35">
        <v>711.3</v>
      </c>
      <c r="AJ150" s="35">
        <f t="shared" si="47"/>
        <v>0</v>
      </c>
      <c r="AK150" s="9"/>
      <c r="AL150" s="9"/>
      <c r="AM150" s="9"/>
      <c r="AN150" s="9"/>
      <c r="AO150" s="10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10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10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10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10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10"/>
      <c r="FZ150" s="9"/>
      <c r="GA150" s="9"/>
    </row>
    <row r="151" spans="1:183" s="2" customFormat="1" ht="17" customHeight="1">
      <c r="A151" s="14" t="s">
        <v>150</v>
      </c>
      <c r="B151" s="35">
        <v>146</v>
      </c>
      <c r="C151" s="35">
        <v>157</v>
      </c>
      <c r="D151" s="4">
        <f t="shared" si="38"/>
        <v>1.0753424657534247</v>
      </c>
      <c r="E151" s="11">
        <v>10</v>
      </c>
      <c r="F151" s="5" t="s">
        <v>370</v>
      </c>
      <c r="G151" s="5" t="s">
        <v>370</v>
      </c>
      <c r="H151" s="5" t="s">
        <v>370</v>
      </c>
      <c r="I151" s="5" t="s">
        <v>370</v>
      </c>
      <c r="J151" s="5" t="s">
        <v>370</v>
      </c>
      <c r="K151" s="5" t="s">
        <v>370</v>
      </c>
      <c r="L151" s="5" t="s">
        <v>370</v>
      </c>
      <c r="M151" s="5" t="s">
        <v>370</v>
      </c>
      <c r="N151" s="35">
        <v>1631.6</v>
      </c>
      <c r="O151" s="35">
        <v>1291.5999999999999</v>
      </c>
      <c r="P151" s="4">
        <f t="shared" si="39"/>
        <v>0.7916155920568767</v>
      </c>
      <c r="Q151" s="11">
        <v>20</v>
      </c>
      <c r="R151" s="35">
        <v>97</v>
      </c>
      <c r="S151" s="35">
        <v>110.5</v>
      </c>
      <c r="T151" s="4">
        <f t="shared" si="37"/>
        <v>1.1391752577319587</v>
      </c>
      <c r="U151" s="11">
        <v>35</v>
      </c>
      <c r="V151" s="35">
        <v>4</v>
      </c>
      <c r="W151" s="35">
        <v>4.8</v>
      </c>
      <c r="X151" s="4">
        <f t="shared" si="40"/>
        <v>1.2</v>
      </c>
      <c r="Y151" s="11">
        <v>15</v>
      </c>
      <c r="Z151" s="44">
        <f t="shared" si="41"/>
        <v>1.0557108814911291</v>
      </c>
      <c r="AA151" s="45">
        <v>1592</v>
      </c>
      <c r="AB151" s="35">
        <f t="shared" si="42"/>
        <v>144.72727272727272</v>
      </c>
      <c r="AC151" s="35">
        <f t="shared" si="43"/>
        <v>152.80000000000001</v>
      </c>
      <c r="AD151" s="35">
        <f t="shared" si="44"/>
        <v>8.0727272727272918</v>
      </c>
      <c r="AE151" s="35">
        <v>-12.199999999999989</v>
      </c>
      <c r="AF151" s="35">
        <f t="shared" si="45"/>
        <v>140.6</v>
      </c>
      <c r="AG151" s="35"/>
      <c r="AH151" s="35">
        <f t="shared" si="46"/>
        <v>140.6</v>
      </c>
      <c r="AI151" s="35">
        <v>140.6</v>
      </c>
      <c r="AJ151" s="35">
        <f t="shared" si="47"/>
        <v>0</v>
      </c>
      <c r="AK151" s="9"/>
      <c r="AL151" s="9"/>
      <c r="AM151" s="9"/>
      <c r="AN151" s="9"/>
      <c r="AO151" s="10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10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10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10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10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10"/>
      <c r="FZ151" s="9"/>
      <c r="GA151" s="9"/>
    </row>
    <row r="152" spans="1:183" s="2" customFormat="1" ht="17" customHeight="1">
      <c r="A152" s="14" t="s">
        <v>151</v>
      </c>
      <c r="B152" s="35">
        <v>0</v>
      </c>
      <c r="C152" s="35">
        <v>0</v>
      </c>
      <c r="D152" s="4">
        <f t="shared" si="38"/>
        <v>0</v>
      </c>
      <c r="E152" s="11">
        <v>0</v>
      </c>
      <c r="F152" s="5" t="s">
        <v>370</v>
      </c>
      <c r="G152" s="5" t="s">
        <v>370</v>
      </c>
      <c r="H152" s="5" t="s">
        <v>370</v>
      </c>
      <c r="I152" s="5" t="s">
        <v>370</v>
      </c>
      <c r="J152" s="5" t="s">
        <v>370</v>
      </c>
      <c r="K152" s="5" t="s">
        <v>370</v>
      </c>
      <c r="L152" s="5" t="s">
        <v>370</v>
      </c>
      <c r="M152" s="5" t="s">
        <v>370</v>
      </c>
      <c r="N152" s="35">
        <v>1279.8</v>
      </c>
      <c r="O152" s="35">
        <v>550.29999999999995</v>
      </c>
      <c r="P152" s="4">
        <f t="shared" si="39"/>
        <v>0.42998906079074856</v>
      </c>
      <c r="Q152" s="11">
        <v>20</v>
      </c>
      <c r="R152" s="35">
        <v>2.2000000000000002</v>
      </c>
      <c r="S152" s="35">
        <v>4.4000000000000004</v>
      </c>
      <c r="T152" s="4">
        <f t="shared" si="37"/>
        <v>1.28</v>
      </c>
      <c r="U152" s="11">
        <v>5</v>
      </c>
      <c r="V152" s="35">
        <v>21.5</v>
      </c>
      <c r="W152" s="35">
        <v>27.2</v>
      </c>
      <c r="X152" s="4">
        <f t="shared" si="40"/>
        <v>1.2065116279069767</v>
      </c>
      <c r="Y152" s="11">
        <v>45</v>
      </c>
      <c r="Z152" s="44">
        <f t="shared" si="41"/>
        <v>0.9898972067375561</v>
      </c>
      <c r="AA152" s="45">
        <v>983</v>
      </c>
      <c r="AB152" s="35">
        <f t="shared" si="42"/>
        <v>89.36363636363636</v>
      </c>
      <c r="AC152" s="35">
        <f t="shared" si="43"/>
        <v>88.5</v>
      </c>
      <c r="AD152" s="35">
        <f t="shared" si="44"/>
        <v>-0.86363636363635976</v>
      </c>
      <c r="AE152" s="35">
        <v>-4.5</v>
      </c>
      <c r="AF152" s="35">
        <f t="shared" si="45"/>
        <v>84</v>
      </c>
      <c r="AG152" s="35"/>
      <c r="AH152" s="35">
        <f t="shared" si="46"/>
        <v>84</v>
      </c>
      <c r="AI152" s="35">
        <v>84</v>
      </c>
      <c r="AJ152" s="35">
        <f t="shared" si="47"/>
        <v>0</v>
      </c>
      <c r="AK152" s="9"/>
      <c r="AL152" s="9"/>
      <c r="AM152" s="9"/>
      <c r="AN152" s="9"/>
      <c r="AO152" s="10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10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10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10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10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10"/>
      <c r="FZ152" s="9"/>
      <c r="GA152" s="9"/>
    </row>
    <row r="153" spans="1:183" s="2" customFormat="1" ht="17" customHeight="1">
      <c r="A153" s="14" t="s">
        <v>152</v>
      </c>
      <c r="B153" s="35">
        <v>19641</v>
      </c>
      <c r="C153" s="35">
        <v>22526.5</v>
      </c>
      <c r="D153" s="4">
        <f t="shared" si="38"/>
        <v>1.1469120716867776</v>
      </c>
      <c r="E153" s="11">
        <v>10</v>
      </c>
      <c r="F153" s="5" t="s">
        <v>370</v>
      </c>
      <c r="G153" s="5" t="s">
        <v>370</v>
      </c>
      <c r="H153" s="5" t="s">
        <v>370</v>
      </c>
      <c r="I153" s="5" t="s">
        <v>370</v>
      </c>
      <c r="J153" s="5" t="s">
        <v>370</v>
      </c>
      <c r="K153" s="5" t="s">
        <v>370</v>
      </c>
      <c r="L153" s="5" t="s">
        <v>370</v>
      </c>
      <c r="M153" s="5" t="s">
        <v>370</v>
      </c>
      <c r="N153" s="35">
        <v>1525.5</v>
      </c>
      <c r="O153" s="35">
        <v>1096.3</v>
      </c>
      <c r="P153" s="4">
        <f t="shared" si="39"/>
        <v>0.71864962307440183</v>
      </c>
      <c r="Q153" s="11">
        <v>20</v>
      </c>
      <c r="R153" s="35">
        <v>0.8</v>
      </c>
      <c r="S153" s="35">
        <v>0.8</v>
      </c>
      <c r="T153" s="4">
        <f t="shared" si="37"/>
        <v>1</v>
      </c>
      <c r="U153" s="11">
        <v>15</v>
      </c>
      <c r="V153" s="35">
        <v>10</v>
      </c>
      <c r="W153" s="35">
        <v>18</v>
      </c>
      <c r="X153" s="4">
        <f t="shared" si="40"/>
        <v>1.26</v>
      </c>
      <c r="Y153" s="11">
        <v>35</v>
      </c>
      <c r="Z153" s="44">
        <f t="shared" si="41"/>
        <v>1.0617764147294477</v>
      </c>
      <c r="AA153" s="45">
        <v>4740</v>
      </c>
      <c r="AB153" s="35">
        <f t="shared" si="42"/>
        <v>430.90909090909093</v>
      </c>
      <c r="AC153" s="35">
        <f t="shared" si="43"/>
        <v>457.5</v>
      </c>
      <c r="AD153" s="35">
        <f t="shared" si="44"/>
        <v>26.590909090909065</v>
      </c>
      <c r="AE153" s="35">
        <v>-29.399999999999977</v>
      </c>
      <c r="AF153" s="35">
        <f t="shared" si="45"/>
        <v>428.1</v>
      </c>
      <c r="AG153" s="35"/>
      <c r="AH153" s="35">
        <f t="shared" si="46"/>
        <v>428.1</v>
      </c>
      <c r="AI153" s="35">
        <v>428.1</v>
      </c>
      <c r="AJ153" s="35">
        <f t="shared" si="47"/>
        <v>0</v>
      </c>
      <c r="AK153" s="9"/>
      <c r="AL153" s="9"/>
      <c r="AM153" s="9"/>
      <c r="AN153" s="9"/>
      <c r="AO153" s="10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10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10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10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10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10"/>
      <c r="FZ153" s="9"/>
      <c r="GA153" s="9"/>
    </row>
    <row r="154" spans="1:183" s="2" customFormat="1" ht="17" customHeight="1">
      <c r="A154" s="14" t="s">
        <v>153</v>
      </c>
      <c r="B154" s="35">
        <v>146</v>
      </c>
      <c r="C154" s="35">
        <v>149</v>
      </c>
      <c r="D154" s="4">
        <f t="shared" si="38"/>
        <v>1.0205479452054795</v>
      </c>
      <c r="E154" s="11">
        <v>10</v>
      </c>
      <c r="F154" s="5" t="s">
        <v>370</v>
      </c>
      <c r="G154" s="5" t="s">
        <v>370</v>
      </c>
      <c r="H154" s="5" t="s">
        <v>370</v>
      </c>
      <c r="I154" s="5" t="s">
        <v>370</v>
      </c>
      <c r="J154" s="5" t="s">
        <v>370</v>
      </c>
      <c r="K154" s="5" t="s">
        <v>370</v>
      </c>
      <c r="L154" s="5" t="s">
        <v>370</v>
      </c>
      <c r="M154" s="5" t="s">
        <v>370</v>
      </c>
      <c r="N154" s="35">
        <v>433.1</v>
      </c>
      <c r="O154" s="35">
        <v>296.10000000000002</v>
      </c>
      <c r="P154" s="4">
        <f t="shared" si="39"/>
        <v>0.68367582544447014</v>
      </c>
      <c r="Q154" s="11">
        <v>20</v>
      </c>
      <c r="R154" s="35">
        <v>140</v>
      </c>
      <c r="S154" s="35">
        <v>216.7</v>
      </c>
      <c r="T154" s="4">
        <f t="shared" si="37"/>
        <v>1.2347857142857142</v>
      </c>
      <c r="U154" s="11">
        <v>35</v>
      </c>
      <c r="V154" s="35">
        <v>8</v>
      </c>
      <c r="W154" s="35">
        <v>11</v>
      </c>
      <c r="X154" s="4">
        <f t="shared" si="40"/>
        <v>1.2175</v>
      </c>
      <c r="Y154" s="11">
        <v>15</v>
      </c>
      <c r="Z154" s="44">
        <f t="shared" si="41"/>
        <v>1.0669874495118026</v>
      </c>
      <c r="AA154" s="45">
        <v>1369</v>
      </c>
      <c r="AB154" s="35">
        <f t="shared" si="42"/>
        <v>124.45454545454545</v>
      </c>
      <c r="AC154" s="35">
        <f t="shared" si="43"/>
        <v>132.80000000000001</v>
      </c>
      <c r="AD154" s="35">
        <f t="shared" si="44"/>
        <v>8.3454545454545581</v>
      </c>
      <c r="AE154" s="35">
        <v>-13</v>
      </c>
      <c r="AF154" s="35">
        <f t="shared" si="45"/>
        <v>119.8</v>
      </c>
      <c r="AG154" s="35"/>
      <c r="AH154" s="35">
        <f t="shared" si="46"/>
        <v>119.8</v>
      </c>
      <c r="AI154" s="35">
        <v>119.8</v>
      </c>
      <c r="AJ154" s="35">
        <f t="shared" si="47"/>
        <v>0</v>
      </c>
      <c r="AK154" s="9"/>
      <c r="AL154" s="9"/>
      <c r="AM154" s="9"/>
      <c r="AN154" s="9"/>
      <c r="AO154" s="10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10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10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10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10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10"/>
      <c r="FZ154" s="9"/>
      <c r="GA154" s="9"/>
    </row>
    <row r="155" spans="1:183" s="2" customFormat="1" ht="17" customHeight="1">
      <c r="A155" s="14" t="s">
        <v>154</v>
      </c>
      <c r="B155" s="35">
        <v>4326</v>
      </c>
      <c r="C155" s="35">
        <v>4408</v>
      </c>
      <c r="D155" s="4">
        <f t="shared" si="38"/>
        <v>1.0189551548774849</v>
      </c>
      <c r="E155" s="11">
        <v>10</v>
      </c>
      <c r="F155" s="5" t="s">
        <v>370</v>
      </c>
      <c r="G155" s="5" t="s">
        <v>370</v>
      </c>
      <c r="H155" s="5" t="s">
        <v>370</v>
      </c>
      <c r="I155" s="5" t="s">
        <v>370</v>
      </c>
      <c r="J155" s="5" t="s">
        <v>370</v>
      </c>
      <c r="K155" s="5" t="s">
        <v>370</v>
      </c>
      <c r="L155" s="5" t="s">
        <v>370</v>
      </c>
      <c r="M155" s="5" t="s">
        <v>370</v>
      </c>
      <c r="N155" s="35">
        <v>578.20000000000005</v>
      </c>
      <c r="O155" s="35">
        <v>436.6</v>
      </c>
      <c r="P155" s="4">
        <f t="shared" si="39"/>
        <v>0.75510204081632648</v>
      </c>
      <c r="Q155" s="11">
        <v>20</v>
      </c>
      <c r="R155" s="35">
        <v>1.2</v>
      </c>
      <c r="S155" s="35">
        <v>1.3</v>
      </c>
      <c r="T155" s="4">
        <f t="shared" si="37"/>
        <v>1.0833333333333335</v>
      </c>
      <c r="U155" s="11">
        <v>20</v>
      </c>
      <c r="V155" s="35">
        <v>0.8</v>
      </c>
      <c r="W155" s="35">
        <v>1.3</v>
      </c>
      <c r="X155" s="4">
        <f t="shared" si="40"/>
        <v>1.2424999999999999</v>
      </c>
      <c r="Y155" s="11">
        <v>30</v>
      </c>
      <c r="Z155" s="44">
        <f t="shared" si="41"/>
        <v>1.0529157378971008</v>
      </c>
      <c r="AA155" s="45">
        <v>3493</v>
      </c>
      <c r="AB155" s="35">
        <f t="shared" si="42"/>
        <v>317.54545454545456</v>
      </c>
      <c r="AC155" s="35">
        <f t="shared" si="43"/>
        <v>334.3</v>
      </c>
      <c r="AD155" s="35">
        <f t="shared" si="44"/>
        <v>16.75454545454545</v>
      </c>
      <c r="AE155" s="35">
        <v>-15.800000000000011</v>
      </c>
      <c r="AF155" s="35">
        <f t="shared" si="45"/>
        <v>318.5</v>
      </c>
      <c r="AG155" s="35"/>
      <c r="AH155" s="35">
        <f t="shared" si="46"/>
        <v>318.5</v>
      </c>
      <c r="AI155" s="35">
        <v>318.5</v>
      </c>
      <c r="AJ155" s="35">
        <f t="shared" si="47"/>
        <v>0</v>
      </c>
      <c r="AK155" s="9"/>
      <c r="AL155" s="9"/>
      <c r="AM155" s="9"/>
      <c r="AN155" s="9"/>
      <c r="AO155" s="10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10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10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10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10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10"/>
      <c r="FZ155" s="9"/>
      <c r="GA155" s="9"/>
    </row>
    <row r="156" spans="1:183" s="2" customFormat="1" ht="17" customHeight="1">
      <c r="A156" s="14" t="s">
        <v>155</v>
      </c>
      <c r="B156" s="35">
        <v>55</v>
      </c>
      <c r="C156" s="35">
        <v>65</v>
      </c>
      <c r="D156" s="4">
        <f t="shared" si="38"/>
        <v>1.1818181818181819</v>
      </c>
      <c r="E156" s="11">
        <v>10</v>
      </c>
      <c r="F156" s="5" t="s">
        <v>370</v>
      </c>
      <c r="G156" s="5" t="s">
        <v>370</v>
      </c>
      <c r="H156" s="5" t="s">
        <v>370</v>
      </c>
      <c r="I156" s="5" t="s">
        <v>370</v>
      </c>
      <c r="J156" s="5" t="s">
        <v>370</v>
      </c>
      <c r="K156" s="5" t="s">
        <v>370</v>
      </c>
      <c r="L156" s="5" t="s">
        <v>370</v>
      </c>
      <c r="M156" s="5" t="s">
        <v>370</v>
      </c>
      <c r="N156" s="35">
        <v>335.3</v>
      </c>
      <c r="O156" s="35">
        <v>389.1</v>
      </c>
      <c r="P156" s="4">
        <f t="shared" si="39"/>
        <v>1.1604533253802565</v>
      </c>
      <c r="Q156" s="11">
        <v>20</v>
      </c>
      <c r="R156" s="35">
        <v>120</v>
      </c>
      <c r="S156" s="35">
        <v>138</v>
      </c>
      <c r="T156" s="4">
        <f t="shared" si="37"/>
        <v>1.1499999999999999</v>
      </c>
      <c r="U156" s="11">
        <v>30</v>
      </c>
      <c r="V156" s="35">
        <v>3.4</v>
      </c>
      <c r="W156" s="35">
        <v>4</v>
      </c>
      <c r="X156" s="4">
        <f t="shared" si="40"/>
        <v>1.1764705882352942</v>
      </c>
      <c r="Y156" s="11">
        <v>20</v>
      </c>
      <c r="Z156" s="44">
        <f t="shared" si="41"/>
        <v>1.1632082511311606</v>
      </c>
      <c r="AA156" s="45">
        <v>3141</v>
      </c>
      <c r="AB156" s="35">
        <f t="shared" si="42"/>
        <v>285.54545454545456</v>
      </c>
      <c r="AC156" s="35">
        <f t="shared" si="43"/>
        <v>332.1</v>
      </c>
      <c r="AD156" s="35">
        <f t="shared" si="44"/>
        <v>46.554545454545462</v>
      </c>
      <c r="AE156" s="35">
        <v>-4.8</v>
      </c>
      <c r="AF156" s="35">
        <f t="shared" si="45"/>
        <v>327.3</v>
      </c>
      <c r="AG156" s="35"/>
      <c r="AH156" s="35">
        <f t="shared" si="46"/>
        <v>327.3</v>
      </c>
      <c r="AI156" s="35">
        <v>327.3</v>
      </c>
      <c r="AJ156" s="35">
        <f t="shared" si="47"/>
        <v>0</v>
      </c>
      <c r="AK156" s="9"/>
      <c r="AL156" s="9"/>
      <c r="AM156" s="9"/>
      <c r="AN156" s="9"/>
      <c r="AO156" s="10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10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10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10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10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10"/>
      <c r="FZ156" s="9"/>
      <c r="GA156" s="9"/>
    </row>
    <row r="157" spans="1:183" s="2" customFormat="1" ht="17" customHeight="1">
      <c r="A157" s="14" t="s">
        <v>156</v>
      </c>
      <c r="B157" s="35">
        <v>221</v>
      </c>
      <c r="C157" s="35">
        <v>245.6</v>
      </c>
      <c r="D157" s="4">
        <f t="shared" si="38"/>
        <v>1.1113122171945702</v>
      </c>
      <c r="E157" s="11">
        <v>10</v>
      </c>
      <c r="F157" s="5" t="s">
        <v>370</v>
      </c>
      <c r="G157" s="5" t="s">
        <v>370</v>
      </c>
      <c r="H157" s="5" t="s">
        <v>370</v>
      </c>
      <c r="I157" s="5" t="s">
        <v>370</v>
      </c>
      <c r="J157" s="5" t="s">
        <v>370</v>
      </c>
      <c r="K157" s="5" t="s">
        <v>370</v>
      </c>
      <c r="L157" s="5" t="s">
        <v>370</v>
      </c>
      <c r="M157" s="5" t="s">
        <v>370</v>
      </c>
      <c r="N157" s="35">
        <v>522.1</v>
      </c>
      <c r="O157" s="35">
        <v>437.5</v>
      </c>
      <c r="P157" s="4">
        <f t="shared" si="39"/>
        <v>0.83796207623060714</v>
      </c>
      <c r="Q157" s="11">
        <v>20</v>
      </c>
      <c r="R157" s="35">
        <v>0.6</v>
      </c>
      <c r="S157" s="35">
        <v>0.6</v>
      </c>
      <c r="T157" s="4">
        <f t="shared" si="37"/>
        <v>1</v>
      </c>
      <c r="U157" s="11">
        <v>15</v>
      </c>
      <c r="V157" s="35">
        <v>0.5</v>
      </c>
      <c r="W157" s="35">
        <v>0.5</v>
      </c>
      <c r="X157" s="4">
        <f t="shared" si="40"/>
        <v>1</v>
      </c>
      <c r="Y157" s="11">
        <v>35</v>
      </c>
      <c r="Z157" s="44">
        <f t="shared" si="41"/>
        <v>0.97340454620697303</v>
      </c>
      <c r="AA157" s="45">
        <v>3537</v>
      </c>
      <c r="AB157" s="35">
        <f t="shared" si="42"/>
        <v>321.54545454545456</v>
      </c>
      <c r="AC157" s="35">
        <f t="shared" si="43"/>
        <v>313</v>
      </c>
      <c r="AD157" s="35">
        <f t="shared" si="44"/>
        <v>-8.545454545454561</v>
      </c>
      <c r="AE157" s="35">
        <v>-7.4</v>
      </c>
      <c r="AF157" s="35">
        <f t="shared" si="45"/>
        <v>305.60000000000002</v>
      </c>
      <c r="AG157" s="35"/>
      <c r="AH157" s="35">
        <f t="shared" si="46"/>
        <v>305.60000000000002</v>
      </c>
      <c r="AI157" s="35">
        <v>305.60000000000002</v>
      </c>
      <c r="AJ157" s="35">
        <f t="shared" si="47"/>
        <v>0</v>
      </c>
      <c r="AK157" s="9"/>
      <c r="AL157" s="9"/>
      <c r="AM157" s="9"/>
      <c r="AN157" s="9"/>
      <c r="AO157" s="10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10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10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10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10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10"/>
      <c r="FZ157" s="9"/>
      <c r="GA157" s="9"/>
    </row>
    <row r="158" spans="1:183" s="2" customFormat="1" ht="17" customHeight="1">
      <c r="A158" s="14" t="s">
        <v>157</v>
      </c>
      <c r="B158" s="35">
        <v>1334364</v>
      </c>
      <c r="C158" s="35">
        <v>1829143.4</v>
      </c>
      <c r="D158" s="4">
        <f t="shared" si="38"/>
        <v>1.2170797923205361</v>
      </c>
      <c r="E158" s="11">
        <v>10</v>
      </c>
      <c r="F158" s="5" t="s">
        <v>370</v>
      </c>
      <c r="G158" s="5" t="s">
        <v>370</v>
      </c>
      <c r="H158" s="5" t="s">
        <v>370</v>
      </c>
      <c r="I158" s="5" t="s">
        <v>370</v>
      </c>
      <c r="J158" s="5" t="s">
        <v>370</v>
      </c>
      <c r="K158" s="5" t="s">
        <v>370</v>
      </c>
      <c r="L158" s="5" t="s">
        <v>370</v>
      </c>
      <c r="M158" s="5" t="s">
        <v>370</v>
      </c>
      <c r="N158" s="35">
        <v>2321</v>
      </c>
      <c r="O158" s="35">
        <v>2006</v>
      </c>
      <c r="P158" s="4">
        <f t="shared" si="39"/>
        <v>0.86428263679448514</v>
      </c>
      <c r="Q158" s="11">
        <v>20</v>
      </c>
      <c r="R158" s="35">
        <v>0.3</v>
      </c>
      <c r="S158" s="35">
        <v>0.3</v>
      </c>
      <c r="T158" s="4">
        <f t="shared" si="37"/>
        <v>1</v>
      </c>
      <c r="U158" s="11">
        <v>20</v>
      </c>
      <c r="V158" s="35">
        <v>280</v>
      </c>
      <c r="W158" s="35">
        <v>316.5</v>
      </c>
      <c r="X158" s="4">
        <f t="shared" si="40"/>
        <v>1.1303571428571428</v>
      </c>
      <c r="Y158" s="11">
        <v>30</v>
      </c>
      <c r="Z158" s="44">
        <f t="shared" si="41"/>
        <v>1.0420895618101169</v>
      </c>
      <c r="AA158" s="45">
        <v>1377</v>
      </c>
      <c r="AB158" s="35">
        <f t="shared" si="42"/>
        <v>125.18181818181819</v>
      </c>
      <c r="AC158" s="35">
        <f t="shared" si="43"/>
        <v>130.5</v>
      </c>
      <c r="AD158" s="35">
        <f t="shared" si="44"/>
        <v>5.318181818181813</v>
      </c>
      <c r="AE158" s="35">
        <v>0</v>
      </c>
      <c r="AF158" s="35">
        <f t="shared" si="45"/>
        <v>130.5</v>
      </c>
      <c r="AG158" s="35"/>
      <c r="AH158" s="35">
        <f t="shared" si="46"/>
        <v>130.5</v>
      </c>
      <c r="AI158" s="35">
        <v>130.5</v>
      </c>
      <c r="AJ158" s="35">
        <f t="shared" si="47"/>
        <v>0</v>
      </c>
      <c r="AK158" s="9"/>
      <c r="AL158" s="9"/>
      <c r="AM158" s="9"/>
      <c r="AN158" s="9"/>
      <c r="AO158" s="10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10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10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10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10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10"/>
      <c r="FZ158" s="9"/>
      <c r="GA158" s="9"/>
    </row>
    <row r="159" spans="1:183" s="2" customFormat="1" ht="17" customHeight="1">
      <c r="A159" s="18" t="s">
        <v>158</v>
      </c>
      <c r="B159" s="35"/>
      <c r="C159" s="35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35"/>
      <c r="O159" s="35"/>
      <c r="P159" s="11"/>
      <c r="Q159" s="11"/>
      <c r="R159" s="35"/>
      <c r="S159" s="35"/>
      <c r="T159" s="11"/>
      <c r="U159" s="11"/>
      <c r="V159" s="11"/>
      <c r="W159" s="11"/>
      <c r="X159" s="11"/>
      <c r="Y159" s="11"/>
      <c r="Z159" s="44"/>
      <c r="AA159" s="11"/>
      <c r="AB159" s="11"/>
      <c r="AC159" s="11"/>
      <c r="AD159" s="11"/>
      <c r="AE159" s="11"/>
      <c r="AF159" s="11"/>
      <c r="AG159" s="11"/>
      <c r="AH159" s="11"/>
      <c r="AI159" s="35"/>
      <c r="AJ159" s="35"/>
      <c r="AK159" s="9"/>
      <c r="AL159" s="9"/>
      <c r="AM159" s="9"/>
      <c r="AN159" s="9"/>
      <c r="AO159" s="10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10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10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10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10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10"/>
      <c r="FZ159" s="9"/>
      <c r="GA159" s="9"/>
    </row>
    <row r="160" spans="1:183" s="2" customFormat="1" ht="17" customHeight="1">
      <c r="A160" s="14" t="s">
        <v>72</v>
      </c>
      <c r="B160" s="35">
        <v>0</v>
      </c>
      <c r="C160" s="35">
        <v>0</v>
      </c>
      <c r="D160" s="4">
        <f t="shared" si="38"/>
        <v>0</v>
      </c>
      <c r="E160" s="11">
        <v>0</v>
      </c>
      <c r="F160" s="5" t="s">
        <v>370</v>
      </c>
      <c r="G160" s="5" t="s">
        <v>370</v>
      </c>
      <c r="H160" s="5" t="s">
        <v>370</v>
      </c>
      <c r="I160" s="5" t="s">
        <v>370</v>
      </c>
      <c r="J160" s="5" t="s">
        <v>370</v>
      </c>
      <c r="K160" s="5" t="s">
        <v>370</v>
      </c>
      <c r="L160" s="5" t="s">
        <v>370</v>
      </c>
      <c r="M160" s="5" t="s">
        <v>370</v>
      </c>
      <c r="N160" s="35">
        <v>43.1</v>
      </c>
      <c r="O160" s="35">
        <v>268.39999999999998</v>
      </c>
      <c r="P160" s="4">
        <f t="shared" si="39"/>
        <v>1.3</v>
      </c>
      <c r="Q160" s="11">
        <v>20</v>
      </c>
      <c r="R160" s="35">
        <v>0</v>
      </c>
      <c r="S160" s="35">
        <v>0</v>
      </c>
      <c r="T160" s="4">
        <f t="shared" si="37"/>
        <v>1</v>
      </c>
      <c r="U160" s="11">
        <v>25</v>
      </c>
      <c r="V160" s="35">
        <v>0</v>
      </c>
      <c r="W160" s="35">
        <v>1.1000000000000001</v>
      </c>
      <c r="X160" s="4">
        <f t="shared" si="40"/>
        <v>1</v>
      </c>
      <c r="Y160" s="11">
        <v>25</v>
      </c>
      <c r="Z160" s="44">
        <f t="shared" si="41"/>
        <v>1.0857142857142856</v>
      </c>
      <c r="AA160" s="45">
        <v>2204</v>
      </c>
      <c r="AB160" s="35">
        <f t="shared" si="42"/>
        <v>200.36363636363637</v>
      </c>
      <c r="AC160" s="35">
        <f t="shared" si="43"/>
        <v>217.5</v>
      </c>
      <c r="AD160" s="35">
        <f t="shared" si="44"/>
        <v>17.136363636363626</v>
      </c>
      <c r="AE160" s="35">
        <v>10.700000000000017</v>
      </c>
      <c r="AF160" s="35">
        <f t="shared" si="45"/>
        <v>228.2</v>
      </c>
      <c r="AG160" s="35"/>
      <c r="AH160" s="35">
        <f t="shared" si="46"/>
        <v>228.2</v>
      </c>
      <c r="AI160" s="35">
        <v>228.2</v>
      </c>
      <c r="AJ160" s="35">
        <f t="shared" si="47"/>
        <v>0</v>
      </c>
      <c r="AK160" s="9"/>
      <c r="AL160" s="9"/>
      <c r="AM160" s="9"/>
      <c r="AN160" s="9"/>
      <c r="AO160" s="10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10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10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10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10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10"/>
      <c r="FZ160" s="9"/>
      <c r="GA160" s="9"/>
    </row>
    <row r="161" spans="1:183" s="2" customFormat="1" ht="17" customHeight="1">
      <c r="A161" s="14" t="s">
        <v>159</v>
      </c>
      <c r="B161" s="35">
        <v>0</v>
      </c>
      <c r="C161" s="35">
        <v>0</v>
      </c>
      <c r="D161" s="4">
        <f t="shared" si="38"/>
        <v>0</v>
      </c>
      <c r="E161" s="11">
        <v>0</v>
      </c>
      <c r="F161" s="5" t="s">
        <v>370</v>
      </c>
      <c r="G161" s="5" t="s">
        <v>370</v>
      </c>
      <c r="H161" s="5" t="s">
        <v>370</v>
      </c>
      <c r="I161" s="5" t="s">
        <v>370</v>
      </c>
      <c r="J161" s="5" t="s">
        <v>370</v>
      </c>
      <c r="K161" s="5" t="s">
        <v>370</v>
      </c>
      <c r="L161" s="5" t="s">
        <v>370</v>
      </c>
      <c r="M161" s="5" t="s">
        <v>370</v>
      </c>
      <c r="N161" s="35">
        <v>339.3</v>
      </c>
      <c r="O161" s="35">
        <v>194.8</v>
      </c>
      <c r="P161" s="4">
        <f t="shared" si="39"/>
        <v>0.57412319481285001</v>
      </c>
      <c r="Q161" s="11">
        <v>20</v>
      </c>
      <c r="R161" s="35">
        <v>0</v>
      </c>
      <c r="S161" s="35">
        <v>0</v>
      </c>
      <c r="T161" s="4">
        <f t="shared" si="37"/>
        <v>1</v>
      </c>
      <c r="U161" s="11">
        <v>45</v>
      </c>
      <c r="V161" s="35">
        <v>1</v>
      </c>
      <c r="W161" s="35">
        <v>1</v>
      </c>
      <c r="X161" s="4">
        <f t="shared" si="40"/>
        <v>1</v>
      </c>
      <c r="Y161" s="11">
        <v>5</v>
      </c>
      <c r="Z161" s="44">
        <f t="shared" si="41"/>
        <v>0.87832091280367142</v>
      </c>
      <c r="AA161" s="45">
        <v>697</v>
      </c>
      <c r="AB161" s="35">
        <f t="shared" si="42"/>
        <v>63.363636363636367</v>
      </c>
      <c r="AC161" s="35">
        <f t="shared" si="43"/>
        <v>55.7</v>
      </c>
      <c r="AD161" s="35">
        <f t="shared" si="44"/>
        <v>-7.663636363636364</v>
      </c>
      <c r="AE161" s="35">
        <v>4.2000000000000028</v>
      </c>
      <c r="AF161" s="35">
        <f t="shared" si="45"/>
        <v>59.9</v>
      </c>
      <c r="AG161" s="35"/>
      <c r="AH161" s="35">
        <f t="shared" si="46"/>
        <v>59.9</v>
      </c>
      <c r="AI161" s="35">
        <v>59.9</v>
      </c>
      <c r="AJ161" s="35">
        <f t="shared" si="47"/>
        <v>0</v>
      </c>
      <c r="AK161" s="9"/>
      <c r="AL161" s="9"/>
      <c r="AM161" s="9"/>
      <c r="AN161" s="9"/>
      <c r="AO161" s="10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10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10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10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10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10"/>
      <c r="FZ161" s="9"/>
      <c r="GA161" s="9"/>
    </row>
    <row r="162" spans="1:183" s="2" customFormat="1" ht="17" customHeight="1">
      <c r="A162" s="14" t="s">
        <v>160</v>
      </c>
      <c r="B162" s="35">
        <v>0</v>
      </c>
      <c r="C162" s="35">
        <v>0</v>
      </c>
      <c r="D162" s="4">
        <f t="shared" si="38"/>
        <v>0</v>
      </c>
      <c r="E162" s="11">
        <v>0</v>
      </c>
      <c r="F162" s="5" t="s">
        <v>370</v>
      </c>
      <c r="G162" s="5" t="s">
        <v>370</v>
      </c>
      <c r="H162" s="5" t="s">
        <v>370</v>
      </c>
      <c r="I162" s="5" t="s">
        <v>370</v>
      </c>
      <c r="J162" s="5" t="s">
        <v>370</v>
      </c>
      <c r="K162" s="5" t="s">
        <v>370</v>
      </c>
      <c r="L162" s="5" t="s">
        <v>370</v>
      </c>
      <c r="M162" s="5" t="s">
        <v>370</v>
      </c>
      <c r="N162" s="35">
        <v>238</v>
      </c>
      <c r="O162" s="35">
        <v>217</v>
      </c>
      <c r="P162" s="4">
        <f t="shared" si="39"/>
        <v>0.91176470588235292</v>
      </c>
      <c r="Q162" s="11">
        <v>20</v>
      </c>
      <c r="R162" s="35">
        <v>0</v>
      </c>
      <c r="S162" s="35">
        <v>0</v>
      </c>
      <c r="T162" s="4">
        <f t="shared" si="37"/>
        <v>1</v>
      </c>
      <c r="U162" s="11">
        <v>20</v>
      </c>
      <c r="V162" s="35">
        <v>1</v>
      </c>
      <c r="W162" s="35">
        <v>1.1000000000000001</v>
      </c>
      <c r="X162" s="4">
        <f t="shared" si="40"/>
        <v>1.1000000000000001</v>
      </c>
      <c r="Y162" s="11">
        <v>30</v>
      </c>
      <c r="Z162" s="44">
        <f t="shared" si="41"/>
        <v>1.0176470588235293</v>
      </c>
      <c r="AA162" s="45">
        <v>3012</v>
      </c>
      <c r="AB162" s="35">
        <f t="shared" si="42"/>
        <v>273.81818181818181</v>
      </c>
      <c r="AC162" s="35">
        <f t="shared" si="43"/>
        <v>278.7</v>
      </c>
      <c r="AD162" s="35">
        <f t="shared" si="44"/>
        <v>4.8818181818181756</v>
      </c>
      <c r="AE162" s="35">
        <v>2</v>
      </c>
      <c r="AF162" s="35">
        <f t="shared" si="45"/>
        <v>280.7</v>
      </c>
      <c r="AG162" s="35"/>
      <c r="AH162" s="35">
        <f t="shared" si="46"/>
        <v>280.7</v>
      </c>
      <c r="AI162" s="35">
        <v>280.7</v>
      </c>
      <c r="AJ162" s="35">
        <f t="shared" si="47"/>
        <v>0</v>
      </c>
      <c r="AK162" s="9"/>
      <c r="AL162" s="9"/>
      <c r="AM162" s="9"/>
      <c r="AN162" s="9"/>
      <c r="AO162" s="10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10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10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10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10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10"/>
      <c r="FZ162" s="9"/>
      <c r="GA162" s="9"/>
    </row>
    <row r="163" spans="1:183" s="2" customFormat="1" ht="17" customHeight="1">
      <c r="A163" s="14" t="s">
        <v>161</v>
      </c>
      <c r="B163" s="35">
        <v>0</v>
      </c>
      <c r="C163" s="35">
        <v>0</v>
      </c>
      <c r="D163" s="4">
        <f t="shared" si="38"/>
        <v>0</v>
      </c>
      <c r="E163" s="11">
        <v>0</v>
      </c>
      <c r="F163" s="5" t="s">
        <v>370</v>
      </c>
      <c r="G163" s="5" t="s">
        <v>370</v>
      </c>
      <c r="H163" s="5" t="s">
        <v>370</v>
      </c>
      <c r="I163" s="5" t="s">
        <v>370</v>
      </c>
      <c r="J163" s="5" t="s">
        <v>370</v>
      </c>
      <c r="K163" s="5" t="s">
        <v>370</v>
      </c>
      <c r="L163" s="5" t="s">
        <v>370</v>
      </c>
      <c r="M163" s="5" t="s">
        <v>370</v>
      </c>
      <c r="N163" s="35">
        <v>247.3</v>
      </c>
      <c r="O163" s="35">
        <v>683.9</v>
      </c>
      <c r="P163" s="4">
        <f t="shared" si="39"/>
        <v>1.3</v>
      </c>
      <c r="Q163" s="11">
        <v>20</v>
      </c>
      <c r="R163" s="35">
        <v>0</v>
      </c>
      <c r="S163" s="35">
        <v>0.6</v>
      </c>
      <c r="T163" s="4">
        <f t="shared" si="37"/>
        <v>1</v>
      </c>
      <c r="U163" s="11">
        <v>25</v>
      </c>
      <c r="V163" s="35">
        <v>0</v>
      </c>
      <c r="W163" s="35">
        <v>0.3</v>
      </c>
      <c r="X163" s="4">
        <f t="shared" si="40"/>
        <v>1</v>
      </c>
      <c r="Y163" s="11">
        <v>25</v>
      </c>
      <c r="Z163" s="44">
        <f t="shared" si="41"/>
        <v>1.0857142857142856</v>
      </c>
      <c r="AA163" s="45">
        <v>1641</v>
      </c>
      <c r="AB163" s="35">
        <f t="shared" si="42"/>
        <v>149.18181818181819</v>
      </c>
      <c r="AC163" s="35">
        <f t="shared" si="43"/>
        <v>162</v>
      </c>
      <c r="AD163" s="35">
        <f t="shared" si="44"/>
        <v>12.818181818181813</v>
      </c>
      <c r="AE163" s="35">
        <v>19.199999999999989</v>
      </c>
      <c r="AF163" s="35">
        <f t="shared" si="45"/>
        <v>181.2</v>
      </c>
      <c r="AG163" s="35"/>
      <c r="AH163" s="35">
        <f t="shared" si="46"/>
        <v>181.2</v>
      </c>
      <c r="AI163" s="35">
        <v>181.2</v>
      </c>
      <c r="AJ163" s="35">
        <f t="shared" si="47"/>
        <v>0</v>
      </c>
      <c r="AK163" s="9"/>
      <c r="AL163" s="9"/>
      <c r="AM163" s="9"/>
      <c r="AN163" s="9"/>
      <c r="AO163" s="10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10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10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10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10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10"/>
      <c r="FZ163" s="9"/>
      <c r="GA163" s="9"/>
    </row>
    <row r="164" spans="1:183" s="2" customFormat="1" ht="17" customHeight="1">
      <c r="A164" s="14" t="s">
        <v>162</v>
      </c>
      <c r="B164" s="35">
        <v>75136</v>
      </c>
      <c r="C164" s="35">
        <v>137434.1</v>
      </c>
      <c r="D164" s="4">
        <f t="shared" si="38"/>
        <v>1.2629137830068142</v>
      </c>
      <c r="E164" s="11">
        <v>10</v>
      </c>
      <c r="F164" s="5" t="s">
        <v>370</v>
      </c>
      <c r="G164" s="5" t="s">
        <v>370</v>
      </c>
      <c r="H164" s="5" t="s">
        <v>370</v>
      </c>
      <c r="I164" s="5" t="s">
        <v>370</v>
      </c>
      <c r="J164" s="5" t="s">
        <v>370</v>
      </c>
      <c r="K164" s="5" t="s">
        <v>370</v>
      </c>
      <c r="L164" s="5" t="s">
        <v>370</v>
      </c>
      <c r="M164" s="5" t="s">
        <v>370</v>
      </c>
      <c r="N164" s="35">
        <v>4215</v>
      </c>
      <c r="O164" s="35">
        <v>4489.7</v>
      </c>
      <c r="P164" s="4">
        <f t="shared" si="39"/>
        <v>1.0651720047449584</v>
      </c>
      <c r="Q164" s="11">
        <v>20</v>
      </c>
      <c r="R164" s="35">
        <v>130</v>
      </c>
      <c r="S164" s="35">
        <v>137.19999999999999</v>
      </c>
      <c r="T164" s="4">
        <f t="shared" si="37"/>
        <v>1.0553846153846154</v>
      </c>
      <c r="U164" s="11">
        <v>25</v>
      </c>
      <c r="V164" s="35">
        <v>2</v>
      </c>
      <c r="W164" s="35">
        <v>4.8</v>
      </c>
      <c r="X164" s="4">
        <f t="shared" si="40"/>
        <v>1.3</v>
      </c>
      <c r="Y164" s="11">
        <v>25</v>
      </c>
      <c r="Z164" s="44">
        <f t="shared" si="41"/>
        <v>1.1602149163697837</v>
      </c>
      <c r="AA164" s="45">
        <v>4359</v>
      </c>
      <c r="AB164" s="35">
        <f t="shared" si="42"/>
        <v>396.27272727272725</v>
      </c>
      <c r="AC164" s="35">
        <f t="shared" si="43"/>
        <v>459.8</v>
      </c>
      <c r="AD164" s="35">
        <f t="shared" si="44"/>
        <v>63.527272727272759</v>
      </c>
      <c r="AE164" s="35">
        <v>-10.899999999999977</v>
      </c>
      <c r="AF164" s="35">
        <f t="shared" si="45"/>
        <v>448.9</v>
      </c>
      <c r="AG164" s="35"/>
      <c r="AH164" s="35">
        <f t="shared" si="46"/>
        <v>448.9</v>
      </c>
      <c r="AI164" s="35">
        <v>448.9</v>
      </c>
      <c r="AJ164" s="35">
        <f t="shared" si="47"/>
        <v>0</v>
      </c>
      <c r="AK164" s="9"/>
      <c r="AL164" s="9"/>
      <c r="AM164" s="9"/>
      <c r="AN164" s="9"/>
      <c r="AO164" s="10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10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10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10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10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10"/>
      <c r="FZ164" s="9"/>
      <c r="GA164" s="9"/>
    </row>
    <row r="165" spans="1:183" s="2" customFormat="1" ht="17" customHeight="1">
      <c r="A165" s="14" t="s">
        <v>163</v>
      </c>
      <c r="B165" s="35">
        <v>0</v>
      </c>
      <c r="C165" s="35">
        <v>0</v>
      </c>
      <c r="D165" s="4">
        <f t="shared" si="38"/>
        <v>0</v>
      </c>
      <c r="E165" s="11">
        <v>0</v>
      </c>
      <c r="F165" s="5" t="s">
        <v>370</v>
      </c>
      <c r="G165" s="5" t="s">
        <v>370</v>
      </c>
      <c r="H165" s="5" t="s">
        <v>370</v>
      </c>
      <c r="I165" s="5" t="s">
        <v>370</v>
      </c>
      <c r="J165" s="5" t="s">
        <v>370</v>
      </c>
      <c r="K165" s="5" t="s">
        <v>370</v>
      </c>
      <c r="L165" s="5" t="s">
        <v>370</v>
      </c>
      <c r="M165" s="5" t="s">
        <v>370</v>
      </c>
      <c r="N165" s="35">
        <v>251.9</v>
      </c>
      <c r="O165" s="35">
        <v>319.7</v>
      </c>
      <c r="P165" s="4">
        <f t="shared" si="39"/>
        <v>1.2069154426359665</v>
      </c>
      <c r="Q165" s="11">
        <v>20</v>
      </c>
      <c r="R165" s="35">
        <v>0</v>
      </c>
      <c r="S165" s="35">
        <v>0</v>
      </c>
      <c r="T165" s="4">
        <f t="shared" si="37"/>
        <v>1</v>
      </c>
      <c r="U165" s="11">
        <v>25</v>
      </c>
      <c r="V165" s="35">
        <v>0</v>
      </c>
      <c r="W165" s="35">
        <v>1.4</v>
      </c>
      <c r="X165" s="4">
        <f t="shared" si="40"/>
        <v>1</v>
      </c>
      <c r="Y165" s="11">
        <v>25</v>
      </c>
      <c r="Z165" s="44">
        <f t="shared" si="41"/>
        <v>1.0591186978959906</v>
      </c>
      <c r="AA165" s="45">
        <v>2464</v>
      </c>
      <c r="AB165" s="35">
        <f t="shared" si="42"/>
        <v>224</v>
      </c>
      <c r="AC165" s="35">
        <f t="shared" si="43"/>
        <v>237.2</v>
      </c>
      <c r="AD165" s="35">
        <f t="shared" si="44"/>
        <v>13.199999999999989</v>
      </c>
      <c r="AE165" s="35">
        <v>10.599999999999966</v>
      </c>
      <c r="AF165" s="35">
        <f t="shared" si="45"/>
        <v>247.8</v>
      </c>
      <c r="AG165" s="35"/>
      <c r="AH165" s="35">
        <f t="shared" si="46"/>
        <v>247.8</v>
      </c>
      <c r="AI165" s="35">
        <v>247.8</v>
      </c>
      <c r="AJ165" s="35">
        <f t="shared" si="47"/>
        <v>0</v>
      </c>
      <c r="AK165" s="9"/>
      <c r="AL165" s="9"/>
      <c r="AM165" s="9"/>
      <c r="AN165" s="9"/>
      <c r="AO165" s="10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10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10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10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10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10"/>
      <c r="FZ165" s="9"/>
      <c r="GA165" s="9"/>
    </row>
    <row r="166" spans="1:183" s="2" customFormat="1" ht="17" customHeight="1">
      <c r="A166" s="14" t="s">
        <v>164</v>
      </c>
      <c r="B166" s="35">
        <v>7946</v>
      </c>
      <c r="C166" s="35">
        <v>6851.4</v>
      </c>
      <c r="D166" s="4">
        <f t="shared" si="38"/>
        <v>0.8622451547948653</v>
      </c>
      <c r="E166" s="11">
        <v>10</v>
      </c>
      <c r="F166" s="5" t="s">
        <v>370</v>
      </c>
      <c r="G166" s="5" t="s">
        <v>370</v>
      </c>
      <c r="H166" s="5" t="s">
        <v>370</v>
      </c>
      <c r="I166" s="5" t="s">
        <v>370</v>
      </c>
      <c r="J166" s="5" t="s">
        <v>370</v>
      </c>
      <c r="K166" s="5" t="s">
        <v>370</v>
      </c>
      <c r="L166" s="5" t="s">
        <v>370</v>
      </c>
      <c r="M166" s="5" t="s">
        <v>370</v>
      </c>
      <c r="N166" s="35">
        <v>1846.9</v>
      </c>
      <c r="O166" s="35">
        <v>1815.8</v>
      </c>
      <c r="P166" s="4">
        <f t="shared" si="39"/>
        <v>0.98316097244030531</v>
      </c>
      <c r="Q166" s="11">
        <v>20</v>
      </c>
      <c r="R166" s="35">
        <v>0</v>
      </c>
      <c r="S166" s="35">
        <v>1.9</v>
      </c>
      <c r="T166" s="4">
        <f t="shared" si="37"/>
        <v>1</v>
      </c>
      <c r="U166" s="11">
        <v>35</v>
      </c>
      <c r="V166" s="35">
        <v>0</v>
      </c>
      <c r="W166" s="35">
        <v>0</v>
      </c>
      <c r="X166" s="4">
        <f t="shared" si="40"/>
        <v>1</v>
      </c>
      <c r="Y166" s="11">
        <v>15</v>
      </c>
      <c r="Z166" s="44">
        <f t="shared" si="41"/>
        <v>0.97857088745943455</v>
      </c>
      <c r="AA166" s="45">
        <v>5329</v>
      </c>
      <c r="AB166" s="35">
        <f t="shared" si="42"/>
        <v>484.45454545454544</v>
      </c>
      <c r="AC166" s="35">
        <f t="shared" si="43"/>
        <v>474.1</v>
      </c>
      <c r="AD166" s="35">
        <f t="shared" si="44"/>
        <v>-10.354545454545416</v>
      </c>
      <c r="AE166" s="35">
        <v>44.299999999999955</v>
      </c>
      <c r="AF166" s="35">
        <f t="shared" si="45"/>
        <v>518.4</v>
      </c>
      <c r="AG166" s="35"/>
      <c r="AH166" s="35">
        <f t="shared" si="46"/>
        <v>518.4</v>
      </c>
      <c r="AI166" s="35">
        <v>518.4</v>
      </c>
      <c r="AJ166" s="35">
        <f t="shared" si="47"/>
        <v>0</v>
      </c>
      <c r="AK166" s="9"/>
      <c r="AL166" s="9"/>
      <c r="AM166" s="9"/>
      <c r="AN166" s="9"/>
      <c r="AO166" s="10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10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10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10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10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10"/>
      <c r="FZ166" s="9"/>
      <c r="GA166" s="9"/>
    </row>
    <row r="167" spans="1:183" s="2" customFormat="1" ht="17" customHeight="1">
      <c r="A167" s="14" t="s">
        <v>165</v>
      </c>
      <c r="B167" s="35">
        <v>0</v>
      </c>
      <c r="C167" s="35">
        <v>0</v>
      </c>
      <c r="D167" s="4">
        <f t="shared" si="38"/>
        <v>0</v>
      </c>
      <c r="E167" s="11">
        <v>0</v>
      </c>
      <c r="F167" s="5" t="s">
        <v>370</v>
      </c>
      <c r="G167" s="5" t="s">
        <v>370</v>
      </c>
      <c r="H167" s="5" t="s">
        <v>370</v>
      </c>
      <c r="I167" s="5" t="s">
        <v>370</v>
      </c>
      <c r="J167" s="5" t="s">
        <v>370</v>
      </c>
      <c r="K167" s="5" t="s">
        <v>370</v>
      </c>
      <c r="L167" s="5" t="s">
        <v>370</v>
      </c>
      <c r="M167" s="5" t="s">
        <v>370</v>
      </c>
      <c r="N167" s="35">
        <v>248.7</v>
      </c>
      <c r="O167" s="35">
        <v>570</v>
      </c>
      <c r="P167" s="4">
        <f t="shared" si="39"/>
        <v>1.3</v>
      </c>
      <c r="Q167" s="11">
        <v>20</v>
      </c>
      <c r="R167" s="35">
        <v>0</v>
      </c>
      <c r="S167" s="35">
        <v>0</v>
      </c>
      <c r="T167" s="4">
        <f t="shared" si="37"/>
        <v>1</v>
      </c>
      <c r="U167" s="11">
        <v>15</v>
      </c>
      <c r="V167" s="35">
        <v>0</v>
      </c>
      <c r="W167" s="35">
        <v>0</v>
      </c>
      <c r="X167" s="4">
        <f t="shared" si="40"/>
        <v>1</v>
      </c>
      <c r="Y167" s="11">
        <v>35</v>
      </c>
      <c r="Z167" s="44">
        <f t="shared" si="41"/>
        <v>1.0857142857142856</v>
      </c>
      <c r="AA167" s="45">
        <v>1551</v>
      </c>
      <c r="AB167" s="35">
        <f t="shared" si="42"/>
        <v>141</v>
      </c>
      <c r="AC167" s="35">
        <f t="shared" si="43"/>
        <v>153.1</v>
      </c>
      <c r="AD167" s="35">
        <f t="shared" si="44"/>
        <v>12.099999999999994</v>
      </c>
      <c r="AE167" s="35">
        <v>8.9</v>
      </c>
      <c r="AF167" s="35">
        <f t="shared" si="45"/>
        <v>162</v>
      </c>
      <c r="AG167" s="35"/>
      <c r="AH167" s="35">
        <f t="shared" si="46"/>
        <v>162</v>
      </c>
      <c r="AI167" s="35">
        <v>162</v>
      </c>
      <c r="AJ167" s="35">
        <f t="shared" si="47"/>
        <v>0</v>
      </c>
      <c r="AK167" s="9"/>
      <c r="AL167" s="9"/>
      <c r="AM167" s="9"/>
      <c r="AN167" s="9"/>
      <c r="AO167" s="10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10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10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10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10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10"/>
      <c r="FZ167" s="9"/>
      <c r="GA167" s="9"/>
    </row>
    <row r="168" spans="1:183" s="2" customFormat="1" ht="17" customHeight="1">
      <c r="A168" s="14" t="s">
        <v>166</v>
      </c>
      <c r="B168" s="35">
        <v>0</v>
      </c>
      <c r="C168" s="35">
        <v>0</v>
      </c>
      <c r="D168" s="4">
        <f t="shared" si="38"/>
        <v>0</v>
      </c>
      <c r="E168" s="11">
        <v>0</v>
      </c>
      <c r="F168" s="5" t="s">
        <v>370</v>
      </c>
      <c r="G168" s="5" t="s">
        <v>370</v>
      </c>
      <c r="H168" s="5" t="s">
        <v>370</v>
      </c>
      <c r="I168" s="5" t="s">
        <v>370</v>
      </c>
      <c r="J168" s="5" t="s">
        <v>370</v>
      </c>
      <c r="K168" s="5" t="s">
        <v>370</v>
      </c>
      <c r="L168" s="5" t="s">
        <v>370</v>
      </c>
      <c r="M168" s="5" t="s">
        <v>370</v>
      </c>
      <c r="N168" s="35">
        <v>41.2</v>
      </c>
      <c r="O168" s="35">
        <v>238.5</v>
      </c>
      <c r="P168" s="4">
        <f t="shared" si="39"/>
        <v>1.3</v>
      </c>
      <c r="Q168" s="11">
        <v>20</v>
      </c>
      <c r="R168" s="35">
        <v>0</v>
      </c>
      <c r="S168" s="35">
        <v>0</v>
      </c>
      <c r="T168" s="4">
        <f t="shared" si="37"/>
        <v>1</v>
      </c>
      <c r="U168" s="11">
        <v>35</v>
      </c>
      <c r="V168" s="35">
        <v>0</v>
      </c>
      <c r="W168" s="35">
        <v>1.1000000000000001</v>
      </c>
      <c r="X168" s="4">
        <f t="shared" si="40"/>
        <v>1</v>
      </c>
      <c r="Y168" s="11">
        <v>15</v>
      </c>
      <c r="Z168" s="44">
        <f t="shared" si="41"/>
        <v>1.0857142857142856</v>
      </c>
      <c r="AA168" s="45">
        <v>1070</v>
      </c>
      <c r="AB168" s="35">
        <f t="shared" si="42"/>
        <v>97.272727272727266</v>
      </c>
      <c r="AC168" s="35">
        <f t="shared" si="43"/>
        <v>105.6</v>
      </c>
      <c r="AD168" s="35">
        <f t="shared" si="44"/>
        <v>8.327272727272728</v>
      </c>
      <c r="AE168" s="35">
        <v>13.100000000000001</v>
      </c>
      <c r="AF168" s="35">
        <f t="shared" si="45"/>
        <v>118.7</v>
      </c>
      <c r="AG168" s="35"/>
      <c r="AH168" s="35">
        <f t="shared" si="46"/>
        <v>118.7</v>
      </c>
      <c r="AI168" s="35">
        <v>118.7</v>
      </c>
      <c r="AJ168" s="35">
        <f t="shared" si="47"/>
        <v>0</v>
      </c>
      <c r="AK168" s="9"/>
      <c r="AL168" s="9"/>
      <c r="AM168" s="9"/>
      <c r="AN168" s="9"/>
      <c r="AO168" s="10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10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10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10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10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10"/>
      <c r="FZ168" s="9"/>
      <c r="GA168" s="9"/>
    </row>
    <row r="169" spans="1:183" s="2" customFormat="1" ht="17" customHeight="1">
      <c r="A169" s="14" t="s">
        <v>100</v>
      </c>
      <c r="B169" s="35">
        <v>12600</v>
      </c>
      <c r="C169" s="35">
        <v>9260</v>
      </c>
      <c r="D169" s="4">
        <f t="shared" si="38"/>
        <v>0.73492063492063497</v>
      </c>
      <c r="E169" s="11">
        <v>10</v>
      </c>
      <c r="F169" s="5" t="s">
        <v>370</v>
      </c>
      <c r="G169" s="5" t="s">
        <v>370</v>
      </c>
      <c r="H169" s="5" t="s">
        <v>370</v>
      </c>
      <c r="I169" s="5" t="s">
        <v>370</v>
      </c>
      <c r="J169" s="5" t="s">
        <v>370</v>
      </c>
      <c r="K169" s="5" t="s">
        <v>370</v>
      </c>
      <c r="L169" s="5" t="s">
        <v>370</v>
      </c>
      <c r="M169" s="5" t="s">
        <v>370</v>
      </c>
      <c r="N169" s="35">
        <v>356.9</v>
      </c>
      <c r="O169" s="35">
        <v>163</v>
      </c>
      <c r="P169" s="4">
        <f t="shared" si="39"/>
        <v>0.45671056318296444</v>
      </c>
      <c r="Q169" s="11">
        <v>20</v>
      </c>
      <c r="R169" s="35">
        <v>0</v>
      </c>
      <c r="S169" s="35">
        <v>0.2</v>
      </c>
      <c r="T169" s="4">
        <f t="shared" si="37"/>
        <v>1</v>
      </c>
      <c r="U169" s="11">
        <v>25</v>
      </c>
      <c r="V169" s="35">
        <v>1</v>
      </c>
      <c r="W169" s="35">
        <v>1</v>
      </c>
      <c r="X169" s="4">
        <f t="shared" si="40"/>
        <v>1</v>
      </c>
      <c r="Y169" s="11">
        <v>25</v>
      </c>
      <c r="Z169" s="44">
        <f t="shared" si="41"/>
        <v>0.83104272016082048</v>
      </c>
      <c r="AA169" s="45">
        <v>2892</v>
      </c>
      <c r="AB169" s="35">
        <f t="shared" si="42"/>
        <v>262.90909090909093</v>
      </c>
      <c r="AC169" s="35">
        <f t="shared" si="43"/>
        <v>218.5</v>
      </c>
      <c r="AD169" s="35">
        <f t="shared" si="44"/>
        <v>-44.409090909090935</v>
      </c>
      <c r="AE169" s="35">
        <v>-12</v>
      </c>
      <c r="AF169" s="35">
        <f t="shared" si="45"/>
        <v>206.5</v>
      </c>
      <c r="AG169" s="35"/>
      <c r="AH169" s="35">
        <f t="shared" si="46"/>
        <v>206.5</v>
      </c>
      <c r="AI169" s="35">
        <v>206.5</v>
      </c>
      <c r="AJ169" s="35">
        <f t="shared" si="47"/>
        <v>0</v>
      </c>
      <c r="AK169" s="9"/>
      <c r="AL169" s="9"/>
      <c r="AM169" s="9"/>
      <c r="AN169" s="9"/>
      <c r="AO169" s="10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10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10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10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10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10"/>
      <c r="FZ169" s="9"/>
      <c r="GA169" s="9"/>
    </row>
    <row r="170" spans="1:183" s="2" customFormat="1" ht="17" customHeight="1">
      <c r="A170" s="14" t="s">
        <v>167</v>
      </c>
      <c r="B170" s="35">
        <v>185540</v>
      </c>
      <c r="C170" s="35">
        <v>232110</v>
      </c>
      <c r="D170" s="4">
        <f t="shared" si="38"/>
        <v>1.2050997089576372</v>
      </c>
      <c r="E170" s="11">
        <v>10</v>
      </c>
      <c r="F170" s="5" t="s">
        <v>370</v>
      </c>
      <c r="G170" s="5" t="s">
        <v>370</v>
      </c>
      <c r="H170" s="5" t="s">
        <v>370</v>
      </c>
      <c r="I170" s="5" t="s">
        <v>370</v>
      </c>
      <c r="J170" s="5" t="s">
        <v>370</v>
      </c>
      <c r="K170" s="5" t="s">
        <v>370</v>
      </c>
      <c r="L170" s="5" t="s">
        <v>370</v>
      </c>
      <c r="M170" s="5" t="s">
        <v>370</v>
      </c>
      <c r="N170" s="35">
        <v>388.7</v>
      </c>
      <c r="O170" s="35">
        <v>396.8</v>
      </c>
      <c r="P170" s="4">
        <f t="shared" si="39"/>
        <v>1.0208386930794957</v>
      </c>
      <c r="Q170" s="11">
        <v>20</v>
      </c>
      <c r="R170" s="35">
        <v>207</v>
      </c>
      <c r="S170" s="35">
        <v>206.9</v>
      </c>
      <c r="T170" s="4">
        <f t="shared" si="37"/>
        <v>0.99951690821256045</v>
      </c>
      <c r="U170" s="11">
        <v>5</v>
      </c>
      <c r="V170" s="35">
        <v>2400</v>
      </c>
      <c r="W170" s="35">
        <v>2873.2</v>
      </c>
      <c r="X170" s="4">
        <f t="shared" si="40"/>
        <v>1.1971666666666665</v>
      </c>
      <c r="Y170" s="11">
        <v>45</v>
      </c>
      <c r="Z170" s="44">
        <f t="shared" si="41"/>
        <v>1.1417231936528636</v>
      </c>
      <c r="AA170" s="45">
        <v>2912</v>
      </c>
      <c r="AB170" s="35">
        <f t="shared" si="42"/>
        <v>264.72727272727275</v>
      </c>
      <c r="AC170" s="35">
        <f t="shared" si="43"/>
        <v>302.2</v>
      </c>
      <c r="AD170" s="35">
        <f t="shared" si="44"/>
        <v>37.472727272727241</v>
      </c>
      <c r="AE170" s="35">
        <v>-7.2</v>
      </c>
      <c r="AF170" s="35">
        <f t="shared" si="45"/>
        <v>295</v>
      </c>
      <c r="AG170" s="35"/>
      <c r="AH170" s="35">
        <f t="shared" si="46"/>
        <v>295</v>
      </c>
      <c r="AI170" s="35">
        <v>295</v>
      </c>
      <c r="AJ170" s="35">
        <f t="shared" si="47"/>
        <v>0</v>
      </c>
      <c r="AK170" s="9"/>
      <c r="AL170" s="9"/>
      <c r="AM170" s="9"/>
      <c r="AN170" s="9"/>
      <c r="AO170" s="10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10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10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10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10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10"/>
      <c r="FZ170" s="9"/>
      <c r="GA170" s="9"/>
    </row>
    <row r="171" spans="1:183" s="2" customFormat="1" ht="17" customHeight="1">
      <c r="A171" s="14" t="s">
        <v>168</v>
      </c>
      <c r="B171" s="35">
        <v>14800</v>
      </c>
      <c r="C171" s="35">
        <v>16944</v>
      </c>
      <c r="D171" s="4">
        <f t="shared" si="38"/>
        <v>1.1448648648648649</v>
      </c>
      <c r="E171" s="11">
        <v>10</v>
      </c>
      <c r="F171" s="5" t="s">
        <v>370</v>
      </c>
      <c r="G171" s="5" t="s">
        <v>370</v>
      </c>
      <c r="H171" s="5" t="s">
        <v>370</v>
      </c>
      <c r="I171" s="5" t="s">
        <v>370</v>
      </c>
      <c r="J171" s="5" t="s">
        <v>370</v>
      </c>
      <c r="K171" s="5" t="s">
        <v>370</v>
      </c>
      <c r="L171" s="5" t="s">
        <v>370</v>
      </c>
      <c r="M171" s="5" t="s">
        <v>370</v>
      </c>
      <c r="N171" s="35">
        <v>415.4</v>
      </c>
      <c r="O171" s="35">
        <v>540.79999999999995</v>
      </c>
      <c r="P171" s="4">
        <f t="shared" si="39"/>
        <v>1.2101877708233029</v>
      </c>
      <c r="Q171" s="11">
        <v>20</v>
      </c>
      <c r="R171" s="35">
        <v>70</v>
      </c>
      <c r="S171" s="35">
        <v>70.2</v>
      </c>
      <c r="T171" s="4">
        <f t="shared" si="37"/>
        <v>1.0028571428571429</v>
      </c>
      <c r="U171" s="11">
        <v>45</v>
      </c>
      <c r="V171" s="35">
        <v>0</v>
      </c>
      <c r="W171" s="35">
        <v>0</v>
      </c>
      <c r="X171" s="4">
        <f t="shared" si="40"/>
        <v>1</v>
      </c>
      <c r="Y171" s="11">
        <v>5</v>
      </c>
      <c r="Z171" s="44">
        <f t="shared" si="41"/>
        <v>1.0722621936710768</v>
      </c>
      <c r="AA171" s="45">
        <v>6939</v>
      </c>
      <c r="AB171" s="35">
        <f t="shared" si="42"/>
        <v>630.81818181818187</v>
      </c>
      <c r="AC171" s="35">
        <f t="shared" si="43"/>
        <v>676.4</v>
      </c>
      <c r="AD171" s="35">
        <f t="shared" si="44"/>
        <v>45.581818181818107</v>
      </c>
      <c r="AE171" s="35">
        <v>2</v>
      </c>
      <c r="AF171" s="35">
        <f t="shared" si="45"/>
        <v>678.4</v>
      </c>
      <c r="AG171" s="35"/>
      <c r="AH171" s="35">
        <f t="shared" si="46"/>
        <v>678.4</v>
      </c>
      <c r="AI171" s="35">
        <v>678.4</v>
      </c>
      <c r="AJ171" s="35">
        <f t="shared" si="47"/>
        <v>0</v>
      </c>
      <c r="AK171" s="9"/>
      <c r="AL171" s="9"/>
      <c r="AM171" s="9"/>
      <c r="AN171" s="9"/>
      <c r="AO171" s="10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10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10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10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10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10"/>
      <c r="FZ171" s="9"/>
      <c r="GA171" s="9"/>
    </row>
    <row r="172" spans="1:183" s="2" customFormat="1" ht="17" customHeight="1">
      <c r="A172" s="14" t="s">
        <v>169</v>
      </c>
      <c r="B172" s="35">
        <v>1450</v>
      </c>
      <c r="C172" s="35">
        <v>3146</v>
      </c>
      <c r="D172" s="4">
        <f t="shared" si="38"/>
        <v>1.2969655172413792</v>
      </c>
      <c r="E172" s="11">
        <v>10</v>
      </c>
      <c r="F172" s="5" t="s">
        <v>370</v>
      </c>
      <c r="G172" s="5" t="s">
        <v>370</v>
      </c>
      <c r="H172" s="5" t="s">
        <v>370</v>
      </c>
      <c r="I172" s="5" t="s">
        <v>370</v>
      </c>
      <c r="J172" s="5" t="s">
        <v>370</v>
      </c>
      <c r="K172" s="5" t="s">
        <v>370</v>
      </c>
      <c r="L172" s="5" t="s">
        <v>370</v>
      </c>
      <c r="M172" s="5" t="s">
        <v>370</v>
      </c>
      <c r="N172" s="35">
        <v>227.6</v>
      </c>
      <c r="O172" s="35">
        <v>491.1</v>
      </c>
      <c r="P172" s="4">
        <f t="shared" si="39"/>
        <v>1.2957732864674867</v>
      </c>
      <c r="Q172" s="11">
        <v>20</v>
      </c>
      <c r="R172" s="35">
        <v>0</v>
      </c>
      <c r="S172" s="35">
        <v>0</v>
      </c>
      <c r="T172" s="4">
        <f t="shared" si="37"/>
        <v>1</v>
      </c>
      <c r="U172" s="11">
        <v>45</v>
      </c>
      <c r="V172" s="35">
        <v>1</v>
      </c>
      <c r="W172" s="35">
        <v>1</v>
      </c>
      <c r="X172" s="4">
        <f t="shared" si="40"/>
        <v>1</v>
      </c>
      <c r="Y172" s="11">
        <v>5</v>
      </c>
      <c r="Z172" s="44">
        <f t="shared" si="41"/>
        <v>1.111064011272044</v>
      </c>
      <c r="AA172" s="45">
        <v>2347</v>
      </c>
      <c r="AB172" s="35">
        <f t="shared" si="42"/>
        <v>213.36363636363637</v>
      </c>
      <c r="AC172" s="35">
        <f t="shared" si="43"/>
        <v>237.1</v>
      </c>
      <c r="AD172" s="35">
        <f t="shared" si="44"/>
        <v>23.73636363636362</v>
      </c>
      <c r="AE172" s="35">
        <v>16.500000000000028</v>
      </c>
      <c r="AF172" s="35">
        <f t="shared" si="45"/>
        <v>253.6</v>
      </c>
      <c r="AG172" s="35"/>
      <c r="AH172" s="35">
        <f t="shared" si="46"/>
        <v>253.6</v>
      </c>
      <c r="AI172" s="35">
        <v>253.6</v>
      </c>
      <c r="AJ172" s="35">
        <f t="shared" si="47"/>
        <v>0</v>
      </c>
      <c r="AK172" s="9"/>
      <c r="AL172" s="9"/>
      <c r="AM172" s="9"/>
      <c r="AN172" s="9"/>
      <c r="AO172" s="10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10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10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10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10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10"/>
      <c r="FZ172" s="9"/>
      <c r="GA172" s="9"/>
    </row>
    <row r="173" spans="1:183" s="2" customFormat="1" ht="17" customHeight="1">
      <c r="A173" s="18" t="s">
        <v>170</v>
      </c>
      <c r="B173" s="35"/>
      <c r="C173" s="35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35"/>
      <c r="O173" s="35"/>
      <c r="P173" s="11"/>
      <c r="Q173" s="11"/>
      <c r="R173" s="35"/>
      <c r="S173" s="35"/>
      <c r="T173" s="11"/>
      <c r="U173" s="11"/>
      <c r="V173" s="11"/>
      <c r="W173" s="11"/>
      <c r="X173" s="11"/>
      <c r="Y173" s="11"/>
      <c r="Z173" s="44"/>
      <c r="AA173" s="11"/>
      <c r="AB173" s="11"/>
      <c r="AC173" s="11"/>
      <c r="AD173" s="11"/>
      <c r="AE173" s="11"/>
      <c r="AF173" s="11"/>
      <c r="AG173" s="11"/>
      <c r="AH173" s="11"/>
      <c r="AI173" s="35"/>
      <c r="AJ173" s="35"/>
      <c r="AK173" s="9"/>
      <c r="AL173" s="9"/>
      <c r="AM173" s="9"/>
      <c r="AN173" s="9"/>
      <c r="AO173" s="10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10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10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10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10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10"/>
      <c r="FZ173" s="9"/>
      <c r="GA173" s="9"/>
    </row>
    <row r="174" spans="1:183" s="2" customFormat="1" ht="17" customHeight="1">
      <c r="A174" s="14" t="s">
        <v>171</v>
      </c>
      <c r="B174" s="35">
        <v>0</v>
      </c>
      <c r="C174" s="35">
        <v>0</v>
      </c>
      <c r="D174" s="4">
        <f t="shared" si="38"/>
        <v>0</v>
      </c>
      <c r="E174" s="11">
        <v>0</v>
      </c>
      <c r="F174" s="5" t="s">
        <v>370</v>
      </c>
      <c r="G174" s="5" t="s">
        <v>370</v>
      </c>
      <c r="H174" s="5" t="s">
        <v>370</v>
      </c>
      <c r="I174" s="5" t="s">
        <v>370</v>
      </c>
      <c r="J174" s="5" t="s">
        <v>370</v>
      </c>
      <c r="K174" s="5" t="s">
        <v>370</v>
      </c>
      <c r="L174" s="5" t="s">
        <v>370</v>
      </c>
      <c r="M174" s="5" t="s">
        <v>370</v>
      </c>
      <c r="N174" s="35">
        <v>114</v>
      </c>
      <c r="O174" s="35">
        <v>69.900000000000006</v>
      </c>
      <c r="P174" s="4">
        <f t="shared" si="39"/>
        <v>0.61315789473684212</v>
      </c>
      <c r="Q174" s="11">
        <v>20</v>
      </c>
      <c r="R174" s="35">
        <v>82</v>
      </c>
      <c r="S174" s="35">
        <v>44</v>
      </c>
      <c r="T174" s="4">
        <f t="shared" si="37"/>
        <v>0.53658536585365857</v>
      </c>
      <c r="U174" s="11">
        <v>35</v>
      </c>
      <c r="V174" s="35">
        <v>2</v>
      </c>
      <c r="W174" s="35">
        <v>0.4</v>
      </c>
      <c r="X174" s="4">
        <f t="shared" si="40"/>
        <v>0.2</v>
      </c>
      <c r="Y174" s="11">
        <v>15</v>
      </c>
      <c r="Z174" s="44">
        <f t="shared" si="41"/>
        <v>0.48633779570878416</v>
      </c>
      <c r="AA174" s="45">
        <v>2038</v>
      </c>
      <c r="AB174" s="35">
        <f t="shared" si="42"/>
        <v>185.27272727272728</v>
      </c>
      <c r="AC174" s="35">
        <f t="shared" si="43"/>
        <v>90.1</v>
      </c>
      <c r="AD174" s="35">
        <f t="shared" si="44"/>
        <v>-95.172727272727286</v>
      </c>
      <c r="AE174" s="35">
        <v>-18.400000000000006</v>
      </c>
      <c r="AF174" s="35">
        <f t="shared" si="45"/>
        <v>71.7</v>
      </c>
      <c r="AG174" s="35"/>
      <c r="AH174" s="35">
        <f t="shared" si="46"/>
        <v>71.7</v>
      </c>
      <c r="AI174" s="35">
        <v>71.7</v>
      </c>
      <c r="AJ174" s="35">
        <f t="shared" si="47"/>
        <v>0</v>
      </c>
      <c r="AK174" s="9"/>
      <c r="AL174" s="9"/>
      <c r="AM174" s="9"/>
      <c r="AN174" s="9"/>
      <c r="AO174" s="10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10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10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10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10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10"/>
      <c r="FZ174" s="9"/>
      <c r="GA174" s="9"/>
    </row>
    <row r="175" spans="1:183" s="2" customFormat="1" ht="17" customHeight="1">
      <c r="A175" s="14" t="s">
        <v>172</v>
      </c>
      <c r="B175" s="35">
        <v>21610</v>
      </c>
      <c r="C175" s="35">
        <v>21613.9</v>
      </c>
      <c r="D175" s="4">
        <f t="shared" si="38"/>
        <v>1.000180472003702</v>
      </c>
      <c r="E175" s="11">
        <v>10</v>
      </c>
      <c r="F175" s="5" t="s">
        <v>370</v>
      </c>
      <c r="G175" s="5" t="s">
        <v>370</v>
      </c>
      <c r="H175" s="5" t="s">
        <v>370</v>
      </c>
      <c r="I175" s="5" t="s">
        <v>370</v>
      </c>
      <c r="J175" s="5" t="s">
        <v>370</v>
      </c>
      <c r="K175" s="5" t="s">
        <v>370</v>
      </c>
      <c r="L175" s="5" t="s">
        <v>370</v>
      </c>
      <c r="M175" s="5" t="s">
        <v>370</v>
      </c>
      <c r="N175" s="35">
        <v>862.3</v>
      </c>
      <c r="O175" s="35">
        <v>1486.1</v>
      </c>
      <c r="P175" s="4">
        <f t="shared" si="39"/>
        <v>1.2523414125014496</v>
      </c>
      <c r="Q175" s="11">
        <v>20</v>
      </c>
      <c r="R175" s="35">
        <v>10</v>
      </c>
      <c r="S175" s="35">
        <v>71</v>
      </c>
      <c r="T175" s="4">
        <f t="shared" ref="T175:T238" si="48">IF(U175=0,0,IF(R175=0,1,IF(S175&lt;0,0,IF(S175/R175&gt;1.2,IF((S175/R175-1.2)*0.1+1.2&gt;1.3,1.3,(S175/R175-1.2)*0.1+1.2),S175/R175))))</f>
        <v>1.3</v>
      </c>
      <c r="U175" s="11">
        <v>25</v>
      </c>
      <c r="V175" s="35">
        <v>3.5</v>
      </c>
      <c r="W175" s="35">
        <v>1.4</v>
      </c>
      <c r="X175" s="4">
        <f t="shared" si="40"/>
        <v>0.39999999999999997</v>
      </c>
      <c r="Y175" s="11">
        <v>25</v>
      </c>
      <c r="Z175" s="44">
        <f t="shared" si="41"/>
        <v>0.96935791212582512</v>
      </c>
      <c r="AA175" s="45">
        <v>2923</v>
      </c>
      <c r="AB175" s="35">
        <f t="shared" si="42"/>
        <v>265.72727272727275</v>
      </c>
      <c r="AC175" s="35">
        <f t="shared" si="43"/>
        <v>257.60000000000002</v>
      </c>
      <c r="AD175" s="35">
        <f t="shared" si="44"/>
        <v>-8.1272727272727252</v>
      </c>
      <c r="AE175" s="35">
        <v>9.5</v>
      </c>
      <c r="AF175" s="35">
        <f t="shared" si="45"/>
        <v>267.10000000000002</v>
      </c>
      <c r="AG175" s="35"/>
      <c r="AH175" s="35">
        <f t="shared" si="46"/>
        <v>267.10000000000002</v>
      </c>
      <c r="AI175" s="35">
        <v>267.10000000000002</v>
      </c>
      <c r="AJ175" s="35">
        <f t="shared" si="47"/>
        <v>0</v>
      </c>
      <c r="AK175" s="9"/>
      <c r="AL175" s="9"/>
      <c r="AM175" s="9"/>
      <c r="AN175" s="9"/>
      <c r="AO175" s="10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10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10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10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10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10"/>
      <c r="FZ175" s="9"/>
      <c r="GA175" s="9"/>
    </row>
    <row r="176" spans="1:183" s="2" customFormat="1" ht="17" customHeight="1">
      <c r="A176" s="14" t="s">
        <v>173</v>
      </c>
      <c r="B176" s="35">
        <v>0</v>
      </c>
      <c r="C176" s="35">
        <v>0</v>
      </c>
      <c r="D176" s="4">
        <f t="shared" ref="D176:D239" si="49">IF(E176=0,0,IF(B176=0,1,IF(C176&lt;0,0,IF(C176/B176&gt;1.2,IF((C176/B176-1.2)*0.1+1.2&gt;1.3,1.3,(C176/B176-1.2)*0.1+1.2),C176/B176))))</f>
        <v>0</v>
      </c>
      <c r="E176" s="11">
        <v>0</v>
      </c>
      <c r="F176" s="5" t="s">
        <v>370</v>
      </c>
      <c r="G176" s="5" t="s">
        <v>370</v>
      </c>
      <c r="H176" s="5" t="s">
        <v>370</v>
      </c>
      <c r="I176" s="5" t="s">
        <v>370</v>
      </c>
      <c r="J176" s="5" t="s">
        <v>370</v>
      </c>
      <c r="K176" s="5" t="s">
        <v>370</v>
      </c>
      <c r="L176" s="5" t="s">
        <v>370</v>
      </c>
      <c r="M176" s="5" t="s">
        <v>370</v>
      </c>
      <c r="N176" s="35">
        <v>37.299999999999997</v>
      </c>
      <c r="O176" s="35">
        <v>49.3</v>
      </c>
      <c r="P176" s="4">
        <f t="shared" ref="P176:P239" si="50">IF(Q176=0,0,IF(N176=0,1,IF(O176&lt;0,0,IF(O176/N176&gt;1.2,IF((O176/N176-1.2)*0.1+1.2&gt;1.3,1.3,(O176/N176-1.2)*0.1+1.2),O176/N176))))</f>
        <v>1.212171581769437</v>
      </c>
      <c r="Q176" s="11">
        <v>20</v>
      </c>
      <c r="R176" s="35">
        <v>0</v>
      </c>
      <c r="S176" s="35">
        <v>13</v>
      </c>
      <c r="T176" s="4">
        <f t="shared" si="48"/>
        <v>1</v>
      </c>
      <c r="U176" s="11">
        <v>20</v>
      </c>
      <c r="V176" s="35">
        <v>1.5</v>
      </c>
      <c r="W176" s="35">
        <v>0</v>
      </c>
      <c r="X176" s="4">
        <f t="shared" ref="X176:X239" si="51">IF(Y176=0,0,IF(V176=0,1,IF(W176&lt;0,0,IF(W176/V176&gt;1.2,IF((W176/V176-1.2)*0.1+1.2&gt;1.3,1.3,(W176/V176-1.2)*0.1+1.2),W176/V176))))</f>
        <v>0</v>
      </c>
      <c r="Y176" s="11">
        <v>30</v>
      </c>
      <c r="Z176" s="44">
        <f t="shared" ref="Z176:Z239" si="52">(D176*E176+P176*Q176+T176*U176+X176*Y176)/(E176+Q176+U176+Y176)</f>
        <v>0.63204902336269631</v>
      </c>
      <c r="AA176" s="45">
        <v>855</v>
      </c>
      <c r="AB176" s="35">
        <f t="shared" ref="AB176:AB239" si="53">AA176/11</f>
        <v>77.727272727272734</v>
      </c>
      <c r="AC176" s="35">
        <f t="shared" ref="AC176:AC239" si="54">ROUND(Z176*AB176,1)</f>
        <v>49.1</v>
      </c>
      <c r="AD176" s="35">
        <f t="shared" ref="AD176:AD239" si="55">AC176-AB176</f>
        <v>-28.627272727272732</v>
      </c>
      <c r="AE176" s="35">
        <v>-6</v>
      </c>
      <c r="AF176" s="35">
        <f t="shared" ref="AF176:AF239" si="56">IF((AC176+AE176)&gt;0,ROUND(AC176+AE176,1),0)</f>
        <v>43.1</v>
      </c>
      <c r="AG176" s="35"/>
      <c r="AH176" s="35">
        <f t="shared" ref="AH176:AH239" si="57">IF((AF176-AG176)&gt;0,ROUND(AF176-AG176,1),0)</f>
        <v>43.1</v>
      </c>
      <c r="AI176" s="35">
        <v>43.1</v>
      </c>
      <c r="AJ176" s="35">
        <f t="shared" ref="AJ176:AJ239" si="58">AH176-AI176</f>
        <v>0</v>
      </c>
      <c r="AK176" s="9"/>
      <c r="AL176" s="9"/>
      <c r="AM176" s="9"/>
      <c r="AN176" s="9"/>
      <c r="AO176" s="10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10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10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10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10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10"/>
      <c r="FZ176" s="9"/>
      <c r="GA176" s="9"/>
    </row>
    <row r="177" spans="1:183" s="2" customFormat="1" ht="17" customHeight="1">
      <c r="A177" s="14" t="s">
        <v>174</v>
      </c>
      <c r="B177" s="35">
        <v>0</v>
      </c>
      <c r="C177" s="35">
        <v>0</v>
      </c>
      <c r="D177" s="4">
        <f t="shared" si="49"/>
        <v>0</v>
      </c>
      <c r="E177" s="11">
        <v>0</v>
      </c>
      <c r="F177" s="5" t="s">
        <v>370</v>
      </c>
      <c r="G177" s="5" t="s">
        <v>370</v>
      </c>
      <c r="H177" s="5" t="s">
        <v>370</v>
      </c>
      <c r="I177" s="5" t="s">
        <v>370</v>
      </c>
      <c r="J177" s="5" t="s">
        <v>370</v>
      </c>
      <c r="K177" s="5" t="s">
        <v>370</v>
      </c>
      <c r="L177" s="5" t="s">
        <v>370</v>
      </c>
      <c r="M177" s="5" t="s">
        <v>370</v>
      </c>
      <c r="N177" s="35">
        <v>14.8</v>
      </c>
      <c r="O177" s="35">
        <v>208</v>
      </c>
      <c r="P177" s="4">
        <f t="shared" si="50"/>
        <v>1.3</v>
      </c>
      <c r="Q177" s="11">
        <v>20</v>
      </c>
      <c r="R177" s="35">
        <v>0</v>
      </c>
      <c r="S177" s="35">
        <v>14.6</v>
      </c>
      <c r="T177" s="4">
        <f t="shared" si="48"/>
        <v>1</v>
      </c>
      <c r="U177" s="11">
        <v>25</v>
      </c>
      <c r="V177" s="35">
        <v>0.7</v>
      </c>
      <c r="W177" s="35">
        <v>0.6</v>
      </c>
      <c r="X177" s="4">
        <f t="shared" si="51"/>
        <v>0.85714285714285721</v>
      </c>
      <c r="Y177" s="11">
        <v>25</v>
      </c>
      <c r="Z177" s="44">
        <f t="shared" si="52"/>
        <v>1.0346938775510204</v>
      </c>
      <c r="AA177" s="45">
        <v>776</v>
      </c>
      <c r="AB177" s="35">
        <f t="shared" si="53"/>
        <v>70.545454545454547</v>
      </c>
      <c r="AC177" s="35">
        <f t="shared" si="54"/>
        <v>73</v>
      </c>
      <c r="AD177" s="35">
        <f t="shared" si="55"/>
        <v>2.4545454545454533</v>
      </c>
      <c r="AE177" s="35">
        <v>-8.9</v>
      </c>
      <c r="AF177" s="35">
        <f t="shared" si="56"/>
        <v>64.099999999999994</v>
      </c>
      <c r="AG177" s="35"/>
      <c r="AH177" s="35">
        <f t="shared" si="57"/>
        <v>64.099999999999994</v>
      </c>
      <c r="AI177" s="35">
        <v>64.099999999999994</v>
      </c>
      <c r="AJ177" s="35">
        <f t="shared" si="58"/>
        <v>0</v>
      </c>
      <c r="AK177" s="9"/>
      <c r="AL177" s="9"/>
      <c r="AM177" s="9"/>
      <c r="AN177" s="9"/>
      <c r="AO177" s="10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10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10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10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10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10"/>
      <c r="FZ177" s="9"/>
      <c r="GA177" s="9"/>
    </row>
    <row r="178" spans="1:183" s="2" customFormat="1" ht="17" customHeight="1">
      <c r="A178" s="14" t="s">
        <v>175</v>
      </c>
      <c r="B178" s="35">
        <v>0</v>
      </c>
      <c r="C178" s="35">
        <v>0</v>
      </c>
      <c r="D178" s="4">
        <f t="shared" si="49"/>
        <v>0</v>
      </c>
      <c r="E178" s="11">
        <v>0</v>
      </c>
      <c r="F178" s="5" t="s">
        <v>370</v>
      </c>
      <c r="G178" s="5" t="s">
        <v>370</v>
      </c>
      <c r="H178" s="5" t="s">
        <v>370</v>
      </c>
      <c r="I178" s="5" t="s">
        <v>370</v>
      </c>
      <c r="J178" s="5" t="s">
        <v>370</v>
      </c>
      <c r="K178" s="5" t="s">
        <v>370</v>
      </c>
      <c r="L178" s="5" t="s">
        <v>370</v>
      </c>
      <c r="M178" s="5" t="s">
        <v>370</v>
      </c>
      <c r="N178" s="35">
        <v>72.5</v>
      </c>
      <c r="O178" s="35">
        <v>117.5</v>
      </c>
      <c r="P178" s="4">
        <f t="shared" si="50"/>
        <v>1.2420689655172414</v>
      </c>
      <c r="Q178" s="11">
        <v>20</v>
      </c>
      <c r="R178" s="35">
        <v>0</v>
      </c>
      <c r="S178" s="35">
        <v>0</v>
      </c>
      <c r="T178" s="4">
        <f t="shared" si="48"/>
        <v>1</v>
      </c>
      <c r="U178" s="11">
        <v>20</v>
      </c>
      <c r="V178" s="35">
        <v>1.4</v>
      </c>
      <c r="W178" s="35">
        <v>0</v>
      </c>
      <c r="X178" s="4">
        <f t="shared" si="51"/>
        <v>0</v>
      </c>
      <c r="Y178" s="11">
        <v>30</v>
      </c>
      <c r="Z178" s="44">
        <f t="shared" si="52"/>
        <v>0.64059113300492609</v>
      </c>
      <c r="AA178" s="45">
        <v>886</v>
      </c>
      <c r="AB178" s="35">
        <f t="shared" si="53"/>
        <v>80.545454545454547</v>
      </c>
      <c r="AC178" s="35">
        <f t="shared" si="54"/>
        <v>51.6</v>
      </c>
      <c r="AD178" s="35">
        <f t="shared" si="55"/>
        <v>-28.945454545454545</v>
      </c>
      <c r="AE178" s="35">
        <v>18.3</v>
      </c>
      <c r="AF178" s="35">
        <f t="shared" si="56"/>
        <v>69.900000000000006</v>
      </c>
      <c r="AG178" s="35"/>
      <c r="AH178" s="35">
        <f t="shared" si="57"/>
        <v>69.900000000000006</v>
      </c>
      <c r="AI178" s="35">
        <v>69.900000000000006</v>
      </c>
      <c r="AJ178" s="35">
        <f t="shared" si="58"/>
        <v>0</v>
      </c>
      <c r="AK178" s="9"/>
      <c r="AL178" s="9"/>
      <c r="AM178" s="9"/>
      <c r="AN178" s="9"/>
      <c r="AO178" s="10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10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10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10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10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10"/>
      <c r="FZ178" s="9"/>
      <c r="GA178" s="9"/>
    </row>
    <row r="179" spans="1:183" s="2" customFormat="1" ht="17" customHeight="1">
      <c r="A179" s="14" t="s">
        <v>176</v>
      </c>
      <c r="B179" s="35">
        <v>0</v>
      </c>
      <c r="C179" s="35">
        <v>0</v>
      </c>
      <c r="D179" s="4">
        <f t="shared" si="49"/>
        <v>0</v>
      </c>
      <c r="E179" s="11">
        <v>0</v>
      </c>
      <c r="F179" s="5" t="s">
        <v>370</v>
      </c>
      <c r="G179" s="5" t="s">
        <v>370</v>
      </c>
      <c r="H179" s="5" t="s">
        <v>370</v>
      </c>
      <c r="I179" s="5" t="s">
        <v>370</v>
      </c>
      <c r="J179" s="5" t="s">
        <v>370</v>
      </c>
      <c r="K179" s="5" t="s">
        <v>370</v>
      </c>
      <c r="L179" s="5" t="s">
        <v>370</v>
      </c>
      <c r="M179" s="5" t="s">
        <v>370</v>
      </c>
      <c r="N179" s="35">
        <v>84.6</v>
      </c>
      <c r="O179" s="35">
        <v>118.1</v>
      </c>
      <c r="P179" s="4">
        <f t="shared" si="50"/>
        <v>1.2195981087470449</v>
      </c>
      <c r="Q179" s="11">
        <v>20</v>
      </c>
      <c r="R179" s="35">
        <v>25</v>
      </c>
      <c r="S179" s="35">
        <v>24.4</v>
      </c>
      <c r="T179" s="4">
        <f t="shared" si="48"/>
        <v>0.97599999999999998</v>
      </c>
      <c r="U179" s="11">
        <v>35</v>
      </c>
      <c r="V179" s="35">
        <v>2</v>
      </c>
      <c r="W179" s="35">
        <v>0.2</v>
      </c>
      <c r="X179" s="4">
        <f t="shared" si="51"/>
        <v>0.1</v>
      </c>
      <c r="Y179" s="11">
        <v>15</v>
      </c>
      <c r="Z179" s="44">
        <f t="shared" si="52"/>
        <v>0.85788517392772712</v>
      </c>
      <c r="AA179" s="45">
        <v>898</v>
      </c>
      <c r="AB179" s="35">
        <f t="shared" si="53"/>
        <v>81.63636363636364</v>
      </c>
      <c r="AC179" s="35">
        <f t="shared" si="54"/>
        <v>70</v>
      </c>
      <c r="AD179" s="35">
        <f t="shared" si="55"/>
        <v>-11.63636363636364</v>
      </c>
      <c r="AE179" s="35">
        <v>-5.2000000000000028</v>
      </c>
      <c r="AF179" s="35">
        <f t="shared" si="56"/>
        <v>64.8</v>
      </c>
      <c r="AG179" s="35"/>
      <c r="AH179" s="35">
        <f t="shared" si="57"/>
        <v>64.8</v>
      </c>
      <c r="AI179" s="35">
        <v>64.8</v>
      </c>
      <c r="AJ179" s="35">
        <f t="shared" si="58"/>
        <v>0</v>
      </c>
      <c r="AK179" s="9"/>
      <c r="AL179" s="9"/>
      <c r="AM179" s="9"/>
      <c r="AN179" s="9"/>
      <c r="AO179" s="10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10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10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10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10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10"/>
      <c r="FZ179" s="9"/>
      <c r="GA179" s="9"/>
    </row>
    <row r="180" spans="1:183" s="2" customFormat="1" ht="17" customHeight="1">
      <c r="A180" s="14" t="s">
        <v>177</v>
      </c>
      <c r="B180" s="35">
        <v>0</v>
      </c>
      <c r="C180" s="35">
        <v>0</v>
      </c>
      <c r="D180" s="4">
        <f t="shared" si="49"/>
        <v>0</v>
      </c>
      <c r="E180" s="11">
        <v>0</v>
      </c>
      <c r="F180" s="5" t="s">
        <v>370</v>
      </c>
      <c r="G180" s="5" t="s">
        <v>370</v>
      </c>
      <c r="H180" s="5" t="s">
        <v>370</v>
      </c>
      <c r="I180" s="5" t="s">
        <v>370</v>
      </c>
      <c r="J180" s="5" t="s">
        <v>370</v>
      </c>
      <c r="K180" s="5" t="s">
        <v>370</v>
      </c>
      <c r="L180" s="5" t="s">
        <v>370</v>
      </c>
      <c r="M180" s="5" t="s">
        <v>370</v>
      </c>
      <c r="N180" s="35">
        <v>10.3</v>
      </c>
      <c r="O180" s="35">
        <v>31.2</v>
      </c>
      <c r="P180" s="4">
        <f t="shared" si="50"/>
        <v>1.3</v>
      </c>
      <c r="Q180" s="11">
        <v>20</v>
      </c>
      <c r="R180" s="35">
        <v>0</v>
      </c>
      <c r="S180" s="35">
        <v>7.1</v>
      </c>
      <c r="T180" s="4">
        <f t="shared" si="48"/>
        <v>1</v>
      </c>
      <c r="U180" s="11">
        <v>20</v>
      </c>
      <c r="V180" s="35">
        <v>0.2</v>
      </c>
      <c r="W180" s="35">
        <v>0.3</v>
      </c>
      <c r="X180" s="4">
        <f t="shared" si="51"/>
        <v>1.23</v>
      </c>
      <c r="Y180" s="11">
        <v>30</v>
      </c>
      <c r="Z180" s="44">
        <f t="shared" si="52"/>
        <v>1.1842857142857144</v>
      </c>
      <c r="AA180" s="45">
        <v>442</v>
      </c>
      <c r="AB180" s="35">
        <f t="shared" si="53"/>
        <v>40.18181818181818</v>
      </c>
      <c r="AC180" s="35">
        <f t="shared" si="54"/>
        <v>47.6</v>
      </c>
      <c r="AD180" s="35">
        <f t="shared" si="55"/>
        <v>7.4181818181818215</v>
      </c>
      <c r="AE180" s="35">
        <v>-3.2000000000000028</v>
      </c>
      <c r="AF180" s="35">
        <f t="shared" si="56"/>
        <v>44.4</v>
      </c>
      <c r="AG180" s="35"/>
      <c r="AH180" s="35">
        <f t="shared" si="57"/>
        <v>44.4</v>
      </c>
      <c r="AI180" s="35">
        <v>44.4</v>
      </c>
      <c r="AJ180" s="35">
        <f t="shared" si="58"/>
        <v>0</v>
      </c>
      <c r="AK180" s="9"/>
      <c r="AL180" s="9"/>
      <c r="AM180" s="9"/>
      <c r="AN180" s="9"/>
      <c r="AO180" s="10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10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10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10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10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10"/>
      <c r="FZ180" s="9"/>
      <c r="GA180" s="9"/>
    </row>
    <row r="181" spans="1:183" s="2" customFormat="1" ht="17" customHeight="1">
      <c r="A181" s="14" t="s">
        <v>178</v>
      </c>
      <c r="B181" s="35">
        <v>0</v>
      </c>
      <c r="C181" s="35">
        <v>0</v>
      </c>
      <c r="D181" s="4">
        <f t="shared" si="49"/>
        <v>0</v>
      </c>
      <c r="E181" s="11">
        <v>0</v>
      </c>
      <c r="F181" s="5" t="s">
        <v>370</v>
      </c>
      <c r="G181" s="5" t="s">
        <v>370</v>
      </c>
      <c r="H181" s="5" t="s">
        <v>370</v>
      </c>
      <c r="I181" s="5" t="s">
        <v>370</v>
      </c>
      <c r="J181" s="5" t="s">
        <v>370</v>
      </c>
      <c r="K181" s="5" t="s">
        <v>370</v>
      </c>
      <c r="L181" s="5" t="s">
        <v>370</v>
      </c>
      <c r="M181" s="5" t="s">
        <v>370</v>
      </c>
      <c r="N181" s="35">
        <v>67.400000000000006</v>
      </c>
      <c r="O181" s="35">
        <v>9.1999999999999993</v>
      </c>
      <c r="P181" s="4">
        <f t="shared" si="50"/>
        <v>0.13649851632047474</v>
      </c>
      <c r="Q181" s="11">
        <v>20</v>
      </c>
      <c r="R181" s="35">
        <v>0</v>
      </c>
      <c r="S181" s="35">
        <v>3</v>
      </c>
      <c r="T181" s="4">
        <f t="shared" si="48"/>
        <v>1</v>
      </c>
      <c r="U181" s="11">
        <v>20</v>
      </c>
      <c r="V181" s="35">
        <v>0</v>
      </c>
      <c r="W181" s="35">
        <v>0</v>
      </c>
      <c r="X181" s="4">
        <f t="shared" si="51"/>
        <v>1</v>
      </c>
      <c r="Y181" s="11">
        <v>30</v>
      </c>
      <c r="Z181" s="44">
        <f t="shared" si="52"/>
        <v>0.75328529037727843</v>
      </c>
      <c r="AA181" s="45">
        <v>13</v>
      </c>
      <c r="AB181" s="35">
        <f t="shared" si="53"/>
        <v>1.1818181818181819</v>
      </c>
      <c r="AC181" s="35">
        <f t="shared" si="54"/>
        <v>0.9</v>
      </c>
      <c r="AD181" s="35">
        <f t="shared" si="55"/>
        <v>-0.28181818181818186</v>
      </c>
      <c r="AE181" s="35">
        <v>0.1</v>
      </c>
      <c r="AF181" s="35">
        <f t="shared" si="56"/>
        <v>1</v>
      </c>
      <c r="AG181" s="35"/>
      <c r="AH181" s="35">
        <f t="shared" si="57"/>
        <v>1</v>
      </c>
      <c r="AI181" s="35">
        <v>1</v>
      </c>
      <c r="AJ181" s="35">
        <f t="shared" si="58"/>
        <v>0</v>
      </c>
      <c r="AK181" s="9"/>
      <c r="AL181" s="9"/>
      <c r="AM181" s="9"/>
      <c r="AN181" s="9"/>
      <c r="AO181" s="10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0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10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10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10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10"/>
      <c r="FZ181" s="9"/>
      <c r="GA181" s="9"/>
    </row>
    <row r="182" spans="1:183" s="2" customFormat="1" ht="17" customHeight="1">
      <c r="A182" s="14" t="s">
        <v>179</v>
      </c>
      <c r="B182" s="35">
        <v>0</v>
      </c>
      <c r="C182" s="35">
        <v>0</v>
      </c>
      <c r="D182" s="4">
        <f t="shared" si="49"/>
        <v>0</v>
      </c>
      <c r="E182" s="11">
        <v>0</v>
      </c>
      <c r="F182" s="5" t="s">
        <v>370</v>
      </c>
      <c r="G182" s="5" t="s">
        <v>370</v>
      </c>
      <c r="H182" s="5" t="s">
        <v>370</v>
      </c>
      <c r="I182" s="5" t="s">
        <v>370</v>
      </c>
      <c r="J182" s="5" t="s">
        <v>370</v>
      </c>
      <c r="K182" s="5" t="s">
        <v>370</v>
      </c>
      <c r="L182" s="5" t="s">
        <v>370</v>
      </c>
      <c r="M182" s="5" t="s">
        <v>370</v>
      </c>
      <c r="N182" s="35">
        <v>132.4</v>
      </c>
      <c r="O182" s="35">
        <v>156.1</v>
      </c>
      <c r="P182" s="4">
        <f t="shared" si="50"/>
        <v>1.1790030211480362</v>
      </c>
      <c r="Q182" s="11">
        <v>20</v>
      </c>
      <c r="R182" s="35">
        <v>0</v>
      </c>
      <c r="S182" s="35">
        <v>14.8</v>
      </c>
      <c r="T182" s="4">
        <f t="shared" si="48"/>
        <v>1</v>
      </c>
      <c r="U182" s="11">
        <v>20</v>
      </c>
      <c r="V182" s="35">
        <v>1.5</v>
      </c>
      <c r="W182" s="35">
        <v>0.8</v>
      </c>
      <c r="X182" s="4">
        <f t="shared" si="51"/>
        <v>0.53333333333333333</v>
      </c>
      <c r="Y182" s="11">
        <v>30</v>
      </c>
      <c r="Z182" s="44">
        <f t="shared" si="52"/>
        <v>0.85114372032801044</v>
      </c>
      <c r="AA182" s="45">
        <v>762</v>
      </c>
      <c r="AB182" s="35">
        <f t="shared" si="53"/>
        <v>69.272727272727266</v>
      </c>
      <c r="AC182" s="35">
        <f t="shared" si="54"/>
        <v>59</v>
      </c>
      <c r="AD182" s="35">
        <f t="shared" si="55"/>
        <v>-10.272727272727266</v>
      </c>
      <c r="AE182" s="35">
        <v>-1.7000000000000028</v>
      </c>
      <c r="AF182" s="35">
        <f t="shared" si="56"/>
        <v>57.3</v>
      </c>
      <c r="AG182" s="35"/>
      <c r="AH182" s="35">
        <f t="shared" si="57"/>
        <v>57.3</v>
      </c>
      <c r="AI182" s="35">
        <v>57.3</v>
      </c>
      <c r="AJ182" s="35">
        <f t="shared" si="58"/>
        <v>0</v>
      </c>
      <c r="AK182" s="9"/>
      <c r="AL182" s="9"/>
      <c r="AM182" s="9"/>
      <c r="AN182" s="9"/>
      <c r="AO182" s="10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10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10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10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10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10"/>
      <c r="FZ182" s="9"/>
      <c r="GA182" s="9"/>
    </row>
    <row r="183" spans="1:183" s="2" customFormat="1" ht="17" customHeight="1">
      <c r="A183" s="14" t="s">
        <v>180</v>
      </c>
      <c r="B183" s="35">
        <v>0</v>
      </c>
      <c r="C183" s="35">
        <v>0</v>
      </c>
      <c r="D183" s="4">
        <f t="shared" si="49"/>
        <v>0</v>
      </c>
      <c r="E183" s="11">
        <v>0</v>
      </c>
      <c r="F183" s="5" t="s">
        <v>370</v>
      </c>
      <c r="G183" s="5" t="s">
        <v>370</v>
      </c>
      <c r="H183" s="5" t="s">
        <v>370</v>
      </c>
      <c r="I183" s="5" t="s">
        <v>370</v>
      </c>
      <c r="J183" s="5" t="s">
        <v>370</v>
      </c>
      <c r="K183" s="5" t="s">
        <v>370</v>
      </c>
      <c r="L183" s="5" t="s">
        <v>370</v>
      </c>
      <c r="M183" s="5" t="s">
        <v>370</v>
      </c>
      <c r="N183" s="35">
        <v>134</v>
      </c>
      <c r="O183" s="35">
        <v>114.4</v>
      </c>
      <c r="P183" s="4">
        <f t="shared" si="50"/>
        <v>0.85373134328358213</v>
      </c>
      <c r="Q183" s="11">
        <v>20</v>
      </c>
      <c r="R183" s="35">
        <v>140</v>
      </c>
      <c r="S183" s="35">
        <v>43</v>
      </c>
      <c r="T183" s="4">
        <f t="shared" si="48"/>
        <v>0.30714285714285716</v>
      </c>
      <c r="U183" s="11">
        <v>25</v>
      </c>
      <c r="V183" s="35">
        <v>2</v>
      </c>
      <c r="W183" s="35">
        <v>21.4</v>
      </c>
      <c r="X183" s="4">
        <f t="shared" si="51"/>
        <v>1.3</v>
      </c>
      <c r="Y183" s="11">
        <v>25</v>
      </c>
      <c r="Z183" s="44">
        <f t="shared" si="52"/>
        <v>0.81790283277490106</v>
      </c>
      <c r="AA183" s="45">
        <v>1676</v>
      </c>
      <c r="AB183" s="35">
        <f t="shared" si="53"/>
        <v>152.36363636363637</v>
      </c>
      <c r="AC183" s="35">
        <f t="shared" si="54"/>
        <v>124.6</v>
      </c>
      <c r="AD183" s="35">
        <f t="shared" si="55"/>
        <v>-27.76363636363638</v>
      </c>
      <c r="AE183" s="35">
        <v>-7</v>
      </c>
      <c r="AF183" s="35">
        <f t="shared" si="56"/>
        <v>117.6</v>
      </c>
      <c r="AG183" s="35"/>
      <c r="AH183" s="35">
        <f t="shared" si="57"/>
        <v>117.6</v>
      </c>
      <c r="AI183" s="35">
        <v>117.6</v>
      </c>
      <c r="AJ183" s="35">
        <f t="shared" si="58"/>
        <v>0</v>
      </c>
      <c r="AK183" s="9"/>
      <c r="AL183" s="9"/>
      <c r="AM183" s="9"/>
      <c r="AN183" s="9"/>
      <c r="AO183" s="10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10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10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10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10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10"/>
      <c r="FZ183" s="9"/>
      <c r="GA183" s="9"/>
    </row>
    <row r="184" spans="1:183" s="2" customFormat="1" ht="17" customHeight="1">
      <c r="A184" s="14" t="s">
        <v>181</v>
      </c>
      <c r="B184" s="35">
        <v>0</v>
      </c>
      <c r="C184" s="35">
        <v>0</v>
      </c>
      <c r="D184" s="4">
        <f t="shared" si="49"/>
        <v>0</v>
      </c>
      <c r="E184" s="11">
        <v>0</v>
      </c>
      <c r="F184" s="5" t="s">
        <v>370</v>
      </c>
      <c r="G184" s="5" t="s">
        <v>370</v>
      </c>
      <c r="H184" s="5" t="s">
        <v>370</v>
      </c>
      <c r="I184" s="5" t="s">
        <v>370</v>
      </c>
      <c r="J184" s="5" t="s">
        <v>370</v>
      </c>
      <c r="K184" s="5" t="s">
        <v>370</v>
      </c>
      <c r="L184" s="5" t="s">
        <v>370</v>
      </c>
      <c r="M184" s="5" t="s">
        <v>370</v>
      </c>
      <c r="N184" s="35">
        <v>40.1</v>
      </c>
      <c r="O184" s="35">
        <v>96.5</v>
      </c>
      <c r="P184" s="4">
        <f t="shared" si="50"/>
        <v>1.3</v>
      </c>
      <c r="Q184" s="11">
        <v>20</v>
      </c>
      <c r="R184" s="35">
        <v>0</v>
      </c>
      <c r="S184" s="35">
        <v>15.8</v>
      </c>
      <c r="T184" s="4">
        <f t="shared" si="48"/>
        <v>1</v>
      </c>
      <c r="U184" s="11">
        <v>20</v>
      </c>
      <c r="V184" s="35">
        <v>2.2000000000000002</v>
      </c>
      <c r="W184" s="35">
        <v>0</v>
      </c>
      <c r="X184" s="4">
        <f t="shared" si="51"/>
        <v>0</v>
      </c>
      <c r="Y184" s="11">
        <v>30</v>
      </c>
      <c r="Z184" s="44">
        <f t="shared" si="52"/>
        <v>0.65714285714285714</v>
      </c>
      <c r="AA184" s="45">
        <v>1092</v>
      </c>
      <c r="AB184" s="35">
        <f t="shared" si="53"/>
        <v>99.272727272727266</v>
      </c>
      <c r="AC184" s="35">
        <f t="shared" si="54"/>
        <v>65.2</v>
      </c>
      <c r="AD184" s="35">
        <f t="shared" si="55"/>
        <v>-34.072727272727263</v>
      </c>
      <c r="AE184" s="35">
        <v>-8.8000000000000007</v>
      </c>
      <c r="AF184" s="35">
        <f t="shared" si="56"/>
        <v>56.4</v>
      </c>
      <c r="AG184" s="35"/>
      <c r="AH184" s="35">
        <f t="shared" si="57"/>
        <v>56.4</v>
      </c>
      <c r="AI184" s="35">
        <v>56.4</v>
      </c>
      <c r="AJ184" s="35">
        <f t="shared" si="58"/>
        <v>0</v>
      </c>
      <c r="AK184" s="9"/>
      <c r="AL184" s="9"/>
      <c r="AM184" s="9"/>
      <c r="AN184" s="9"/>
      <c r="AO184" s="10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10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10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10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10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10"/>
      <c r="FZ184" s="9"/>
      <c r="GA184" s="9"/>
    </row>
    <row r="185" spans="1:183" s="2" customFormat="1" ht="17" customHeight="1">
      <c r="A185" s="18" t="s">
        <v>182</v>
      </c>
      <c r="B185" s="35"/>
      <c r="C185" s="35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35"/>
      <c r="O185" s="35"/>
      <c r="P185" s="11"/>
      <c r="Q185" s="11"/>
      <c r="R185" s="35"/>
      <c r="S185" s="35"/>
      <c r="T185" s="11"/>
      <c r="U185" s="11"/>
      <c r="V185" s="11"/>
      <c r="W185" s="11"/>
      <c r="X185" s="11"/>
      <c r="Y185" s="11"/>
      <c r="Z185" s="44"/>
      <c r="AA185" s="11"/>
      <c r="AB185" s="11"/>
      <c r="AC185" s="11"/>
      <c r="AD185" s="11"/>
      <c r="AE185" s="11"/>
      <c r="AF185" s="11"/>
      <c r="AG185" s="11"/>
      <c r="AH185" s="11"/>
      <c r="AI185" s="35"/>
      <c r="AJ185" s="35"/>
      <c r="AK185" s="9"/>
      <c r="AL185" s="9"/>
      <c r="AM185" s="9"/>
      <c r="AN185" s="9"/>
      <c r="AO185" s="10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10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10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10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10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10"/>
      <c r="FZ185" s="9"/>
      <c r="GA185" s="9"/>
    </row>
    <row r="186" spans="1:183" s="2" customFormat="1" ht="17" customHeight="1">
      <c r="A186" s="14" t="s">
        <v>183</v>
      </c>
      <c r="B186" s="35">
        <v>0</v>
      </c>
      <c r="C186" s="35">
        <v>0</v>
      </c>
      <c r="D186" s="4">
        <f t="shared" si="49"/>
        <v>0</v>
      </c>
      <c r="E186" s="11">
        <v>0</v>
      </c>
      <c r="F186" s="5" t="s">
        <v>370</v>
      </c>
      <c r="G186" s="5" t="s">
        <v>370</v>
      </c>
      <c r="H186" s="5" t="s">
        <v>370</v>
      </c>
      <c r="I186" s="5" t="s">
        <v>370</v>
      </c>
      <c r="J186" s="5" t="s">
        <v>370</v>
      </c>
      <c r="K186" s="5" t="s">
        <v>370</v>
      </c>
      <c r="L186" s="5" t="s">
        <v>370</v>
      </c>
      <c r="M186" s="5" t="s">
        <v>370</v>
      </c>
      <c r="N186" s="35">
        <v>193.4</v>
      </c>
      <c r="O186" s="35">
        <v>82.1</v>
      </c>
      <c r="P186" s="4">
        <f t="shared" si="50"/>
        <v>0.42450879007238879</v>
      </c>
      <c r="Q186" s="11">
        <v>20</v>
      </c>
      <c r="R186" s="35">
        <v>9</v>
      </c>
      <c r="S186" s="35">
        <v>18.3</v>
      </c>
      <c r="T186" s="4">
        <f t="shared" si="48"/>
        <v>1.2833333333333332</v>
      </c>
      <c r="U186" s="11">
        <v>25</v>
      </c>
      <c r="V186" s="35">
        <v>0.4</v>
      </c>
      <c r="W186" s="35">
        <v>0.5</v>
      </c>
      <c r="X186" s="4">
        <f t="shared" si="51"/>
        <v>1.2050000000000001</v>
      </c>
      <c r="Y186" s="11">
        <v>25</v>
      </c>
      <c r="Z186" s="44">
        <f t="shared" si="52"/>
        <v>1.0099787019254443</v>
      </c>
      <c r="AA186" s="45">
        <v>1678</v>
      </c>
      <c r="AB186" s="35">
        <f t="shared" si="53"/>
        <v>152.54545454545453</v>
      </c>
      <c r="AC186" s="35">
        <f t="shared" si="54"/>
        <v>154.1</v>
      </c>
      <c r="AD186" s="35">
        <f t="shared" si="55"/>
        <v>1.5545454545454618</v>
      </c>
      <c r="AE186" s="35">
        <v>5.2</v>
      </c>
      <c r="AF186" s="35">
        <f t="shared" si="56"/>
        <v>159.30000000000001</v>
      </c>
      <c r="AG186" s="35"/>
      <c r="AH186" s="35">
        <f t="shared" si="57"/>
        <v>159.30000000000001</v>
      </c>
      <c r="AI186" s="35">
        <v>159.30000000000001</v>
      </c>
      <c r="AJ186" s="35">
        <f t="shared" si="58"/>
        <v>0</v>
      </c>
      <c r="AK186" s="9"/>
      <c r="AL186" s="9"/>
      <c r="AM186" s="9"/>
      <c r="AN186" s="9"/>
      <c r="AO186" s="10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10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10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10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10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10"/>
      <c r="FZ186" s="9"/>
      <c r="GA186" s="9"/>
    </row>
    <row r="187" spans="1:183" s="2" customFormat="1" ht="17" customHeight="1">
      <c r="A187" s="14" t="s">
        <v>184</v>
      </c>
      <c r="B187" s="35">
        <v>0</v>
      </c>
      <c r="C187" s="35">
        <v>0</v>
      </c>
      <c r="D187" s="4">
        <f t="shared" si="49"/>
        <v>0</v>
      </c>
      <c r="E187" s="11">
        <v>0</v>
      </c>
      <c r="F187" s="5" t="s">
        <v>370</v>
      </c>
      <c r="G187" s="5" t="s">
        <v>370</v>
      </c>
      <c r="H187" s="5" t="s">
        <v>370</v>
      </c>
      <c r="I187" s="5" t="s">
        <v>370</v>
      </c>
      <c r="J187" s="5" t="s">
        <v>370</v>
      </c>
      <c r="K187" s="5" t="s">
        <v>370</v>
      </c>
      <c r="L187" s="5" t="s">
        <v>370</v>
      </c>
      <c r="M187" s="5" t="s">
        <v>370</v>
      </c>
      <c r="N187" s="35">
        <v>360.6</v>
      </c>
      <c r="O187" s="35">
        <v>138.5</v>
      </c>
      <c r="P187" s="4">
        <f t="shared" si="50"/>
        <v>0.38408208541320021</v>
      </c>
      <c r="Q187" s="11">
        <v>20</v>
      </c>
      <c r="R187" s="35">
        <v>7</v>
      </c>
      <c r="S187" s="35">
        <v>7</v>
      </c>
      <c r="T187" s="4">
        <f t="shared" si="48"/>
        <v>1</v>
      </c>
      <c r="U187" s="11">
        <v>20</v>
      </c>
      <c r="V187" s="35">
        <v>1</v>
      </c>
      <c r="W187" s="35">
        <v>1.2</v>
      </c>
      <c r="X187" s="4">
        <f t="shared" si="51"/>
        <v>1.2</v>
      </c>
      <c r="Y187" s="11">
        <v>30</v>
      </c>
      <c r="Z187" s="44">
        <f t="shared" si="52"/>
        <v>0.90973773868948571</v>
      </c>
      <c r="AA187" s="45">
        <v>1552</v>
      </c>
      <c r="AB187" s="35">
        <f t="shared" si="53"/>
        <v>141.09090909090909</v>
      </c>
      <c r="AC187" s="35">
        <f t="shared" si="54"/>
        <v>128.4</v>
      </c>
      <c r="AD187" s="35">
        <f t="shared" si="55"/>
        <v>-12.690909090909088</v>
      </c>
      <c r="AE187" s="35">
        <v>0.8</v>
      </c>
      <c r="AF187" s="35">
        <f t="shared" si="56"/>
        <v>129.19999999999999</v>
      </c>
      <c r="AG187" s="35"/>
      <c r="AH187" s="35">
        <f t="shared" si="57"/>
        <v>129.19999999999999</v>
      </c>
      <c r="AI187" s="35">
        <v>129.19999999999999</v>
      </c>
      <c r="AJ187" s="35">
        <f t="shared" si="58"/>
        <v>0</v>
      </c>
      <c r="AK187" s="9"/>
      <c r="AL187" s="9"/>
      <c r="AM187" s="9"/>
      <c r="AN187" s="9"/>
      <c r="AO187" s="10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10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10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10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10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10"/>
      <c r="FZ187" s="9"/>
      <c r="GA187" s="9"/>
    </row>
    <row r="188" spans="1:183" s="2" customFormat="1" ht="17" customHeight="1">
      <c r="A188" s="14" t="s">
        <v>185</v>
      </c>
      <c r="B188" s="35">
        <v>0</v>
      </c>
      <c r="C188" s="35">
        <v>0</v>
      </c>
      <c r="D188" s="4">
        <f t="shared" si="49"/>
        <v>0</v>
      </c>
      <c r="E188" s="11">
        <v>0</v>
      </c>
      <c r="F188" s="5" t="s">
        <v>370</v>
      </c>
      <c r="G188" s="5" t="s">
        <v>370</v>
      </c>
      <c r="H188" s="5" t="s">
        <v>370</v>
      </c>
      <c r="I188" s="5" t="s">
        <v>370</v>
      </c>
      <c r="J188" s="5" t="s">
        <v>370</v>
      </c>
      <c r="K188" s="5" t="s">
        <v>370</v>
      </c>
      <c r="L188" s="5" t="s">
        <v>370</v>
      </c>
      <c r="M188" s="5" t="s">
        <v>370</v>
      </c>
      <c r="N188" s="35">
        <v>350.7</v>
      </c>
      <c r="O188" s="35">
        <v>156.69999999999999</v>
      </c>
      <c r="P188" s="4">
        <f t="shared" si="50"/>
        <v>0.44682064442543484</v>
      </c>
      <c r="Q188" s="11">
        <v>20</v>
      </c>
      <c r="R188" s="35">
        <v>50</v>
      </c>
      <c r="S188" s="35">
        <v>50.7</v>
      </c>
      <c r="T188" s="4">
        <f t="shared" si="48"/>
        <v>1.014</v>
      </c>
      <c r="U188" s="11">
        <v>30</v>
      </c>
      <c r="V188" s="35">
        <v>1</v>
      </c>
      <c r="W188" s="35">
        <v>1.1000000000000001</v>
      </c>
      <c r="X188" s="4">
        <f t="shared" si="51"/>
        <v>1.1000000000000001</v>
      </c>
      <c r="Y188" s="11">
        <v>20</v>
      </c>
      <c r="Z188" s="44">
        <f t="shared" si="52"/>
        <v>0.87652018412155286</v>
      </c>
      <c r="AA188" s="45">
        <v>2909</v>
      </c>
      <c r="AB188" s="35">
        <f t="shared" si="53"/>
        <v>264.45454545454544</v>
      </c>
      <c r="AC188" s="35">
        <f t="shared" si="54"/>
        <v>231.8</v>
      </c>
      <c r="AD188" s="35">
        <f t="shared" si="55"/>
        <v>-32.654545454545428</v>
      </c>
      <c r="AE188" s="35">
        <v>2.9</v>
      </c>
      <c r="AF188" s="35">
        <f t="shared" si="56"/>
        <v>234.7</v>
      </c>
      <c r="AG188" s="35"/>
      <c r="AH188" s="35">
        <f t="shared" si="57"/>
        <v>234.7</v>
      </c>
      <c r="AI188" s="35">
        <v>234.7</v>
      </c>
      <c r="AJ188" s="35">
        <f t="shared" si="58"/>
        <v>0</v>
      </c>
      <c r="AK188" s="9"/>
      <c r="AL188" s="9"/>
      <c r="AM188" s="9"/>
      <c r="AN188" s="9"/>
      <c r="AO188" s="10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10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10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10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10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10"/>
      <c r="FZ188" s="9"/>
      <c r="GA188" s="9"/>
    </row>
    <row r="189" spans="1:183" s="2" customFormat="1" ht="17" customHeight="1">
      <c r="A189" s="14" t="s">
        <v>186</v>
      </c>
      <c r="B189" s="35">
        <v>189137</v>
      </c>
      <c r="C189" s="35">
        <v>196619</v>
      </c>
      <c r="D189" s="4">
        <f t="shared" si="49"/>
        <v>1.0395586268154831</v>
      </c>
      <c r="E189" s="11">
        <v>10</v>
      </c>
      <c r="F189" s="5" t="s">
        <v>370</v>
      </c>
      <c r="G189" s="5" t="s">
        <v>370</v>
      </c>
      <c r="H189" s="5" t="s">
        <v>370</v>
      </c>
      <c r="I189" s="5" t="s">
        <v>370</v>
      </c>
      <c r="J189" s="5" t="s">
        <v>370</v>
      </c>
      <c r="K189" s="5" t="s">
        <v>370</v>
      </c>
      <c r="L189" s="5" t="s">
        <v>370</v>
      </c>
      <c r="M189" s="5" t="s">
        <v>370</v>
      </c>
      <c r="N189" s="35">
        <v>1973.4</v>
      </c>
      <c r="O189" s="35">
        <v>1704.3</v>
      </c>
      <c r="P189" s="4">
        <f t="shared" si="50"/>
        <v>0.86363636363636354</v>
      </c>
      <c r="Q189" s="11">
        <v>20</v>
      </c>
      <c r="R189" s="35">
        <v>3</v>
      </c>
      <c r="S189" s="35">
        <v>3.1</v>
      </c>
      <c r="T189" s="4">
        <f t="shared" si="48"/>
        <v>1.0333333333333334</v>
      </c>
      <c r="U189" s="11">
        <v>10</v>
      </c>
      <c r="V189" s="35">
        <v>4</v>
      </c>
      <c r="W189" s="35">
        <v>9.1</v>
      </c>
      <c r="X189" s="4">
        <f t="shared" si="51"/>
        <v>1.3</v>
      </c>
      <c r="Y189" s="11">
        <v>40</v>
      </c>
      <c r="Z189" s="44">
        <f t="shared" si="52"/>
        <v>1.1250205859276927</v>
      </c>
      <c r="AA189" s="45">
        <v>4579</v>
      </c>
      <c r="AB189" s="35">
        <f t="shared" si="53"/>
        <v>416.27272727272725</v>
      </c>
      <c r="AC189" s="35">
        <f t="shared" si="54"/>
        <v>468.3</v>
      </c>
      <c r="AD189" s="35">
        <f t="shared" si="55"/>
        <v>52.027272727272759</v>
      </c>
      <c r="AE189" s="35">
        <v>-27.100000000000023</v>
      </c>
      <c r="AF189" s="35">
        <f t="shared" si="56"/>
        <v>441.2</v>
      </c>
      <c r="AG189" s="35"/>
      <c r="AH189" s="35">
        <f t="shared" si="57"/>
        <v>441.2</v>
      </c>
      <c r="AI189" s="35">
        <v>441.2</v>
      </c>
      <c r="AJ189" s="35">
        <f t="shared" si="58"/>
        <v>0</v>
      </c>
      <c r="AK189" s="9"/>
      <c r="AL189" s="9"/>
      <c r="AM189" s="9"/>
      <c r="AN189" s="9"/>
      <c r="AO189" s="10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10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10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10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10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10"/>
      <c r="FZ189" s="9"/>
      <c r="GA189" s="9"/>
    </row>
    <row r="190" spans="1:183" s="2" customFormat="1" ht="17" customHeight="1">
      <c r="A190" s="14" t="s">
        <v>187</v>
      </c>
      <c r="B190" s="35">
        <v>0</v>
      </c>
      <c r="C190" s="35">
        <v>0</v>
      </c>
      <c r="D190" s="4">
        <f t="shared" si="49"/>
        <v>0</v>
      </c>
      <c r="E190" s="11">
        <v>0</v>
      </c>
      <c r="F190" s="5" t="s">
        <v>370</v>
      </c>
      <c r="G190" s="5" t="s">
        <v>370</v>
      </c>
      <c r="H190" s="5" t="s">
        <v>370</v>
      </c>
      <c r="I190" s="5" t="s">
        <v>370</v>
      </c>
      <c r="J190" s="5" t="s">
        <v>370</v>
      </c>
      <c r="K190" s="5" t="s">
        <v>370</v>
      </c>
      <c r="L190" s="5" t="s">
        <v>370</v>
      </c>
      <c r="M190" s="5" t="s">
        <v>370</v>
      </c>
      <c r="N190" s="35">
        <v>168.6</v>
      </c>
      <c r="O190" s="35">
        <v>263.39999999999998</v>
      </c>
      <c r="P190" s="4">
        <f t="shared" si="50"/>
        <v>1.2362277580071175</v>
      </c>
      <c r="Q190" s="11">
        <v>20</v>
      </c>
      <c r="R190" s="35">
        <v>160</v>
      </c>
      <c r="S190" s="35">
        <v>162.30000000000001</v>
      </c>
      <c r="T190" s="4">
        <f t="shared" si="48"/>
        <v>1.014375</v>
      </c>
      <c r="U190" s="11">
        <v>35</v>
      </c>
      <c r="V190" s="35">
        <v>8</v>
      </c>
      <c r="W190" s="35">
        <v>8</v>
      </c>
      <c r="X190" s="4">
        <f t="shared" si="51"/>
        <v>1</v>
      </c>
      <c r="Y190" s="11">
        <v>15</v>
      </c>
      <c r="Z190" s="44">
        <f t="shared" si="52"/>
        <v>1.0746811451448908</v>
      </c>
      <c r="AA190" s="45">
        <v>147</v>
      </c>
      <c r="AB190" s="35">
        <f t="shared" si="53"/>
        <v>13.363636363636363</v>
      </c>
      <c r="AC190" s="35">
        <f t="shared" si="54"/>
        <v>14.4</v>
      </c>
      <c r="AD190" s="35">
        <f t="shared" si="55"/>
        <v>1.036363636363637</v>
      </c>
      <c r="AE190" s="35">
        <v>0.4</v>
      </c>
      <c r="AF190" s="35">
        <f t="shared" si="56"/>
        <v>14.8</v>
      </c>
      <c r="AG190" s="35"/>
      <c r="AH190" s="35">
        <f t="shared" si="57"/>
        <v>14.8</v>
      </c>
      <c r="AI190" s="35">
        <v>14.8</v>
      </c>
      <c r="AJ190" s="35">
        <f t="shared" si="58"/>
        <v>0</v>
      </c>
      <c r="AK190" s="9"/>
      <c r="AL190" s="9"/>
      <c r="AM190" s="9"/>
      <c r="AN190" s="9"/>
      <c r="AO190" s="10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10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10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10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10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10"/>
      <c r="FZ190" s="9"/>
      <c r="GA190" s="9"/>
    </row>
    <row r="191" spans="1:183" s="2" customFormat="1" ht="17" customHeight="1">
      <c r="A191" s="14" t="s">
        <v>188</v>
      </c>
      <c r="B191" s="35">
        <v>0</v>
      </c>
      <c r="C191" s="35">
        <v>0</v>
      </c>
      <c r="D191" s="4">
        <f t="shared" si="49"/>
        <v>0</v>
      </c>
      <c r="E191" s="11">
        <v>0</v>
      </c>
      <c r="F191" s="5" t="s">
        <v>370</v>
      </c>
      <c r="G191" s="5" t="s">
        <v>370</v>
      </c>
      <c r="H191" s="5" t="s">
        <v>370</v>
      </c>
      <c r="I191" s="5" t="s">
        <v>370</v>
      </c>
      <c r="J191" s="5" t="s">
        <v>370</v>
      </c>
      <c r="K191" s="5" t="s">
        <v>370</v>
      </c>
      <c r="L191" s="5" t="s">
        <v>370</v>
      </c>
      <c r="M191" s="5" t="s">
        <v>370</v>
      </c>
      <c r="N191" s="35">
        <v>402.3</v>
      </c>
      <c r="O191" s="35">
        <v>308.3</v>
      </c>
      <c r="P191" s="4">
        <f t="shared" si="50"/>
        <v>0.76634352473278644</v>
      </c>
      <c r="Q191" s="11">
        <v>20</v>
      </c>
      <c r="R191" s="35">
        <v>35</v>
      </c>
      <c r="S191" s="35">
        <v>66</v>
      </c>
      <c r="T191" s="4">
        <f t="shared" si="48"/>
        <v>1.2685714285714285</v>
      </c>
      <c r="U191" s="11">
        <v>25</v>
      </c>
      <c r="V191" s="35">
        <v>2</v>
      </c>
      <c r="W191" s="35">
        <v>2</v>
      </c>
      <c r="X191" s="4">
        <f t="shared" si="51"/>
        <v>1</v>
      </c>
      <c r="Y191" s="11">
        <v>25</v>
      </c>
      <c r="Z191" s="44">
        <f t="shared" si="52"/>
        <v>1.0291593744134493</v>
      </c>
      <c r="AA191" s="45">
        <v>324</v>
      </c>
      <c r="AB191" s="35">
        <f t="shared" si="53"/>
        <v>29.454545454545453</v>
      </c>
      <c r="AC191" s="35">
        <f t="shared" si="54"/>
        <v>30.3</v>
      </c>
      <c r="AD191" s="35">
        <f t="shared" si="55"/>
        <v>0.84545454545454746</v>
      </c>
      <c r="AE191" s="35">
        <v>-2.1000000000000014</v>
      </c>
      <c r="AF191" s="35">
        <f t="shared" si="56"/>
        <v>28.2</v>
      </c>
      <c r="AG191" s="35"/>
      <c r="AH191" s="35">
        <f t="shared" si="57"/>
        <v>28.2</v>
      </c>
      <c r="AI191" s="35">
        <v>28.2</v>
      </c>
      <c r="AJ191" s="35">
        <f t="shared" si="58"/>
        <v>0</v>
      </c>
      <c r="AK191" s="9"/>
      <c r="AL191" s="9"/>
      <c r="AM191" s="9"/>
      <c r="AN191" s="9"/>
      <c r="AO191" s="10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10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10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10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10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10"/>
      <c r="FZ191" s="9"/>
      <c r="GA191" s="9"/>
    </row>
    <row r="192" spans="1:183" s="2" customFormat="1" ht="17" customHeight="1">
      <c r="A192" s="14" t="s">
        <v>189</v>
      </c>
      <c r="B192" s="35">
        <v>0</v>
      </c>
      <c r="C192" s="35">
        <v>0</v>
      </c>
      <c r="D192" s="4">
        <f t="shared" si="49"/>
        <v>0</v>
      </c>
      <c r="E192" s="11">
        <v>0</v>
      </c>
      <c r="F192" s="5" t="s">
        <v>370</v>
      </c>
      <c r="G192" s="5" t="s">
        <v>370</v>
      </c>
      <c r="H192" s="5" t="s">
        <v>370</v>
      </c>
      <c r="I192" s="5" t="s">
        <v>370</v>
      </c>
      <c r="J192" s="5" t="s">
        <v>370</v>
      </c>
      <c r="K192" s="5" t="s">
        <v>370</v>
      </c>
      <c r="L192" s="5" t="s">
        <v>370</v>
      </c>
      <c r="M192" s="5" t="s">
        <v>370</v>
      </c>
      <c r="N192" s="35">
        <v>94.9</v>
      </c>
      <c r="O192" s="35">
        <v>146.9</v>
      </c>
      <c r="P192" s="4">
        <f t="shared" si="50"/>
        <v>1.2347945205479451</v>
      </c>
      <c r="Q192" s="11">
        <v>20</v>
      </c>
      <c r="R192" s="35">
        <v>45</v>
      </c>
      <c r="S192" s="35">
        <v>68.099999999999994</v>
      </c>
      <c r="T192" s="4">
        <f t="shared" si="48"/>
        <v>1.2313333333333332</v>
      </c>
      <c r="U192" s="11">
        <v>25</v>
      </c>
      <c r="V192" s="35">
        <v>1</v>
      </c>
      <c r="W192" s="35">
        <v>1</v>
      </c>
      <c r="X192" s="4">
        <f t="shared" si="51"/>
        <v>1</v>
      </c>
      <c r="Y192" s="11">
        <v>25</v>
      </c>
      <c r="Z192" s="44">
        <f t="shared" si="52"/>
        <v>1.1497031963470319</v>
      </c>
      <c r="AA192" s="45">
        <v>2507</v>
      </c>
      <c r="AB192" s="35">
        <f t="shared" si="53"/>
        <v>227.90909090909091</v>
      </c>
      <c r="AC192" s="35">
        <f t="shared" si="54"/>
        <v>262</v>
      </c>
      <c r="AD192" s="35">
        <f t="shared" si="55"/>
        <v>34.090909090909093</v>
      </c>
      <c r="AE192" s="35">
        <v>-0.1</v>
      </c>
      <c r="AF192" s="35">
        <f t="shared" si="56"/>
        <v>261.89999999999998</v>
      </c>
      <c r="AG192" s="35"/>
      <c r="AH192" s="35">
        <f t="shared" si="57"/>
        <v>261.89999999999998</v>
      </c>
      <c r="AI192" s="35">
        <v>261.89999999999998</v>
      </c>
      <c r="AJ192" s="35">
        <f t="shared" si="58"/>
        <v>0</v>
      </c>
      <c r="AK192" s="9"/>
      <c r="AL192" s="9"/>
      <c r="AM192" s="9"/>
      <c r="AN192" s="9"/>
      <c r="AO192" s="10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10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10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10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10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10"/>
      <c r="FZ192" s="9"/>
      <c r="GA192" s="9"/>
    </row>
    <row r="193" spans="1:183" s="2" customFormat="1" ht="17" customHeight="1">
      <c r="A193" s="14" t="s">
        <v>190</v>
      </c>
      <c r="B193" s="35">
        <v>17953</v>
      </c>
      <c r="C193" s="35">
        <v>13830</v>
      </c>
      <c r="D193" s="4">
        <f t="shared" si="49"/>
        <v>0.77034478917172622</v>
      </c>
      <c r="E193" s="11">
        <v>10</v>
      </c>
      <c r="F193" s="5" t="s">
        <v>370</v>
      </c>
      <c r="G193" s="5" t="s">
        <v>370</v>
      </c>
      <c r="H193" s="5" t="s">
        <v>370</v>
      </c>
      <c r="I193" s="5" t="s">
        <v>370</v>
      </c>
      <c r="J193" s="5" t="s">
        <v>370</v>
      </c>
      <c r="K193" s="5" t="s">
        <v>370</v>
      </c>
      <c r="L193" s="5" t="s">
        <v>370</v>
      </c>
      <c r="M193" s="5" t="s">
        <v>370</v>
      </c>
      <c r="N193" s="35">
        <v>148</v>
      </c>
      <c r="O193" s="35">
        <v>251.5</v>
      </c>
      <c r="P193" s="4">
        <f t="shared" si="50"/>
        <v>1.2499324324324323</v>
      </c>
      <c r="Q193" s="11">
        <v>20</v>
      </c>
      <c r="R193" s="35">
        <v>270</v>
      </c>
      <c r="S193" s="35">
        <v>291.5</v>
      </c>
      <c r="T193" s="4">
        <f t="shared" si="48"/>
        <v>1.0796296296296297</v>
      </c>
      <c r="U193" s="11">
        <v>35</v>
      </c>
      <c r="V193" s="35">
        <v>20</v>
      </c>
      <c r="W193" s="35">
        <v>20.399999999999999</v>
      </c>
      <c r="X193" s="4">
        <f t="shared" si="51"/>
        <v>1.02</v>
      </c>
      <c r="Y193" s="11">
        <v>15</v>
      </c>
      <c r="Z193" s="44">
        <f t="shared" si="52"/>
        <v>1.0723641697175368</v>
      </c>
      <c r="AA193" s="45">
        <v>2522</v>
      </c>
      <c r="AB193" s="35">
        <f t="shared" si="53"/>
        <v>229.27272727272728</v>
      </c>
      <c r="AC193" s="35">
        <f t="shared" si="54"/>
        <v>245.9</v>
      </c>
      <c r="AD193" s="35">
        <f t="shared" si="55"/>
        <v>16.627272727272725</v>
      </c>
      <c r="AE193" s="35">
        <v>-11.900000000000006</v>
      </c>
      <c r="AF193" s="35">
        <f t="shared" si="56"/>
        <v>234</v>
      </c>
      <c r="AG193" s="35"/>
      <c r="AH193" s="35">
        <f t="shared" si="57"/>
        <v>234</v>
      </c>
      <c r="AI193" s="35">
        <v>234</v>
      </c>
      <c r="AJ193" s="35">
        <f t="shared" si="58"/>
        <v>0</v>
      </c>
      <c r="AK193" s="9"/>
      <c r="AL193" s="9"/>
      <c r="AM193" s="9"/>
      <c r="AN193" s="9"/>
      <c r="AO193" s="10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10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10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10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10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10"/>
      <c r="FZ193" s="9"/>
      <c r="GA193" s="9"/>
    </row>
    <row r="194" spans="1:183" s="2" customFormat="1" ht="17" customHeight="1">
      <c r="A194" s="14" t="s">
        <v>191</v>
      </c>
      <c r="B194" s="35">
        <v>0</v>
      </c>
      <c r="C194" s="35">
        <v>0</v>
      </c>
      <c r="D194" s="4">
        <f t="shared" si="49"/>
        <v>0</v>
      </c>
      <c r="E194" s="11">
        <v>0</v>
      </c>
      <c r="F194" s="5" t="s">
        <v>370</v>
      </c>
      <c r="G194" s="5" t="s">
        <v>370</v>
      </c>
      <c r="H194" s="5" t="s">
        <v>370</v>
      </c>
      <c r="I194" s="5" t="s">
        <v>370</v>
      </c>
      <c r="J194" s="5" t="s">
        <v>370</v>
      </c>
      <c r="K194" s="5" t="s">
        <v>370</v>
      </c>
      <c r="L194" s="5" t="s">
        <v>370</v>
      </c>
      <c r="M194" s="5" t="s">
        <v>370</v>
      </c>
      <c r="N194" s="35">
        <v>282.5</v>
      </c>
      <c r="O194" s="35">
        <v>201.4</v>
      </c>
      <c r="P194" s="4">
        <f t="shared" si="50"/>
        <v>0.71292035398230091</v>
      </c>
      <c r="Q194" s="11">
        <v>20</v>
      </c>
      <c r="R194" s="35">
        <v>80</v>
      </c>
      <c r="S194" s="35">
        <v>79.400000000000006</v>
      </c>
      <c r="T194" s="4">
        <f t="shared" si="48"/>
        <v>0.99250000000000005</v>
      </c>
      <c r="U194" s="11">
        <v>30</v>
      </c>
      <c r="V194" s="35">
        <v>6</v>
      </c>
      <c r="W194" s="35">
        <v>6.2</v>
      </c>
      <c r="X194" s="4">
        <f t="shared" si="51"/>
        <v>1.0333333333333334</v>
      </c>
      <c r="Y194" s="11">
        <v>20</v>
      </c>
      <c r="Z194" s="44">
        <f t="shared" si="52"/>
        <v>0.92428676780446695</v>
      </c>
      <c r="AA194" s="45">
        <v>2268</v>
      </c>
      <c r="AB194" s="35">
        <f t="shared" si="53"/>
        <v>206.18181818181819</v>
      </c>
      <c r="AC194" s="35">
        <f t="shared" si="54"/>
        <v>190.6</v>
      </c>
      <c r="AD194" s="35">
        <f t="shared" si="55"/>
        <v>-15.581818181818193</v>
      </c>
      <c r="AE194" s="35">
        <v>3.2</v>
      </c>
      <c r="AF194" s="35">
        <f t="shared" si="56"/>
        <v>193.8</v>
      </c>
      <c r="AG194" s="35"/>
      <c r="AH194" s="35">
        <f t="shared" si="57"/>
        <v>193.8</v>
      </c>
      <c r="AI194" s="35">
        <v>193.8</v>
      </c>
      <c r="AJ194" s="35">
        <f t="shared" si="58"/>
        <v>0</v>
      </c>
      <c r="AK194" s="9"/>
      <c r="AL194" s="9"/>
      <c r="AM194" s="9"/>
      <c r="AN194" s="9"/>
      <c r="AO194" s="10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10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10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10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10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10"/>
      <c r="FZ194" s="9"/>
      <c r="GA194" s="9"/>
    </row>
    <row r="195" spans="1:183" s="2" customFormat="1" ht="17" customHeight="1">
      <c r="A195" s="14" t="s">
        <v>192</v>
      </c>
      <c r="B195" s="35">
        <v>0</v>
      </c>
      <c r="C195" s="35">
        <v>0</v>
      </c>
      <c r="D195" s="4">
        <f t="shared" si="49"/>
        <v>0</v>
      </c>
      <c r="E195" s="11">
        <v>0</v>
      </c>
      <c r="F195" s="5" t="s">
        <v>370</v>
      </c>
      <c r="G195" s="5" t="s">
        <v>370</v>
      </c>
      <c r="H195" s="5" t="s">
        <v>370</v>
      </c>
      <c r="I195" s="5" t="s">
        <v>370</v>
      </c>
      <c r="J195" s="5" t="s">
        <v>370</v>
      </c>
      <c r="K195" s="5" t="s">
        <v>370</v>
      </c>
      <c r="L195" s="5" t="s">
        <v>370</v>
      </c>
      <c r="M195" s="5" t="s">
        <v>370</v>
      </c>
      <c r="N195" s="35">
        <v>87.3</v>
      </c>
      <c r="O195" s="35">
        <v>114.8</v>
      </c>
      <c r="P195" s="4">
        <f t="shared" si="50"/>
        <v>1.2115005727376862</v>
      </c>
      <c r="Q195" s="11">
        <v>20</v>
      </c>
      <c r="R195" s="35">
        <v>105</v>
      </c>
      <c r="S195" s="35">
        <v>168.2</v>
      </c>
      <c r="T195" s="4">
        <f t="shared" si="48"/>
        <v>1.2401904761904761</v>
      </c>
      <c r="U195" s="11">
        <v>30</v>
      </c>
      <c r="V195" s="35">
        <v>7</v>
      </c>
      <c r="W195" s="35">
        <v>7.2</v>
      </c>
      <c r="X195" s="4">
        <f t="shared" si="51"/>
        <v>1.0285714285714287</v>
      </c>
      <c r="Y195" s="11">
        <v>20</v>
      </c>
      <c r="Z195" s="44">
        <f t="shared" si="52"/>
        <v>1.1715307758842368</v>
      </c>
      <c r="AA195" s="45">
        <v>2108</v>
      </c>
      <c r="AB195" s="35">
        <f t="shared" si="53"/>
        <v>191.63636363636363</v>
      </c>
      <c r="AC195" s="35">
        <f t="shared" si="54"/>
        <v>224.5</v>
      </c>
      <c r="AD195" s="35">
        <f t="shared" si="55"/>
        <v>32.863636363636374</v>
      </c>
      <c r="AE195" s="35">
        <v>-6.1</v>
      </c>
      <c r="AF195" s="35">
        <f t="shared" si="56"/>
        <v>218.4</v>
      </c>
      <c r="AG195" s="35"/>
      <c r="AH195" s="35">
        <f t="shared" si="57"/>
        <v>218.4</v>
      </c>
      <c r="AI195" s="35">
        <v>218.4</v>
      </c>
      <c r="AJ195" s="35">
        <f t="shared" si="58"/>
        <v>0</v>
      </c>
      <c r="AK195" s="9"/>
      <c r="AL195" s="9"/>
      <c r="AM195" s="9"/>
      <c r="AN195" s="9"/>
      <c r="AO195" s="10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10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10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10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10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10"/>
      <c r="FZ195" s="9"/>
      <c r="GA195" s="9"/>
    </row>
    <row r="196" spans="1:183" s="2" customFormat="1" ht="17" customHeight="1">
      <c r="A196" s="14" t="s">
        <v>193</v>
      </c>
      <c r="B196" s="35">
        <v>0</v>
      </c>
      <c r="C196" s="35">
        <v>0</v>
      </c>
      <c r="D196" s="4">
        <f t="shared" si="49"/>
        <v>0</v>
      </c>
      <c r="E196" s="11">
        <v>0</v>
      </c>
      <c r="F196" s="5" t="s">
        <v>370</v>
      </c>
      <c r="G196" s="5" t="s">
        <v>370</v>
      </c>
      <c r="H196" s="5" t="s">
        <v>370</v>
      </c>
      <c r="I196" s="5" t="s">
        <v>370</v>
      </c>
      <c r="J196" s="5" t="s">
        <v>370</v>
      </c>
      <c r="K196" s="5" t="s">
        <v>370</v>
      </c>
      <c r="L196" s="5" t="s">
        <v>370</v>
      </c>
      <c r="M196" s="5" t="s">
        <v>370</v>
      </c>
      <c r="N196" s="35">
        <v>119.7</v>
      </c>
      <c r="O196" s="35">
        <v>42.4</v>
      </c>
      <c r="P196" s="4">
        <f t="shared" si="50"/>
        <v>0.35421888053466999</v>
      </c>
      <c r="Q196" s="11">
        <v>20</v>
      </c>
      <c r="R196" s="35">
        <v>15</v>
      </c>
      <c r="S196" s="35">
        <v>24.8</v>
      </c>
      <c r="T196" s="4">
        <f t="shared" si="48"/>
        <v>1.2453333333333334</v>
      </c>
      <c r="U196" s="11">
        <v>25</v>
      </c>
      <c r="V196" s="35">
        <v>5</v>
      </c>
      <c r="W196" s="35">
        <v>5.2</v>
      </c>
      <c r="X196" s="4">
        <f t="shared" si="51"/>
        <v>1.04</v>
      </c>
      <c r="Y196" s="11">
        <v>25</v>
      </c>
      <c r="Z196" s="44">
        <f t="shared" si="52"/>
        <v>0.91739587062895334</v>
      </c>
      <c r="AA196" s="45">
        <v>472</v>
      </c>
      <c r="AB196" s="35">
        <f t="shared" si="53"/>
        <v>42.909090909090907</v>
      </c>
      <c r="AC196" s="35">
        <f t="shared" si="54"/>
        <v>39.4</v>
      </c>
      <c r="AD196" s="35">
        <f t="shared" si="55"/>
        <v>-3.5090909090909079</v>
      </c>
      <c r="AE196" s="35">
        <v>2.9</v>
      </c>
      <c r="AF196" s="35">
        <f t="shared" si="56"/>
        <v>42.3</v>
      </c>
      <c r="AG196" s="35"/>
      <c r="AH196" s="35">
        <f t="shared" si="57"/>
        <v>42.3</v>
      </c>
      <c r="AI196" s="35">
        <v>42.3</v>
      </c>
      <c r="AJ196" s="35">
        <f t="shared" si="58"/>
        <v>0</v>
      </c>
      <c r="AK196" s="9"/>
      <c r="AL196" s="9"/>
      <c r="AM196" s="9"/>
      <c r="AN196" s="9"/>
      <c r="AO196" s="10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10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10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10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10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10"/>
      <c r="FZ196" s="9"/>
      <c r="GA196" s="9"/>
    </row>
    <row r="197" spans="1:183" s="2" customFormat="1" ht="17" customHeight="1">
      <c r="A197" s="14" t="s">
        <v>194</v>
      </c>
      <c r="B197" s="35">
        <v>0</v>
      </c>
      <c r="C197" s="35">
        <v>0</v>
      </c>
      <c r="D197" s="4">
        <f t="shared" si="49"/>
        <v>0</v>
      </c>
      <c r="E197" s="11">
        <v>0</v>
      </c>
      <c r="F197" s="5" t="s">
        <v>370</v>
      </c>
      <c r="G197" s="5" t="s">
        <v>370</v>
      </c>
      <c r="H197" s="5" t="s">
        <v>370</v>
      </c>
      <c r="I197" s="5" t="s">
        <v>370</v>
      </c>
      <c r="J197" s="5" t="s">
        <v>370</v>
      </c>
      <c r="K197" s="5" t="s">
        <v>370</v>
      </c>
      <c r="L197" s="5" t="s">
        <v>370</v>
      </c>
      <c r="M197" s="5" t="s">
        <v>370</v>
      </c>
      <c r="N197" s="35">
        <v>286.8</v>
      </c>
      <c r="O197" s="35">
        <v>187.7</v>
      </c>
      <c r="P197" s="4">
        <f t="shared" si="50"/>
        <v>0.65446304044630399</v>
      </c>
      <c r="Q197" s="11">
        <v>20</v>
      </c>
      <c r="R197" s="35">
        <v>370</v>
      </c>
      <c r="S197" s="35">
        <v>370.5</v>
      </c>
      <c r="T197" s="4">
        <f t="shared" si="48"/>
        <v>1.0013513513513514</v>
      </c>
      <c r="U197" s="11">
        <v>35</v>
      </c>
      <c r="V197" s="35">
        <v>16</v>
      </c>
      <c r="W197" s="35">
        <v>16</v>
      </c>
      <c r="X197" s="4">
        <f t="shared" si="51"/>
        <v>1</v>
      </c>
      <c r="Y197" s="11">
        <v>15</v>
      </c>
      <c r="Z197" s="44">
        <f t="shared" si="52"/>
        <v>0.90195083008890542</v>
      </c>
      <c r="AA197" s="45">
        <v>620</v>
      </c>
      <c r="AB197" s="35">
        <f t="shared" si="53"/>
        <v>56.363636363636367</v>
      </c>
      <c r="AC197" s="35">
        <f t="shared" si="54"/>
        <v>50.8</v>
      </c>
      <c r="AD197" s="35">
        <f t="shared" si="55"/>
        <v>-5.5636363636363697</v>
      </c>
      <c r="AE197" s="35">
        <v>0.3</v>
      </c>
      <c r="AF197" s="35">
        <f t="shared" si="56"/>
        <v>51.1</v>
      </c>
      <c r="AG197" s="35"/>
      <c r="AH197" s="35">
        <f t="shared" si="57"/>
        <v>51.1</v>
      </c>
      <c r="AI197" s="35">
        <v>51.1</v>
      </c>
      <c r="AJ197" s="35">
        <f t="shared" si="58"/>
        <v>0</v>
      </c>
      <c r="AK197" s="9"/>
      <c r="AL197" s="9"/>
      <c r="AM197" s="9"/>
      <c r="AN197" s="9"/>
      <c r="AO197" s="10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10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10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10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10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10"/>
      <c r="FZ197" s="9"/>
      <c r="GA197" s="9"/>
    </row>
    <row r="198" spans="1:183" s="2" customFormat="1" ht="17" customHeight="1">
      <c r="A198" s="14" t="s">
        <v>195</v>
      </c>
      <c r="B198" s="35">
        <v>0</v>
      </c>
      <c r="C198" s="35">
        <v>0</v>
      </c>
      <c r="D198" s="4">
        <f t="shared" si="49"/>
        <v>0</v>
      </c>
      <c r="E198" s="11">
        <v>0</v>
      </c>
      <c r="F198" s="5" t="s">
        <v>370</v>
      </c>
      <c r="G198" s="5" t="s">
        <v>370</v>
      </c>
      <c r="H198" s="5" t="s">
        <v>370</v>
      </c>
      <c r="I198" s="5" t="s">
        <v>370</v>
      </c>
      <c r="J198" s="5" t="s">
        <v>370</v>
      </c>
      <c r="K198" s="5" t="s">
        <v>370</v>
      </c>
      <c r="L198" s="5" t="s">
        <v>370</v>
      </c>
      <c r="M198" s="5" t="s">
        <v>370</v>
      </c>
      <c r="N198" s="35">
        <v>150.30000000000001</v>
      </c>
      <c r="O198" s="35">
        <v>135.30000000000001</v>
      </c>
      <c r="P198" s="4">
        <f t="shared" si="50"/>
        <v>0.90019960079840322</v>
      </c>
      <c r="Q198" s="11">
        <v>20</v>
      </c>
      <c r="R198" s="35">
        <v>45</v>
      </c>
      <c r="S198" s="35">
        <v>48.7</v>
      </c>
      <c r="T198" s="4">
        <f t="shared" si="48"/>
        <v>1.0822222222222222</v>
      </c>
      <c r="U198" s="11">
        <v>25</v>
      </c>
      <c r="V198" s="35">
        <v>4</v>
      </c>
      <c r="W198" s="35">
        <v>18.5</v>
      </c>
      <c r="X198" s="4">
        <f t="shared" si="51"/>
        <v>1.3</v>
      </c>
      <c r="Y198" s="11">
        <v>25</v>
      </c>
      <c r="Z198" s="44">
        <f t="shared" si="52"/>
        <v>1.1079935367360518</v>
      </c>
      <c r="AA198" s="45">
        <v>1595</v>
      </c>
      <c r="AB198" s="35">
        <f t="shared" si="53"/>
        <v>145</v>
      </c>
      <c r="AC198" s="35">
        <f t="shared" si="54"/>
        <v>160.69999999999999</v>
      </c>
      <c r="AD198" s="35">
        <f t="shared" si="55"/>
        <v>15.699999999999989</v>
      </c>
      <c r="AE198" s="35">
        <v>-8</v>
      </c>
      <c r="AF198" s="35">
        <f t="shared" si="56"/>
        <v>152.69999999999999</v>
      </c>
      <c r="AG198" s="35"/>
      <c r="AH198" s="35">
        <f t="shared" si="57"/>
        <v>152.69999999999999</v>
      </c>
      <c r="AI198" s="35">
        <v>152.69999999999999</v>
      </c>
      <c r="AJ198" s="35">
        <f t="shared" si="58"/>
        <v>0</v>
      </c>
      <c r="AK198" s="9"/>
      <c r="AL198" s="9"/>
      <c r="AM198" s="9"/>
      <c r="AN198" s="9"/>
      <c r="AO198" s="10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10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10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10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10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10"/>
      <c r="FZ198" s="9"/>
      <c r="GA198" s="9"/>
    </row>
    <row r="199" spans="1:183" s="2" customFormat="1" ht="17" customHeight="1">
      <c r="A199" s="18" t="s">
        <v>196</v>
      </c>
      <c r="B199" s="35"/>
      <c r="C199" s="35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35"/>
      <c r="O199" s="35"/>
      <c r="P199" s="11"/>
      <c r="Q199" s="11"/>
      <c r="R199" s="35"/>
      <c r="S199" s="35"/>
      <c r="T199" s="11"/>
      <c r="U199" s="11"/>
      <c r="V199" s="11"/>
      <c r="W199" s="11"/>
      <c r="X199" s="11"/>
      <c r="Y199" s="11"/>
      <c r="Z199" s="44"/>
      <c r="AA199" s="11"/>
      <c r="AB199" s="11"/>
      <c r="AC199" s="11"/>
      <c r="AD199" s="11"/>
      <c r="AE199" s="11"/>
      <c r="AF199" s="11"/>
      <c r="AG199" s="11"/>
      <c r="AH199" s="11"/>
      <c r="AI199" s="35"/>
      <c r="AJ199" s="35"/>
      <c r="AK199" s="9"/>
      <c r="AL199" s="9"/>
      <c r="AM199" s="9"/>
      <c r="AN199" s="9"/>
      <c r="AO199" s="10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10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10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10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10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10"/>
      <c r="FZ199" s="9"/>
      <c r="GA199" s="9"/>
    </row>
    <row r="200" spans="1:183" s="2" customFormat="1" ht="17" customHeight="1">
      <c r="A200" s="14" t="s">
        <v>197</v>
      </c>
      <c r="B200" s="35">
        <v>0</v>
      </c>
      <c r="C200" s="35">
        <v>0</v>
      </c>
      <c r="D200" s="4">
        <f t="shared" si="49"/>
        <v>0</v>
      </c>
      <c r="E200" s="11">
        <v>0</v>
      </c>
      <c r="F200" s="5" t="s">
        <v>370</v>
      </c>
      <c r="G200" s="5" t="s">
        <v>370</v>
      </c>
      <c r="H200" s="5" t="s">
        <v>370</v>
      </c>
      <c r="I200" s="5" t="s">
        <v>370</v>
      </c>
      <c r="J200" s="5" t="s">
        <v>370</v>
      </c>
      <c r="K200" s="5" t="s">
        <v>370</v>
      </c>
      <c r="L200" s="5" t="s">
        <v>370</v>
      </c>
      <c r="M200" s="5" t="s">
        <v>370</v>
      </c>
      <c r="N200" s="35">
        <v>296.7</v>
      </c>
      <c r="O200" s="35">
        <v>163.19999999999999</v>
      </c>
      <c r="P200" s="4">
        <f t="shared" si="50"/>
        <v>0.55005055611729015</v>
      </c>
      <c r="Q200" s="11">
        <v>20</v>
      </c>
      <c r="R200" s="35">
        <v>9</v>
      </c>
      <c r="S200" s="35">
        <v>9.3000000000000007</v>
      </c>
      <c r="T200" s="4">
        <f t="shared" si="48"/>
        <v>1.0333333333333334</v>
      </c>
      <c r="U200" s="11">
        <v>35</v>
      </c>
      <c r="V200" s="35">
        <v>0.8</v>
      </c>
      <c r="W200" s="35">
        <v>0.9</v>
      </c>
      <c r="X200" s="4">
        <f t="shared" si="51"/>
        <v>1.125</v>
      </c>
      <c r="Y200" s="11">
        <v>15</v>
      </c>
      <c r="Z200" s="44">
        <f t="shared" si="52"/>
        <v>0.91489539698589251</v>
      </c>
      <c r="AA200" s="45">
        <v>1830</v>
      </c>
      <c r="AB200" s="35">
        <f t="shared" si="53"/>
        <v>166.36363636363637</v>
      </c>
      <c r="AC200" s="35">
        <f t="shared" si="54"/>
        <v>152.19999999999999</v>
      </c>
      <c r="AD200" s="35">
        <f t="shared" si="55"/>
        <v>-14.163636363636385</v>
      </c>
      <c r="AE200" s="35">
        <v>-44.599999999999966</v>
      </c>
      <c r="AF200" s="35">
        <f t="shared" si="56"/>
        <v>107.6</v>
      </c>
      <c r="AG200" s="35"/>
      <c r="AH200" s="35">
        <f t="shared" si="57"/>
        <v>107.6</v>
      </c>
      <c r="AI200" s="35">
        <v>107.6</v>
      </c>
      <c r="AJ200" s="35">
        <f t="shared" si="58"/>
        <v>0</v>
      </c>
      <c r="AK200" s="9"/>
      <c r="AL200" s="9"/>
      <c r="AM200" s="9"/>
      <c r="AN200" s="9"/>
      <c r="AO200" s="10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10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10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10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10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10"/>
      <c r="FZ200" s="9"/>
      <c r="GA200" s="9"/>
    </row>
    <row r="201" spans="1:183" s="2" customFormat="1" ht="17" customHeight="1">
      <c r="A201" s="14" t="s">
        <v>198</v>
      </c>
      <c r="B201" s="35">
        <v>0</v>
      </c>
      <c r="C201" s="35">
        <v>0</v>
      </c>
      <c r="D201" s="4">
        <f t="shared" si="49"/>
        <v>0</v>
      </c>
      <c r="E201" s="11">
        <v>0</v>
      </c>
      <c r="F201" s="5" t="s">
        <v>370</v>
      </c>
      <c r="G201" s="5" t="s">
        <v>370</v>
      </c>
      <c r="H201" s="5" t="s">
        <v>370</v>
      </c>
      <c r="I201" s="5" t="s">
        <v>370</v>
      </c>
      <c r="J201" s="5" t="s">
        <v>370</v>
      </c>
      <c r="K201" s="5" t="s">
        <v>370</v>
      </c>
      <c r="L201" s="5" t="s">
        <v>370</v>
      </c>
      <c r="M201" s="5" t="s">
        <v>370</v>
      </c>
      <c r="N201" s="35">
        <v>148.69999999999999</v>
      </c>
      <c r="O201" s="35">
        <v>27.7</v>
      </c>
      <c r="P201" s="4">
        <f t="shared" si="50"/>
        <v>0.18628110289172833</v>
      </c>
      <c r="Q201" s="11">
        <v>20</v>
      </c>
      <c r="R201" s="35">
        <v>0</v>
      </c>
      <c r="S201" s="35">
        <v>0</v>
      </c>
      <c r="T201" s="4">
        <f t="shared" si="48"/>
        <v>1</v>
      </c>
      <c r="U201" s="11">
        <v>30</v>
      </c>
      <c r="V201" s="35">
        <v>0</v>
      </c>
      <c r="W201" s="35">
        <v>0</v>
      </c>
      <c r="X201" s="4">
        <f t="shared" si="51"/>
        <v>1</v>
      </c>
      <c r="Y201" s="11">
        <v>20</v>
      </c>
      <c r="Z201" s="44">
        <f t="shared" si="52"/>
        <v>0.76750888654049387</v>
      </c>
      <c r="AA201" s="45">
        <v>1129</v>
      </c>
      <c r="AB201" s="35">
        <f t="shared" si="53"/>
        <v>102.63636363636364</v>
      </c>
      <c r="AC201" s="35">
        <f t="shared" si="54"/>
        <v>78.8</v>
      </c>
      <c r="AD201" s="35">
        <f t="shared" si="55"/>
        <v>-23.836363636363643</v>
      </c>
      <c r="AE201" s="35">
        <v>-8</v>
      </c>
      <c r="AF201" s="35">
        <f t="shared" si="56"/>
        <v>70.8</v>
      </c>
      <c r="AG201" s="35"/>
      <c r="AH201" s="35">
        <f t="shared" si="57"/>
        <v>70.8</v>
      </c>
      <c r="AI201" s="35">
        <v>70.8</v>
      </c>
      <c r="AJ201" s="35">
        <f t="shared" si="58"/>
        <v>0</v>
      </c>
      <c r="AK201" s="9"/>
      <c r="AL201" s="9"/>
      <c r="AM201" s="9"/>
      <c r="AN201" s="9"/>
      <c r="AO201" s="10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10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10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10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10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10"/>
      <c r="FZ201" s="9"/>
      <c r="GA201" s="9"/>
    </row>
    <row r="202" spans="1:183" s="2" customFormat="1" ht="17" customHeight="1">
      <c r="A202" s="14" t="s">
        <v>199</v>
      </c>
      <c r="B202" s="35">
        <v>0</v>
      </c>
      <c r="C202" s="35">
        <v>0</v>
      </c>
      <c r="D202" s="4">
        <f t="shared" si="49"/>
        <v>0</v>
      </c>
      <c r="E202" s="11">
        <v>0</v>
      </c>
      <c r="F202" s="5" t="s">
        <v>370</v>
      </c>
      <c r="G202" s="5" t="s">
        <v>370</v>
      </c>
      <c r="H202" s="5" t="s">
        <v>370</v>
      </c>
      <c r="I202" s="5" t="s">
        <v>370</v>
      </c>
      <c r="J202" s="5" t="s">
        <v>370</v>
      </c>
      <c r="K202" s="5" t="s">
        <v>370</v>
      </c>
      <c r="L202" s="5" t="s">
        <v>370</v>
      </c>
      <c r="M202" s="5" t="s">
        <v>370</v>
      </c>
      <c r="N202" s="35">
        <v>276.8</v>
      </c>
      <c r="O202" s="35">
        <v>124.9</v>
      </c>
      <c r="P202" s="4">
        <f t="shared" si="50"/>
        <v>0.45122832369942195</v>
      </c>
      <c r="Q202" s="11">
        <v>20</v>
      </c>
      <c r="R202" s="35">
        <v>62.5</v>
      </c>
      <c r="S202" s="35">
        <v>61</v>
      </c>
      <c r="T202" s="4">
        <f t="shared" si="48"/>
        <v>0.97599999999999998</v>
      </c>
      <c r="U202" s="11">
        <v>30</v>
      </c>
      <c r="V202" s="35">
        <v>7.1</v>
      </c>
      <c r="W202" s="35">
        <v>7.3</v>
      </c>
      <c r="X202" s="4">
        <f t="shared" si="51"/>
        <v>1.028169014084507</v>
      </c>
      <c r="Y202" s="11">
        <v>20</v>
      </c>
      <c r="Z202" s="44">
        <f t="shared" si="52"/>
        <v>0.84097066793826558</v>
      </c>
      <c r="AA202" s="45">
        <v>2985</v>
      </c>
      <c r="AB202" s="35">
        <f t="shared" si="53"/>
        <v>271.36363636363637</v>
      </c>
      <c r="AC202" s="35">
        <f t="shared" si="54"/>
        <v>228.2</v>
      </c>
      <c r="AD202" s="35">
        <f t="shared" si="55"/>
        <v>-43.163636363636385</v>
      </c>
      <c r="AE202" s="35">
        <v>-3.4</v>
      </c>
      <c r="AF202" s="35">
        <f t="shared" si="56"/>
        <v>224.8</v>
      </c>
      <c r="AG202" s="35"/>
      <c r="AH202" s="35">
        <f t="shared" si="57"/>
        <v>224.8</v>
      </c>
      <c r="AI202" s="35">
        <v>224.8</v>
      </c>
      <c r="AJ202" s="35">
        <f t="shared" si="58"/>
        <v>0</v>
      </c>
      <c r="AK202" s="9"/>
      <c r="AL202" s="9"/>
      <c r="AM202" s="9"/>
      <c r="AN202" s="9"/>
      <c r="AO202" s="10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10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10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10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10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10"/>
      <c r="FZ202" s="9"/>
      <c r="GA202" s="9"/>
    </row>
    <row r="203" spans="1:183" s="2" customFormat="1" ht="17" customHeight="1">
      <c r="A203" s="14" t="s">
        <v>200</v>
      </c>
      <c r="B203" s="35">
        <v>0</v>
      </c>
      <c r="C203" s="35">
        <v>0</v>
      </c>
      <c r="D203" s="4">
        <f t="shared" si="49"/>
        <v>0</v>
      </c>
      <c r="E203" s="11">
        <v>0</v>
      </c>
      <c r="F203" s="5" t="s">
        <v>370</v>
      </c>
      <c r="G203" s="5" t="s">
        <v>370</v>
      </c>
      <c r="H203" s="5" t="s">
        <v>370</v>
      </c>
      <c r="I203" s="5" t="s">
        <v>370</v>
      </c>
      <c r="J203" s="5" t="s">
        <v>370</v>
      </c>
      <c r="K203" s="5" t="s">
        <v>370</v>
      </c>
      <c r="L203" s="5" t="s">
        <v>370</v>
      </c>
      <c r="M203" s="5" t="s">
        <v>370</v>
      </c>
      <c r="N203" s="35">
        <v>24.9</v>
      </c>
      <c r="O203" s="35">
        <v>63.2</v>
      </c>
      <c r="P203" s="4">
        <f t="shared" si="50"/>
        <v>1.3</v>
      </c>
      <c r="Q203" s="11">
        <v>20</v>
      </c>
      <c r="R203" s="35">
        <v>0</v>
      </c>
      <c r="S203" s="35">
        <v>0.3</v>
      </c>
      <c r="T203" s="4">
        <f t="shared" si="48"/>
        <v>1</v>
      </c>
      <c r="U203" s="11">
        <v>30</v>
      </c>
      <c r="V203" s="35">
        <v>0</v>
      </c>
      <c r="W203" s="35">
        <v>0.9</v>
      </c>
      <c r="X203" s="4">
        <f t="shared" si="51"/>
        <v>1</v>
      </c>
      <c r="Y203" s="11">
        <v>20</v>
      </c>
      <c r="Z203" s="44">
        <f t="shared" si="52"/>
        <v>1.0857142857142856</v>
      </c>
      <c r="AA203" s="45">
        <v>743</v>
      </c>
      <c r="AB203" s="35">
        <f t="shared" si="53"/>
        <v>67.545454545454547</v>
      </c>
      <c r="AC203" s="35">
        <f t="shared" si="54"/>
        <v>73.3</v>
      </c>
      <c r="AD203" s="35">
        <f t="shared" si="55"/>
        <v>5.7545454545454504</v>
      </c>
      <c r="AE203" s="35">
        <v>-1.5</v>
      </c>
      <c r="AF203" s="35">
        <f t="shared" si="56"/>
        <v>71.8</v>
      </c>
      <c r="AG203" s="35"/>
      <c r="AH203" s="35">
        <f t="shared" si="57"/>
        <v>71.8</v>
      </c>
      <c r="AI203" s="35">
        <v>71.8</v>
      </c>
      <c r="AJ203" s="35">
        <f t="shared" si="58"/>
        <v>0</v>
      </c>
      <c r="AK203" s="9"/>
      <c r="AL203" s="9"/>
      <c r="AM203" s="9"/>
      <c r="AN203" s="9"/>
      <c r="AO203" s="10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10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10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10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10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10"/>
      <c r="FZ203" s="9"/>
      <c r="GA203" s="9"/>
    </row>
    <row r="204" spans="1:183" s="2" customFormat="1" ht="17" customHeight="1">
      <c r="A204" s="14" t="s">
        <v>201</v>
      </c>
      <c r="B204" s="35">
        <v>0</v>
      </c>
      <c r="C204" s="35">
        <v>0</v>
      </c>
      <c r="D204" s="4">
        <f t="shared" si="49"/>
        <v>0</v>
      </c>
      <c r="E204" s="11">
        <v>0</v>
      </c>
      <c r="F204" s="5" t="s">
        <v>370</v>
      </c>
      <c r="G204" s="5" t="s">
        <v>370</v>
      </c>
      <c r="H204" s="5" t="s">
        <v>370</v>
      </c>
      <c r="I204" s="5" t="s">
        <v>370</v>
      </c>
      <c r="J204" s="5" t="s">
        <v>370</v>
      </c>
      <c r="K204" s="5" t="s">
        <v>370</v>
      </c>
      <c r="L204" s="5" t="s">
        <v>370</v>
      </c>
      <c r="M204" s="5" t="s">
        <v>370</v>
      </c>
      <c r="N204" s="35">
        <v>198.7</v>
      </c>
      <c r="O204" s="35">
        <v>211.2</v>
      </c>
      <c r="P204" s="4">
        <f t="shared" si="50"/>
        <v>1.0629089079013589</v>
      </c>
      <c r="Q204" s="11">
        <v>20</v>
      </c>
      <c r="R204" s="35">
        <v>5</v>
      </c>
      <c r="S204" s="35">
        <v>4.5</v>
      </c>
      <c r="T204" s="4">
        <f t="shared" si="48"/>
        <v>0.9</v>
      </c>
      <c r="U204" s="11">
        <v>5</v>
      </c>
      <c r="V204" s="35">
        <v>2</v>
      </c>
      <c r="W204" s="35">
        <v>2</v>
      </c>
      <c r="X204" s="4">
        <f t="shared" si="51"/>
        <v>1</v>
      </c>
      <c r="Y204" s="11">
        <v>45</v>
      </c>
      <c r="Z204" s="44">
        <f t="shared" si="52"/>
        <v>1.0108311165432453</v>
      </c>
      <c r="AA204" s="45">
        <v>1973</v>
      </c>
      <c r="AB204" s="35">
        <f t="shared" si="53"/>
        <v>179.36363636363637</v>
      </c>
      <c r="AC204" s="35">
        <f t="shared" si="54"/>
        <v>181.3</v>
      </c>
      <c r="AD204" s="35">
        <f t="shared" si="55"/>
        <v>1.9363636363636374</v>
      </c>
      <c r="AE204" s="35">
        <v>-22.299999999999983</v>
      </c>
      <c r="AF204" s="35">
        <f t="shared" si="56"/>
        <v>159</v>
      </c>
      <c r="AG204" s="35"/>
      <c r="AH204" s="35">
        <f t="shared" si="57"/>
        <v>159</v>
      </c>
      <c r="AI204" s="35">
        <v>159</v>
      </c>
      <c r="AJ204" s="35">
        <f t="shared" si="58"/>
        <v>0</v>
      </c>
      <c r="AK204" s="9"/>
      <c r="AL204" s="9"/>
      <c r="AM204" s="9"/>
      <c r="AN204" s="9"/>
      <c r="AO204" s="10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10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10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10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10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10"/>
      <c r="FZ204" s="9"/>
      <c r="GA204" s="9"/>
    </row>
    <row r="205" spans="1:183" s="2" customFormat="1" ht="17" customHeight="1">
      <c r="A205" s="14" t="s">
        <v>202</v>
      </c>
      <c r="B205" s="35">
        <v>275</v>
      </c>
      <c r="C205" s="35">
        <v>18.600000000000001</v>
      </c>
      <c r="D205" s="4">
        <f t="shared" si="49"/>
        <v>6.7636363636363647E-2</v>
      </c>
      <c r="E205" s="11">
        <v>10</v>
      </c>
      <c r="F205" s="5" t="s">
        <v>370</v>
      </c>
      <c r="G205" s="5" t="s">
        <v>370</v>
      </c>
      <c r="H205" s="5" t="s">
        <v>370</v>
      </c>
      <c r="I205" s="5" t="s">
        <v>370</v>
      </c>
      <c r="J205" s="5" t="s">
        <v>370</v>
      </c>
      <c r="K205" s="5" t="s">
        <v>370</v>
      </c>
      <c r="L205" s="5" t="s">
        <v>370</v>
      </c>
      <c r="M205" s="5" t="s">
        <v>370</v>
      </c>
      <c r="N205" s="35">
        <v>82.8</v>
      </c>
      <c r="O205" s="35">
        <v>221.7</v>
      </c>
      <c r="P205" s="4">
        <f t="shared" si="50"/>
        <v>1.3</v>
      </c>
      <c r="Q205" s="11">
        <v>20</v>
      </c>
      <c r="R205" s="35">
        <v>11</v>
      </c>
      <c r="S205" s="35">
        <v>13.5</v>
      </c>
      <c r="T205" s="4">
        <f t="shared" si="48"/>
        <v>1.2027272727272726</v>
      </c>
      <c r="U205" s="11">
        <v>35</v>
      </c>
      <c r="V205" s="35">
        <v>5</v>
      </c>
      <c r="W205" s="35">
        <v>4.9000000000000004</v>
      </c>
      <c r="X205" s="4">
        <f t="shared" si="51"/>
        <v>0.98000000000000009</v>
      </c>
      <c r="Y205" s="11">
        <v>15</v>
      </c>
      <c r="Z205" s="44">
        <f t="shared" si="52"/>
        <v>1.0433977272727273</v>
      </c>
      <c r="AA205" s="45">
        <v>2618</v>
      </c>
      <c r="AB205" s="35">
        <f t="shared" si="53"/>
        <v>238</v>
      </c>
      <c r="AC205" s="35">
        <f t="shared" si="54"/>
        <v>248.3</v>
      </c>
      <c r="AD205" s="35">
        <f t="shared" si="55"/>
        <v>10.300000000000011</v>
      </c>
      <c r="AE205" s="35">
        <v>-22.899999999999977</v>
      </c>
      <c r="AF205" s="35">
        <f t="shared" si="56"/>
        <v>225.4</v>
      </c>
      <c r="AG205" s="35"/>
      <c r="AH205" s="35">
        <f t="shared" si="57"/>
        <v>225.4</v>
      </c>
      <c r="AI205" s="35">
        <v>225.4</v>
      </c>
      <c r="AJ205" s="35">
        <f t="shared" si="58"/>
        <v>0</v>
      </c>
      <c r="AK205" s="9"/>
      <c r="AL205" s="9"/>
      <c r="AM205" s="9"/>
      <c r="AN205" s="9"/>
      <c r="AO205" s="10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10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10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10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10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10"/>
      <c r="FZ205" s="9"/>
      <c r="GA205" s="9"/>
    </row>
    <row r="206" spans="1:183" s="2" customFormat="1" ht="17" customHeight="1">
      <c r="A206" s="14" t="s">
        <v>203</v>
      </c>
      <c r="B206" s="35">
        <v>12935</v>
      </c>
      <c r="C206" s="35">
        <v>13875.2</v>
      </c>
      <c r="D206" s="4">
        <f t="shared" si="49"/>
        <v>1.0726865094704292</v>
      </c>
      <c r="E206" s="11">
        <v>10</v>
      </c>
      <c r="F206" s="5" t="s">
        <v>370</v>
      </c>
      <c r="G206" s="5" t="s">
        <v>370</v>
      </c>
      <c r="H206" s="5" t="s">
        <v>370</v>
      </c>
      <c r="I206" s="5" t="s">
        <v>370</v>
      </c>
      <c r="J206" s="5" t="s">
        <v>370</v>
      </c>
      <c r="K206" s="5" t="s">
        <v>370</v>
      </c>
      <c r="L206" s="5" t="s">
        <v>370</v>
      </c>
      <c r="M206" s="5" t="s">
        <v>370</v>
      </c>
      <c r="N206" s="35">
        <v>1092.3</v>
      </c>
      <c r="O206" s="35">
        <v>835.2</v>
      </c>
      <c r="P206" s="4">
        <f t="shared" si="50"/>
        <v>0.76462510299368314</v>
      </c>
      <c r="Q206" s="11">
        <v>20</v>
      </c>
      <c r="R206" s="35">
        <v>46</v>
      </c>
      <c r="S206" s="35">
        <v>43.5</v>
      </c>
      <c r="T206" s="4">
        <f t="shared" si="48"/>
        <v>0.94565217391304346</v>
      </c>
      <c r="U206" s="11">
        <v>30</v>
      </c>
      <c r="V206" s="35">
        <v>5</v>
      </c>
      <c r="W206" s="35">
        <v>4.8</v>
      </c>
      <c r="X206" s="4">
        <f t="shared" si="51"/>
        <v>0.96</v>
      </c>
      <c r="Y206" s="11">
        <v>20</v>
      </c>
      <c r="Z206" s="44">
        <f t="shared" si="52"/>
        <v>0.91986165464961578</v>
      </c>
      <c r="AA206" s="45">
        <v>3989</v>
      </c>
      <c r="AB206" s="35">
        <f t="shared" si="53"/>
        <v>362.63636363636363</v>
      </c>
      <c r="AC206" s="35">
        <f t="shared" si="54"/>
        <v>333.6</v>
      </c>
      <c r="AD206" s="35">
        <f t="shared" si="55"/>
        <v>-29.036363636363603</v>
      </c>
      <c r="AE206" s="35">
        <v>25.300000000000011</v>
      </c>
      <c r="AF206" s="35">
        <f t="shared" si="56"/>
        <v>358.9</v>
      </c>
      <c r="AG206" s="35"/>
      <c r="AH206" s="35">
        <f t="shared" si="57"/>
        <v>358.9</v>
      </c>
      <c r="AI206" s="35">
        <v>358.9</v>
      </c>
      <c r="AJ206" s="35">
        <f t="shared" si="58"/>
        <v>0</v>
      </c>
      <c r="AK206" s="9"/>
      <c r="AL206" s="9"/>
      <c r="AM206" s="9"/>
      <c r="AN206" s="9"/>
      <c r="AO206" s="10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10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10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10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10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10"/>
      <c r="FZ206" s="9"/>
      <c r="GA206" s="9"/>
    </row>
    <row r="207" spans="1:183" s="2" customFormat="1" ht="17" customHeight="1">
      <c r="A207" s="14" t="s">
        <v>204</v>
      </c>
      <c r="B207" s="35">
        <v>0</v>
      </c>
      <c r="C207" s="35">
        <v>0</v>
      </c>
      <c r="D207" s="4">
        <f t="shared" si="49"/>
        <v>0</v>
      </c>
      <c r="E207" s="11">
        <v>0</v>
      </c>
      <c r="F207" s="5" t="s">
        <v>370</v>
      </c>
      <c r="G207" s="5" t="s">
        <v>370</v>
      </c>
      <c r="H207" s="5" t="s">
        <v>370</v>
      </c>
      <c r="I207" s="5" t="s">
        <v>370</v>
      </c>
      <c r="J207" s="5" t="s">
        <v>370</v>
      </c>
      <c r="K207" s="5" t="s">
        <v>370</v>
      </c>
      <c r="L207" s="5" t="s">
        <v>370</v>
      </c>
      <c r="M207" s="5" t="s">
        <v>370</v>
      </c>
      <c r="N207" s="35">
        <v>276.60000000000002</v>
      </c>
      <c r="O207" s="35">
        <v>42</v>
      </c>
      <c r="P207" s="4">
        <f t="shared" si="50"/>
        <v>0.15184381778741865</v>
      </c>
      <c r="Q207" s="11">
        <v>20</v>
      </c>
      <c r="R207" s="35">
        <v>12</v>
      </c>
      <c r="S207" s="35">
        <v>12</v>
      </c>
      <c r="T207" s="4">
        <f t="shared" si="48"/>
        <v>1</v>
      </c>
      <c r="U207" s="11">
        <v>30</v>
      </c>
      <c r="V207" s="35">
        <v>2.9</v>
      </c>
      <c r="W207" s="35">
        <v>3.1</v>
      </c>
      <c r="X207" s="4">
        <f t="shared" si="51"/>
        <v>1.0689655172413794</v>
      </c>
      <c r="Y207" s="11">
        <v>20</v>
      </c>
      <c r="Z207" s="44">
        <f t="shared" si="52"/>
        <v>0.77737409572251381</v>
      </c>
      <c r="AA207" s="45">
        <v>972</v>
      </c>
      <c r="AB207" s="35">
        <f t="shared" si="53"/>
        <v>88.36363636363636</v>
      </c>
      <c r="AC207" s="35">
        <f t="shared" si="54"/>
        <v>68.7</v>
      </c>
      <c r="AD207" s="35">
        <f t="shared" si="55"/>
        <v>-19.663636363636357</v>
      </c>
      <c r="AE207" s="35">
        <v>-10.300000000000011</v>
      </c>
      <c r="AF207" s="35">
        <f t="shared" si="56"/>
        <v>58.4</v>
      </c>
      <c r="AG207" s="35"/>
      <c r="AH207" s="35">
        <f t="shared" si="57"/>
        <v>58.4</v>
      </c>
      <c r="AI207" s="35">
        <v>58.4</v>
      </c>
      <c r="AJ207" s="35">
        <f t="shared" si="58"/>
        <v>0</v>
      </c>
      <c r="AK207" s="9"/>
      <c r="AL207" s="9"/>
      <c r="AM207" s="9"/>
      <c r="AN207" s="9"/>
      <c r="AO207" s="10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10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10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10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10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10"/>
      <c r="FZ207" s="9"/>
      <c r="GA207" s="9"/>
    </row>
    <row r="208" spans="1:183" s="2" customFormat="1" ht="17" customHeight="1">
      <c r="A208" s="14" t="s">
        <v>205</v>
      </c>
      <c r="B208" s="35">
        <v>0</v>
      </c>
      <c r="C208" s="35">
        <v>0</v>
      </c>
      <c r="D208" s="4">
        <f t="shared" si="49"/>
        <v>0</v>
      </c>
      <c r="E208" s="11">
        <v>0</v>
      </c>
      <c r="F208" s="5" t="s">
        <v>370</v>
      </c>
      <c r="G208" s="5" t="s">
        <v>370</v>
      </c>
      <c r="H208" s="5" t="s">
        <v>370</v>
      </c>
      <c r="I208" s="5" t="s">
        <v>370</v>
      </c>
      <c r="J208" s="5" t="s">
        <v>370</v>
      </c>
      <c r="K208" s="5" t="s">
        <v>370</v>
      </c>
      <c r="L208" s="5" t="s">
        <v>370</v>
      </c>
      <c r="M208" s="5" t="s">
        <v>370</v>
      </c>
      <c r="N208" s="35">
        <v>208</v>
      </c>
      <c r="O208" s="35">
        <v>52.4</v>
      </c>
      <c r="P208" s="4">
        <f t="shared" si="50"/>
        <v>0.25192307692307692</v>
      </c>
      <c r="Q208" s="11">
        <v>20</v>
      </c>
      <c r="R208" s="35">
        <v>0.5</v>
      </c>
      <c r="S208" s="35">
        <v>0.6</v>
      </c>
      <c r="T208" s="4">
        <f t="shared" si="48"/>
        <v>1.2</v>
      </c>
      <c r="U208" s="11">
        <v>30</v>
      </c>
      <c r="V208" s="35">
        <v>0.1</v>
      </c>
      <c r="W208" s="35">
        <v>0.1</v>
      </c>
      <c r="X208" s="4">
        <f t="shared" si="51"/>
        <v>1</v>
      </c>
      <c r="Y208" s="11">
        <v>20</v>
      </c>
      <c r="Z208" s="44">
        <f t="shared" si="52"/>
        <v>0.87197802197802199</v>
      </c>
      <c r="AA208" s="45">
        <v>559</v>
      </c>
      <c r="AB208" s="35">
        <f t="shared" si="53"/>
        <v>50.81818181818182</v>
      </c>
      <c r="AC208" s="35">
        <f t="shared" si="54"/>
        <v>44.3</v>
      </c>
      <c r="AD208" s="35">
        <f t="shared" si="55"/>
        <v>-6.518181818181823</v>
      </c>
      <c r="AE208" s="35">
        <v>-7.9</v>
      </c>
      <c r="AF208" s="35">
        <f t="shared" si="56"/>
        <v>36.4</v>
      </c>
      <c r="AG208" s="35"/>
      <c r="AH208" s="35">
        <f t="shared" si="57"/>
        <v>36.4</v>
      </c>
      <c r="AI208" s="35">
        <v>36.4</v>
      </c>
      <c r="AJ208" s="35">
        <f t="shared" si="58"/>
        <v>0</v>
      </c>
      <c r="AK208" s="9"/>
      <c r="AL208" s="9"/>
      <c r="AM208" s="9"/>
      <c r="AN208" s="9"/>
      <c r="AO208" s="10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10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10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10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10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10"/>
      <c r="FZ208" s="9"/>
      <c r="GA208" s="9"/>
    </row>
    <row r="209" spans="1:183" s="2" customFormat="1" ht="17" customHeight="1">
      <c r="A209" s="14" t="s">
        <v>206</v>
      </c>
      <c r="B209" s="35">
        <v>0</v>
      </c>
      <c r="C209" s="35">
        <v>0</v>
      </c>
      <c r="D209" s="4">
        <f t="shared" si="49"/>
        <v>0</v>
      </c>
      <c r="E209" s="11">
        <v>0</v>
      </c>
      <c r="F209" s="5" t="s">
        <v>370</v>
      </c>
      <c r="G209" s="5" t="s">
        <v>370</v>
      </c>
      <c r="H209" s="5" t="s">
        <v>370</v>
      </c>
      <c r="I209" s="5" t="s">
        <v>370</v>
      </c>
      <c r="J209" s="5" t="s">
        <v>370</v>
      </c>
      <c r="K209" s="5" t="s">
        <v>370</v>
      </c>
      <c r="L209" s="5" t="s">
        <v>370</v>
      </c>
      <c r="M209" s="5" t="s">
        <v>370</v>
      </c>
      <c r="N209" s="35">
        <v>162.80000000000001</v>
      </c>
      <c r="O209" s="35">
        <v>200.1</v>
      </c>
      <c r="P209" s="4">
        <f t="shared" si="50"/>
        <v>1.202911547911548</v>
      </c>
      <c r="Q209" s="11">
        <v>20</v>
      </c>
      <c r="R209" s="35">
        <v>104</v>
      </c>
      <c r="S209" s="35">
        <v>84.5</v>
      </c>
      <c r="T209" s="4">
        <f t="shared" si="48"/>
        <v>0.8125</v>
      </c>
      <c r="U209" s="11">
        <v>35</v>
      </c>
      <c r="V209" s="35">
        <v>5</v>
      </c>
      <c r="W209" s="35">
        <v>4.5</v>
      </c>
      <c r="X209" s="4">
        <f t="shared" si="51"/>
        <v>0.9</v>
      </c>
      <c r="Y209" s="11">
        <v>15</v>
      </c>
      <c r="Z209" s="44">
        <f t="shared" si="52"/>
        <v>0.94279615654615645</v>
      </c>
      <c r="AA209" s="45">
        <v>2781</v>
      </c>
      <c r="AB209" s="35">
        <f t="shared" si="53"/>
        <v>252.81818181818181</v>
      </c>
      <c r="AC209" s="35">
        <f t="shared" si="54"/>
        <v>238.4</v>
      </c>
      <c r="AD209" s="35">
        <f t="shared" si="55"/>
        <v>-14.418181818181807</v>
      </c>
      <c r="AE209" s="35">
        <v>-53.999999999999972</v>
      </c>
      <c r="AF209" s="35">
        <f t="shared" si="56"/>
        <v>184.4</v>
      </c>
      <c r="AG209" s="35"/>
      <c r="AH209" s="35">
        <f t="shared" si="57"/>
        <v>184.4</v>
      </c>
      <c r="AI209" s="35">
        <v>184.4</v>
      </c>
      <c r="AJ209" s="35">
        <f t="shared" si="58"/>
        <v>0</v>
      </c>
      <c r="AK209" s="9"/>
      <c r="AL209" s="9"/>
      <c r="AM209" s="9"/>
      <c r="AN209" s="9"/>
      <c r="AO209" s="10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10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10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10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10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10"/>
      <c r="FZ209" s="9"/>
      <c r="GA209" s="9"/>
    </row>
    <row r="210" spans="1:183" s="2" customFormat="1" ht="17" customHeight="1">
      <c r="A210" s="14" t="s">
        <v>207</v>
      </c>
      <c r="B210" s="35">
        <v>0</v>
      </c>
      <c r="C210" s="35">
        <v>0</v>
      </c>
      <c r="D210" s="4">
        <f t="shared" si="49"/>
        <v>0</v>
      </c>
      <c r="E210" s="11">
        <v>0</v>
      </c>
      <c r="F210" s="5" t="s">
        <v>370</v>
      </c>
      <c r="G210" s="5" t="s">
        <v>370</v>
      </c>
      <c r="H210" s="5" t="s">
        <v>370</v>
      </c>
      <c r="I210" s="5" t="s">
        <v>370</v>
      </c>
      <c r="J210" s="5" t="s">
        <v>370</v>
      </c>
      <c r="K210" s="5" t="s">
        <v>370</v>
      </c>
      <c r="L210" s="5" t="s">
        <v>370</v>
      </c>
      <c r="M210" s="5" t="s">
        <v>370</v>
      </c>
      <c r="N210" s="35">
        <v>68.5</v>
      </c>
      <c r="O210" s="35">
        <v>23.3</v>
      </c>
      <c r="P210" s="4">
        <f t="shared" si="50"/>
        <v>0.34014598540145985</v>
      </c>
      <c r="Q210" s="11">
        <v>20</v>
      </c>
      <c r="R210" s="35">
        <v>7</v>
      </c>
      <c r="S210" s="35">
        <v>9.3000000000000007</v>
      </c>
      <c r="T210" s="4">
        <f t="shared" si="48"/>
        <v>1.2128571428571429</v>
      </c>
      <c r="U210" s="11">
        <v>35</v>
      </c>
      <c r="V210" s="35">
        <v>0.1</v>
      </c>
      <c r="W210" s="35">
        <v>0</v>
      </c>
      <c r="X210" s="4">
        <f t="shared" si="51"/>
        <v>0</v>
      </c>
      <c r="Y210" s="11">
        <v>15</v>
      </c>
      <c r="Z210" s="44">
        <f t="shared" si="52"/>
        <v>0.7036131386861314</v>
      </c>
      <c r="AA210" s="45">
        <v>772</v>
      </c>
      <c r="AB210" s="35">
        <f t="shared" si="53"/>
        <v>70.181818181818187</v>
      </c>
      <c r="AC210" s="35">
        <f t="shared" si="54"/>
        <v>49.4</v>
      </c>
      <c r="AD210" s="35">
        <f t="shared" si="55"/>
        <v>-20.781818181818188</v>
      </c>
      <c r="AE210" s="35">
        <v>3.4</v>
      </c>
      <c r="AF210" s="35">
        <f t="shared" si="56"/>
        <v>52.8</v>
      </c>
      <c r="AG210" s="35"/>
      <c r="AH210" s="35">
        <f t="shared" si="57"/>
        <v>52.8</v>
      </c>
      <c r="AI210" s="35">
        <v>52.8</v>
      </c>
      <c r="AJ210" s="35">
        <f t="shared" si="58"/>
        <v>0</v>
      </c>
      <c r="AK210" s="9"/>
      <c r="AL210" s="9"/>
      <c r="AM210" s="9"/>
      <c r="AN210" s="9"/>
      <c r="AO210" s="10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10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10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10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10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10"/>
      <c r="FZ210" s="9"/>
      <c r="GA210" s="9"/>
    </row>
    <row r="211" spans="1:183" s="2" customFormat="1" ht="17" customHeight="1">
      <c r="A211" s="14" t="s">
        <v>208</v>
      </c>
      <c r="B211" s="35">
        <v>0</v>
      </c>
      <c r="C211" s="35">
        <v>0</v>
      </c>
      <c r="D211" s="4">
        <f t="shared" si="49"/>
        <v>0</v>
      </c>
      <c r="E211" s="11">
        <v>0</v>
      </c>
      <c r="F211" s="5" t="s">
        <v>370</v>
      </c>
      <c r="G211" s="5" t="s">
        <v>370</v>
      </c>
      <c r="H211" s="5" t="s">
        <v>370</v>
      </c>
      <c r="I211" s="5" t="s">
        <v>370</v>
      </c>
      <c r="J211" s="5" t="s">
        <v>370</v>
      </c>
      <c r="K211" s="5" t="s">
        <v>370</v>
      </c>
      <c r="L211" s="5" t="s">
        <v>370</v>
      </c>
      <c r="M211" s="5" t="s">
        <v>370</v>
      </c>
      <c r="N211" s="35">
        <v>81.2</v>
      </c>
      <c r="O211" s="35">
        <v>69</v>
      </c>
      <c r="P211" s="4">
        <f t="shared" si="50"/>
        <v>0.84975369458128081</v>
      </c>
      <c r="Q211" s="11">
        <v>20</v>
      </c>
      <c r="R211" s="35">
        <v>0</v>
      </c>
      <c r="S211" s="35">
        <v>0</v>
      </c>
      <c r="T211" s="4">
        <f t="shared" si="48"/>
        <v>1</v>
      </c>
      <c r="U211" s="11">
        <v>35</v>
      </c>
      <c r="V211" s="35">
        <v>0.1</v>
      </c>
      <c r="W211" s="35">
        <v>0.2</v>
      </c>
      <c r="X211" s="4">
        <f t="shared" si="51"/>
        <v>1.28</v>
      </c>
      <c r="Y211" s="11">
        <v>15</v>
      </c>
      <c r="Z211" s="44">
        <f t="shared" si="52"/>
        <v>1.0170724841660801</v>
      </c>
      <c r="AA211" s="45">
        <v>823</v>
      </c>
      <c r="AB211" s="35">
        <f t="shared" si="53"/>
        <v>74.818181818181813</v>
      </c>
      <c r="AC211" s="35">
        <f t="shared" si="54"/>
        <v>76.099999999999994</v>
      </c>
      <c r="AD211" s="35">
        <f t="shared" si="55"/>
        <v>1.2818181818181813</v>
      </c>
      <c r="AE211" s="35">
        <v>11.700000000000003</v>
      </c>
      <c r="AF211" s="35">
        <f t="shared" si="56"/>
        <v>87.8</v>
      </c>
      <c r="AG211" s="35"/>
      <c r="AH211" s="35">
        <f t="shared" si="57"/>
        <v>87.8</v>
      </c>
      <c r="AI211" s="35">
        <v>87.8</v>
      </c>
      <c r="AJ211" s="35">
        <f t="shared" si="58"/>
        <v>0</v>
      </c>
      <c r="AK211" s="9"/>
      <c r="AL211" s="9"/>
      <c r="AM211" s="9"/>
      <c r="AN211" s="9"/>
      <c r="AO211" s="10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10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10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10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10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10"/>
      <c r="FZ211" s="9"/>
      <c r="GA211" s="9"/>
    </row>
    <row r="212" spans="1:183" s="2" customFormat="1" ht="17" customHeight="1">
      <c r="A212" s="18" t="s">
        <v>209</v>
      </c>
      <c r="B212" s="35"/>
      <c r="C212" s="35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35"/>
      <c r="O212" s="35"/>
      <c r="P212" s="11"/>
      <c r="Q212" s="11"/>
      <c r="R212" s="35"/>
      <c r="S212" s="35"/>
      <c r="T212" s="11"/>
      <c r="U212" s="11"/>
      <c r="V212" s="11"/>
      <c r="W212" s="11"/>
      <c r="X212" s="11"/>
      <c r="Y212" s="11"/>
      <c r="Z212" s="44"/>
      <c r="AA212" s="11"/>
      <c r="AB212" s="11"/>
      <c r="AC212" s="11"/>
      <c r="AD212" s="11"/>
      <c r="AE212" s="11"/>
      <c r="AF212" s="11"/>
      <c r="AG212" s="11"/>
      <c r="AH212" s="11"/>
      <c r="AI212" s="35"/>
      <c r="AJ212" s="35"/>
      <c r="AK212" s="9"/>
      <c r="AL212" s="9"/>
      <c r="AM212" s="9"/>
      <c r="AN212" s="9"/>
      <c r="AO212" s="10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10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10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10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10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10"/>
      <c r="FZ212" s="9"/>
      <c r="GA212" s="9"/>
    </row>
    <row r="213" spans="1:183" s="2" customFormat="1" ht="17" customHeight="1">
      <c r="A213" s="46" t="s">
        <v>210</v>
      </c>
      <c r="B213" s="35">
        <v>1983</v>
      </c>
      <c r="C213" s="35">
        <v>0</v>
      </c>
      <c r="D213" s="4">
        <f t="shared" si="49"/>
        <v>0</v>
      </c>
      <c r="E213" s="11">
        <v>10</v>
      </c>
      <c r="F213" s="5" t="s">
        <v>370</v>
      </c>
      <c r="G213" s="5" t="s">
        <v>370</v>
      </c>
      <c r="H213" s="5" t="s">
        <v>370</v>
      </c>
      <c r="I213" s="5" t="s">
        <v>370</v>
      </c>
      <c r="J213" s="5" t="s">
        <v>370</v>
      </c>
      <c r="K213" s="5" t="s">
        <v>370</v>
      </c>
      <c r="L213" s="5" t="s">
        <v>370</v>
      </c>
      <c r="M213" s="5" t="s">
        <v>370</v>
      </c>
      <c r="N213" s="35">
        <v>533.9</v>
      </c>
      <c r="O213" s="35">
        <v>432.6</v>
      </c>
      <c r="P213" s="4">
        <f t="shared" si="50"/>
        <v>0.81026409439970037</v>
      </c>
      <c r="Q213" s="11">
        <v>20</v>
      </c>
      <c r="R213" s="35">
        <v>145</v>
      </c>
      <c r="S213" s="35">
        <v>113.2</v>
      </c>
      <c r="T213" s="4">
        <f t="shared" si="48"/>
        <v>0.78068965517241384</v>
      </c>
      <c r="U213" s="11">
        <v>15</v>
      </c>
      <c r="V213" s="35">
        <v>3</v>
      </c>
      <c r="W213" s="35">
        <v>4.7</v>
      </c>
      <c r="X213" s="4">
        <f t="shared" si="51"/>
        <v>1.2366666666666666</v>
      </c>
      <c r="Y213" s="11">
        <v>35</v>
      </c>
      <c r="Z213" s="44">
        <f t="shared" si="52"/>
        <v>0.88998700061141933</v>
      </c>
      <c r="AA213" s="45">
        <v>1156</v>
      </c>
      <c r="AB213" s="35">
        <f t="shared" si="53"/>
        <v>105.09090909090909</v>
      </c>
      <c r="AC213" s="35">
        <f t="shared" si="54"/>
        <v>93.5</v>
      </c>
      <c r="AD213" s="35">
        <f t="shared" si="55"/>
        <v>-11.590909090909093</v>
      </c>
      <c r="AE213" s="35">
        <v>10.899999999999991</v>
      </c>
      <c r="AF213" s="35">
        <f t="shared" si="56"/>
        <v>104.4</v>
      </c>
      <c r="AG213" s="35"/>
      <c r="AH213" s="35">
        <f t="shared" si="57"/>
        <v>104.4</v>
      </c>
      <c r="AI213" s="35">
        <v>104.4</v>
      </c>
      <c r="AJ213" s="35">
        <f t="shared" si="58"/>
        <v>0</v>
      </c>
      <c r="AK213" s="9"/>
      <c r="AL213" s="9"/>
      <c r="AM213" s="9"/>
      <c r="AN213" s="9"/>
      <c r="AO213" s="10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10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10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10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10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10"/>
      <c r="FZ213" s="9"/>
      <c r="GA213" s="9"/>
    </row>
    <row r="214" spans="1:183" s="2" customFormat="1" ht="17" customHeight="1">
      <c r="A214" s="46" t="s">
        <v>211</v>
      </c>
      <c r="B214" s="35">
        <v>0</v>
      </c>
      <c r="C214" s="35">
        <v>0</v>
      </c>
      <c r="D214" s="4">
        <f t="shared" si="49"/>
        <v>0</v>
      </c>
      <c r="E214" s="11">
        <v>0</v>
      </c>
      <c r="F214" s="5" t="s">
        <v>370</v>
      </c>
      <c r="G214" s="5" t="s">
        <v>370</v>
      </c>
      <c r="H214" s="5" t="s">
        <v>370</v>
      </c>
      <c r="I214" s="5" t="s">
        <v>370</v>
      </c>
      <c r="J214" s="5" t="s">
        <v>370</v>
      </c>
      <c r="K214" s="5" t="s">
        <v>370</v>
      </c>
      <c r="L214" s="5" t="s">
        <v>370</v>
      </c>
      <c r="M214" s="5" t="s">
        <v>370</v>
      </c>
      <c r="N214" s="35">
        <v>237.9</v>
      </c>
      <c r="O214" s="35">
        <v>444.1</v>
      </c>
      <c r="P214" s="4">
        <f t="shared" si="50"/>
        <v>1.2666750735603194</v>
      </c>
      <c r="Q214" s="11">
        <v>20</v>
      </c>
      <c r="R214" s="35">
        <v>5</v>
      </c>
      <c r="S214" s="35">
        <v>5</v>
      </c>
      <c r="T214" s="4">
        <f t="shared" si="48"/>
        <v>1</v>
      </c>
      <c r="U214" s="11">
        <v>20</v>
      </c>
      <c r="V214" s="35">
        <v>0.3</v>
      </c>
      <c r="W214" s="35">
        <v>0.3</v>
      </c>
      <c r="X214" s="4">
        <f t="shared" si="51"/>
        <v>1</v>
      </c>
      <c r="Y214" s="11">
        <v>30</v>
      </c>
      <c r="Z214" s="44">
        <f t="shared" si="52"/>
        <v>1.0761928781600913</v>
      </c>
      <c r="AA214" s="45">
        <v>2663</v>
      </c>
      <c r="AB214" s="35">
        <f t="shared" si="53"/>
        <v>242.09090909090909</v>
      </c>
      <c r="AC214" s="35">
        <f t="shared" si="54"/>
        <v>260.5</v>
      </c>
      <c r="AD214" s="35">
        <f t="shared" si="55"/>
        <v>18.409090909090907</v>
      </c>
      <c r="AE214" s="35">
        <v>-0.4</v>
      </c>
      <c r="AF214" s="35">
        <f t="shared" si="56"/>
        <v>260.10000000000002</v>
      </c>
      <c r="AG214" s="35"/>
      <c r="AH214" s="35">
        <f t="shared" si="57"/>
        <v>260.10000000000002</v>
      </c>
      <c r="AI214" s="35">
        <v>260.10000000000002</v>
      </c>
      <c r="AJ214" s="35">
        <f t="shared" si="58"/>
        <v>0</v>
      </c>
      <c r="AK214" s="9"/>
      <c r="AL214" s="9"/>
      <c r="AM214" s="9"/>
      <c r="AN214" s="9"/>
      <c r="AO214" s="10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10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10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10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10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10"/>
      <c r="FZ214" s="9"/>
      <c r="GA214" s="9"/>
    </row>
    <row r="215" spans="1:183" s="2" customFormat="1" ht="17" customHeight="1">
      <c r="A215" s="46" t="s">
        <v>212</v>
      </c>
      <c r="B215" s="35">
        <v>79917</v>
      </c>
      <c r="C215" s="35">
        <v>28700.3</v>
      </c>
      <c r="D215" s="4">
        <f t="shared" si="49"/>
        <v>0.35912634358146578</v>
      </c>
      <c r="E215" s="11">
        <v>10</v>
      </c>
      <c r="F215" s="5" t="s">
        <v>370</v>
      </c>
      <c r="G215" s="5" t="s">
        <v>370</v>
      </c>
      <c r="H215" s="5" t="s">
        <v>370</v>
      </c>
      <c r="I215" s="5" t="s">
        <v>370</v>
      </c>
      <c r="J215" s="5" t="s">
        <v>370</v>
      </c>
      <c r="K215" s="5" t="s">
        <v>370</v>
      </c>
      <c r="L215" s="5" t="s">
        <v>370</v>
      </c>
      <c r="M215" s="5" t="s">
        <v>370</v>
      </c>
      <c r="N215" s="35">
        <v>2070.6</v>
      </c>
      <c r="O215" s="35">
        <v>2901.3</v>
      </c>
      <c r="P215" s="4">
        <f t="shared" si="50"/>
        <v>1.2201188061431469</v>
      </c>
      <c r="Q215" s="11">
        <v>20</v>
      </c>
      <c r="R215" s="35">
        <v>0.1</v>
      </c>
      <c r="S215" s="35">
        <v>0.1</v>
      </c>
      <c r="T215" s="4">
        <f t="shared" si="48"/>
        <v>1</v>
      </c>
      <c r="U215" s="11">
        <v>5</v>
      </c>
      <c r="V215" s="35">
        <v>0.2</v>
      </c>
      <c r="W215" s="35">
        <v>0.2</v>
      </c>
      <c r="X215" s="4">
        <f t="shared" si="51"/>
        <v>1</v>
      </c>
      <c r="Y215" s="11">
        <v>45</v>
      </c>
      <c r="Z215" s="44">
        <f t="shared" si="52"/>
        <v>0.97492049448346996</v>
      </c>
      <c r="AA215" s="45">
        <v>516</v>
      </c>
      <c r="AB215" s="35">
        <f t="shared" si="53"/>
        <v>46.909090909090907</v>
      </c>
      <c r="AC215" s="35">
        <f t="shared" si="54"/>
        <v>45.7</v>
      </c>
      <c r="AD215" s="35">
        <f t="shared" si="55"/>
        <v>-1.2090909090909037</v>
      </c>
      <c r="AE215" s="35">
        <v>-0.7</v>
      </c>
      <c r="AF215" s="35">
        <f t="shared" si="56"/>
        <v>45</v>
      </c>
      <c r="AG215" s="35"/>
      <c r="AH215" s="35">
        <f t="shared" si="57"/>
        <v>45</v>
      </c>
      <c r="AI215" s="35">
        <v>45</v>
      </c>
      <c r="AJ215" s="35">
        <f t="shared" si="58"/>
        <v>0</v>
      </c>
      <c r="AK215" s="9"/>
      <c r="AL215" s="9"/>
      <c r="AM215" s="9"/>
      <c r="AN215" s="9"/>
      <c r="AO215" s="10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10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10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10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10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10"/>
      <c r="FZ215" s="9"/>
      <c r="GA215" s="9"/>
    </row>
    <row r="216" spans="1:183" s="2" customFormat="1" ht="17" customHeight="1">
      <c r="A216" s="46" t="s">
        <v>213</v>
      </c>
      <c r="B216" s="35">
        <v>880</v>
      </c>
      <c r="C216" s="35">
        <v>2125.9</v>
      </c>
      <c r="D216" s="4">
        <f t="shared" si="49"/>
        <v>1.3</v>
      </c>
      <c r="E216" s="11">
        <v>10</v>
      </c>
      <c r="F216" s="5" t="s">
        <v>370</v>
      </c>
      <c r="G216" s="5" t="s">
        <v>370</v>
      </c>
      <c r="H216" s="5" t="s">
        <v>370</v>
      </c>
      <c r="I216" s="5" t="s">
        <v>370</v>
      </c>
      <c r="J216" s="5" t="s">
        <v>370</v>
      </c>
      <c r="K216" s="5" t="s">
        <v>370</v>
      </c>
      <c r="L216" s="5" t="s">
        <v>370</v>
      </c>
      <c r="M216" s="5" t="s">
        <v>370</v>
      </c>
      <c r="N216" s="35">
        <v>159.80000000000001</v>
      </c>
      <c r="O216" s="35">
        <v>385.8</v>
      </c>
      <c r="P216" s="4">
        <f t="shared" si="50"/>
        <v>1.3</v>
      </c>
      <c r="Q216" s="11">
        <v>20</v>
      </c>
      <c r="R216" s="35">
        <v>7</v>
      </c>
      <c r="S216" s="35">
        <v>8.1999999999999993</v>
      </c>
      <c r="T216" s="4">
        <f t="shared" si="48"/>
        <v>1.1714285714285713</v>
      </c>
      <c r="U216" s="11">
        <v>30</v>
      </c>
      <c r="V216" s="35">
        <v>0.5</v>
      </c>
      <c r="W216" s="35">
        <v>0.5</v>
      </c>
      <c r="X216" s="4">
        <f t="shared" si="51"/>
        <v>1</v>
      </c>
      <c r="Y216" s="11">
        <v>20</v>
      </c>
      <c r="Z216" s="44">
        <f t="shared" si="52"/>
        <v>1.1767857142857143</v>
      </c>
      <c r="AA216" s="45">
        <v>2290</v>
      </c>
      <c r="AB216" s="35">
        <f t="shared" si="53"/>
        <v>208.18181818181819</v>
      </c>
      <c r="AC216" s="35">
        <f t="shared" si="54"/>
        <v>245</v>
      </c>
      <c r="AD216" s="35">
        <f t="shared" si="55"/>
        <v>36.818181818181813</v>
      </c>
      <c r="AE216" s="35">
        <v>17.5</v>
      </c>
      <c r="AF216" s="35">
        <f t="shared" si="56"/>
        <v>262.5</v>
      </c>
      <c r="AG216" s="35"/>
      <c r="AH216" s="35">
        <f t="shared" si="57"/>
        <v>262.5</v>
      </c>
      <c r="AI216" s="35">
        <v>262.5</v>
      </c>
      <c r="AJ216" s="35">
        <f t="shared" si="58"/>
        <v>0</v>
      </c>
      <c r="AK216" s="9"/>
      <c r="AL216" s="9"/>
      <c r="AM216" s="9"/>
      <c r="AN216" s="9"/>
      <c r="AO216" s="10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10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10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10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10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10"/>
      <c r="FZ216" s="9"/>
      <c r="GA216" s="9"/>
    </row>
    <row r="217" spans="1:183" s="2" customFormat="1" ht="17" customHeight="1">
      <c r="A217" s="46" t="s">
        <v>214</v>
      </c>
      <c r="B217" s="35">
        <v>62557</v>
      </c>
      <c r="C217" s="35">
        <v>69970.899999999994</v>
      </c>
      <c r="D217" s="4">
        <f t="shared" si="49"/>
        <v>1.1185143149447703</v>
      </c>
      <c r="E217" s="11">
        <v>10</v>
      </c>
      <c r="F217" s="5" t="s">
        <v>370</v>
      </c>
      <c r="G217" s="5" t="s">
        <v>370</v>
      </c>
      <c r="H217" s="5" t="s">
        <v>370</v>
      </c>
      <c r="I217" s="5" t="s">
        <v>370</v>
      </c>
      <c r="J217" s="5" t="s">
        <v>370</v>
      </c>
      <c r="K217" s="5" t="s">
        <v>370</v>
      </c>
      <c r="L217" s="5" t="s">
        <v>370</v>
      </c>
      <c r="M217" s="5" t="s">
        <v>370</v>
      </c>
      <c r="N217" s="35">
        <v>7459.4</v>
      </c>
      <c r="O217" s="35">
        <v>4635.5</v>
      </c>
      <c r="P217" s="4">
        <f t="shared" si="50"/>
        <v>0.62143067807062236</v>
      </c>
      <c r="Q217" s="11">
        <v>20</v>
      </c>
      <c r="R217" s="35">
        <v>110</v>
      </c>
      <c r="S217" s="35">
        <v>114.3</v>
      </c>
      <c r="T217" s="4">
        <f t="shared" si="48"/>
        <v>1.0390909090909091</v>
      </c>
      <c r="U217" s="11">
        <v>40</v>
      </c>
      <c r="V217" s="35">
        <v>10</v>
      </c>
      <c r="W217" s="35">
        <v>11.1</v>
      </c>
      <c r="X217" s="4">
        <f t="shared" si="51"/>
        <v>1.1099999999999999</v>
      </c>
      <c r="Y217" s="11">
        <v>10</v>
      </c>
      <c r="Z217" s="44">
        <f t="shared" si="52"/>
        <v>0.95346741343120622</v>
      </c>
      <c r="AA217" s="45">
        <v>1919</v>
      </c>
      <c r="AB217" s="35">
        <f t="shared" si="53"/>
        <v>174.45454545454547</v>
      </c>
      <c r="AC217" s="35">
        <f t="shared" si="54"/>
        <v>166.3</v>
      </c>
      <c r="AD217" s="35">
        <f t="shared" si="55"/>
        <v>-8.1545454545454561</v>
      </c>
      <c r="AE217" s="35">
        <v>17</v>
      </c>
      <c r="AF217" s="35">
        <f t="shared" si="56"/>
        <v>183.3</v>
      </c>
      <c r="AG217" s="35"/>
      <c r="AH217" s="35">
        <f t="shared" si="57"/>
        <v>183.3</v>
      </c>
      <c r="AI217" s="35">
        <v>183.3</v>
      </c>
      <c r="AJ217" s="35">
        <f t="shared" si="58"/>
        <v>0</v>
      </c>
      <c r="AK217" s="9"/>
      <c r="AL217" s="9"/>
      <c r="AM217" s="9"/>
      <c r="AN217" s="9"/>
      <c r="AO217" s="10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10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10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10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10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10"/>
      <c r="FZ217" s="9"/>
      <c r="GA217" s="9"/>
    </row>
    <row r="218" spans="1:183" s="2" customFormat="1" ht="17" customHeight="1">
      <c r="A218" s="46" t="s">
        <v>215</v>
      </c>
      <c r="B218" s="35">
        <v>13962</v>
      </c>
      <c r="C218" s="35">
        <v>6627</v>
      </c>
      <c r="D218" s="4">
        <f t="shared" si="49"/>
        <v>0.47464546626557802</v>
      </c>
      <c r="E218" s="11">
        <v>10</v>
      </c>
      <c r="F218" s="5" t="s">
        <v>370</v>
      </c>
      <c r="G218" s="5" t="s">
        <v>370</v>
      </c>
      <c r="H218" s="5" t="s">
        <v>370</v>
      </c>
      <c r="I218" s="5" t="s">
        <v>370</v>
      </c>
      <c r="J218" s="5" t="s">
        <v>370</v>
      </c>
      <c r="K218" s="5" t="s">
        <v>370</v>
      </c>
      <c r="L218" s="5" t="s">
        <v>370</v>
      </c>
      <c r="M218" s="5" t="s">
        <v>370</v>
      </c>
      <c r="N218" s="35">
        <v>1146.3</v>
      </c>
      <c r="O218" s="35">
        <v>913.1</v>
      </c>
      <c r="P218" s="4">
        <f t="shared" si="50"/>
        <v>0.79656285440111674</v>
      </c>
      <c r="Q218" s="11">
        <v>20</v>
      </c>
      <c r="R218" s="35">
        <v>0.1</v>
      </c>
      <c r="S218" s="35">
        <v>0.1</v>
      </c>
      <c r="T218" s="4">
        <f t="shared" si="48"/>
        <v>1</v>
      </c>
      <c r="U218" s="11">
        <v>15</v>
      </c>
      <c r="V218" s="35">
        <v>0.5</v>
      </c>
      <c r="W218" s="35">
        <v>0.5</v>
      </c>
      <c r="X218" s="4">
        <f t="shared" si="51"/>
        <v>1</v>
      </c>
      <c r="Y218" s="11">
        <v>35</v>
      </c>
      <c r="Z218" s="44">
        <f t="shared" si="52"/>
        <v>0.88347139688347642</v>
      </c>
      <c r="AA218" s="45">
        <v>3421</v>
      </c>
      <c r="AB218" s="35">
        <f t="shared" si="53"/>
        <v>311</v>
      </c>
      <c r="AC218" s="35">
        <f t="shared" si="54"/>
        <v>274.8</v>
      </c>
      <c r="AD218" s="35">
        <f t="shared" si="55"/>
        <v>-36.199999999999989</v>
      </c>
      <c r="AE218" s="35">
        <v>24.5</v>
      </c>
      <c r="AF218" s="35">
        <f t="shared" si="56"/>
        <v>299.3</v>
      </c>
      <c r="AG218" s="35"/>
      <c r="AH218" s="35">
        <f t="shared" si="57"/>
        <v>299.3</v>
      </c>
      <c r="AI218" s="35">
        <v>299.3</v>
      </c>
      <c r="AJ218" s="35">
        <f t="shared" si="58"/>
        <v>0</v>
      </c>
      <c r="AK218" s="9"/>
      <c r="AL218" s="9"/>
      <c r="AM218" s="9"/>
      <c r="AN218" s="9"/>
      <c r="AO218" s="10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10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10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10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10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10"/>
      <c r="FZ218" s="9"/>
      <c r="GA218" s="9"/>
    </row>
    <row r="219" spans="1:183" s="2" customFormat="1" ht="17" customHeight="1">
      <c r="A219" s="46" t="s">
        <v>216</v>
      </c>
      <c r="B219" s="35">
        <v>263218</v>
      </c>
      <c r="C219" s="35">
        <v>176734.1</v>
      </c>
      <c r="D219" s="4">
        <f t="shared" si="49"/>
        <v>0.67143622396644609</v>
      </c>
      <c r="E219" s="11">
        <v>10</v>
      </c>
      <c r="F219" s="5" t="s">
        <v>370</v>
      </c>
      <c r="G219" s="5" t="s">
        <v>370</v>
      </c>
      <c r="H219" s="5" t="s">
        <v>370</v>
      </c>
      <c r="I219" s="5" t="s">
        <v>370</v>
      </c>
      <c r="J219" s="5" t="s">
        <v>370</v>
      </c>
      <c r="K219" s="5" t="s">
        <v>370</v>
      </c>
      <c r="L219" s="5" t="s">
        <v>370</v>
      </c>
      <c r="M219" s="5" t="s">
        <v>370</v>
      </c>
      <c r="N219" s="35">
        <v>2613</v>
      </c>
      <c r="O219" s="35">
        <v>5865.5</v>
      </c>
      <c r="P219" s="4">
        <f t="shared" si="50"/>
        <v>1.3</v>
      </c>
      <c r="Q219" s="11">
        <v>20</v>
      </c>
      <c r="R219" s="35">
        <v>3</v>
      </c>
      <c r="S219" s="35">
        <v>3.1</v>
      </c>
      <c r="T219" s="4">
        <f t="shared" si="48"/>
        <v>1.0333333333333334</v>
      </c>
      <c r="U219" s="11">
        <v>30</v>
      </c>
      <c r="V219" s="35">
        <v>4</v>
      </c>
      <c r="W219" s="35">
        <v>4.2</v>
      </c>
      <c r="X219" s="4">
        <f t="shared" si="51"/>
        <v>1.05</v>
      </c>
      <c r="Y219" s="11">
        <v>20</v>
      </c>
      <c r="Z219" s="44">
        <f t="shared" si="52"/>
        <v>1.0589295279958058</v>
      </c>
      <c r="AA219" s="45">
        <v>2600</v>
      </c>
      <c r="AB219" s="35">
        <f t="shared" si="53"/>
        <v>236.36363636363637</v>
      </c>
      <c r="AC219" s="35">
        <f t="shared" si="54"/>
        <v>250.3</v>
      </c>
      <c r="AD219" s="35">
        <f t="shared" si="55"/>
        <v>13.936363636363637</v>
      </c>
      <c r="AE219" s="35">
        <v>21.600000000000023</v>
      </c>
      <c r="AF219" s="35">
        <f t="shared" si="56"/>
        <v>271.89999999999998</v>
      </c>
      <c r="AG219" s="35"/>
      <c r="AH219" s="35">
        <f t="shared" si="57"/>
        <v>271.89999999999998</v>
      </c>
      <c r="AI219" s="35">
        <v>271.89999999999998</v>
      </c>
      <c r="AJ219" s="35">
        <f t="shared" si="58"/>
        <v>0</v>
      </c>
      <c r="AK219" s="9"/>
      <c r="AL219" s="9"/>
      <c r="AM219" s="9"/>
      <c r="AN219" s="9"/>
      <c r="AO219" s="10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10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10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10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10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10"/>
      <c r="FZ219" s="9"/>
      <c r="GA219" s="9"/>
    </row>
    <row r="220" spans="1:183" s="2" customFormat="1" ht="17" customHeight="1">
      <c r="A220" s="46" t="s">
        <v>217</v>
      </c>
      <c r="B220" s="35">
        <v>9600</v>
      </c>
      <c r="C220" s="35">
        <v>7260.6</v>
      </c>
      <c r="D220" s="4">
        <f t="shared" si="49"/>
        <v>0.75631250000000005</v>
      </c>
      <c r="E220" s="11">
        <v>10</v>
      </c>
      <c r="F220" s="5" t="s">
        <v>370</v>
      </c>
      <c r="G220" s="5" t="s">
        <v>370</v>
      </c>
      <c r="H220" s="5" t="s">
        <v>370</v>
      </c>
      <c r="I220" s="5" t="s">
        <v>370</v>
      </c>
      <c r="J220" s="5" t="s">
        <v>370</v>
      </c>
      <c r="K220" s="5" t="s">
        <v>370</v>
      </c>
      <c r="L220" s="5" t="s">
        <v>370</v>
      </c>
      <c r="M220" s="5" t="s">
        <v>370</v>
      </c>
      <c r="N220" s="35">
        <v>496.7</v>
      </c>
      <c r="O220" s="35">
        <v>812.2</v>
      </c>
      <c r="P220" s="4">
        <f t="shared" si="50"/>
        <v>1.2435192268975237</v>
      </c>
      <c r="Q220" s="11">
        <v>20</v>
      </c>
      <c r="R220" s="35">
        <v>7</v>
      </c>
      <c r="S220" s="35">
        <v>9.4</v>
      </c>
      <c r="T220" s="4">
        <f t="shared" si="48"/>
        <v>1.2142857142857142</v>
      </c>
      <c r="U220" s="11">
        <v>30</v>
      </c>
      <c r="V220" s="35">
        <v>0.8</v>
      </c>
      <c r="W220" s="35">
        <v>1</v>
      </c>
      <c r="X220" s="4">
        <f t="shared" si="51"/>
        <v>1.2050000000000001</v>
      </c>
      <c r="Y220" s="11">
        <v>20</v>
      </c>
      <c r="Z220" s="44">
        <f t="shared" si="52"/>
        <v>1.1620260120815238</v>
      </c>
      <c r="AA220" s="45">
        <v>4436</v>
      </c>
      <c r="AB220" s="35">
        <f t="shared" si="53"/>
        <v>403.27272727272725</v>
      </c>
      <c r="AC220" s="35">
        <f t="shared" si="54"/>
        <v>468.6</v>
      </c>
      <c r="AD220" s="35">
        <f t="shared" si="55"/>
        <v>65.327272727272771</v>
      </c>
      <c r="AE220" s="35">
        <v>-9</v>
      </c>
      <c r="AF220" s="35">
        <f t="shared" si="56"/>
        <v>459.6</v>
      </c>
      <c r="AG220" s="35"/>
      <c r="AH220" s="35">
        <f t="shared" si="57"/>
        <v>459.6</v>
      </c>
      <c r="AI220" s="35">
        <v>459.6</v>
      </c>
      <c r="AJ220" s="35">
        <f t="shared" si="58"/>
        <v>0</v>
      </c>
      <c r="AK220" s="9"/>
      <c r="AL220" s="9"/>
      <c r="AM220" s="9"/>
      <c r="AN220" s="9"/>
      <c r="AO220" s="10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10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10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10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10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10"/>
      <c r="FZ220" s="9"/>
      <c r="GA220" s="9"/>
    </row>
    <row r="221" spans="1:183" s="2" customFormat="1" ht="17" customHeight="1">
      <c r="A221" s="46" t="s">
        <v>218</v>
      </c>
      <c r="B221" s="35">
        <v>91940</v>
      </c>
      <c r="C221" s="35">
        <v>136160.1</v>
      </c>
      <c r="D221" s="4">
        <f t="shared" si="49"/>
        <v>1.228096693495758</v>
      </c>
      <c r="E221" s="11">
        <v>10</v>
      </c>
      <c r="F221" s="5" t="s">
        <v>370</v>
      </c>
      <c r="G221" s="5" t="s">
        <v>370</v>
      </c>
      <c r="H221" s="5" t="s">
        <v>370</v>
      </c>
      <c r="I221" s="5" t="s">
        <v>370</v>
      </c>
      <c r="J221" s="5" t="s">
        <v>370</v>
      </c>
      <c r="K221" s="5" t="s">
        <v>370</v>
      </c>
      <c r="L221" s="5" t="s">
        <v>370</v>
      </c>
      <c r="M221" s="5" t="s">
        <v>370</v>
      </c>
      <c r="N221" s="35">
        <v>876.4</v>
      </c>
      <c r="O221" s="35">
        <v>2834.1</v>
      </c>
      <c r="P221" s="4">
        <f t="shared" si="50"/>
        <v>1.3</v>
      </c>
      <c r="Q221" s="11">
        <v>20</v>
      </c>
      <c r="R221" s="35">
        <v>172</v>
      </c>
      <c r="S221" s="35">
        <v>183.6</v>
      </c>
      <c r="T221" s="4">
        <f t="shared" si="48"/>
        <v>1.0674418604651164</v>
      </c>
      <c r="U221" s="11">
        <v>10</v>
      </c>
      <c r="V221" s="35">
        <v>218</v>
      </c>
      <c r="W221" s="35">
        <v>377.6</v>
      </c>
      <c r="X221" s="4">
        <f t="shared" si="51"/>
        <v>1.2532110091743118</v>
      </c>
      <c r="Y221" s="11">
        <v>40</v>
      </c>
      <c r="Z221" s="44">
        <f t="shared" si="52"/>
        <v>1.2385478238322651</v>
      </c>
      <c r="AA221" s="45">
        <v>2001</v>
      </c>
      <c r="AB221" s="35">
        <f t="shared" si="53"/>
        <v>181.90909090909091</v>
      </c>
      <c r="AC221" s="35">
        <f t="shared" si="54"/>
        <v>225.3</v>
      </c>
      <c r="AD221" s="35">
        <f t="shared" si="55"/>
        <v>43.390909090909105</v>
      </c>
      <c r="AE221" s="35">
        <v>-63.099999999999994</v>
      </c>
      <c r="AF221" s="35">
        <f t="shared" si="56"/>
        <v>162.19999999999999</v>
      </c>
      <c r="AG221" s="35"/>
      <c r="AH221" s="35">
        <f t="shared" si="57"/>
        <v>162.19999999999999</v>
      </c>
      <c r="AI221" s="35">
        <v>162.19999999999999</v>
      </c>
      <c r="AJ221" s="35">
        <f t="shared" si="58"/>
        <v>0</v>
      </c>
      <c r="AK221" s="9"/>
      <c r="AL221" s="9"/>
      <c r="AM221" s="9"/>
      <c r="AN221" s="9"/>
      <c r="AO221" s="10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10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10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10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10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10"/>
      <c r="FZ221" s="9"/>
      <c r="GA221" s="9"/>
    </row>
    <row r="222" spans="1:183" s="2" customFormat="1" ht="17" customHeight="1">
      <c r="A222" s="46" t="s">
        <v>219</v>
      </c>
      <c r="B222" s="35">
        <v>0</v>
      </c>
      <c r="C222" s="35">
        <v>0</v>
      </c>
      <c r="D222" s="4">
        <f t="shared" si="49"/>
        <v>0</v>
      </c>
      <c r="E222" s="11">
        <v>0</v>
      </c>
      <c r="F222" s="5" t="s">
        <v>370</v>
      </c>
      <c r="G222" s="5" t="s">
        <v>370</v>
      </c>
      <c r="H222" s="5" t="s">
        <v>370</v>
      </c>
      <c r="I222" s="5" t="s">
        <v>370</v>
      </c>
      <c r="J222" s="5" t="s">
        <v>370</v>
      </c>
      <c r="K222" s="5" t="s">
        <v>370</v>
      </c>
      <c r="L222" s="5" t="s">
        <v>370</v>
      </c>
      <c r="M222" s="5" t="s">
        <v>370</v>
      </c>
      <c r="N222" s="35">
        <v>121.1</v>
      </c>
      <c r="O222" s="35">
        <v>448.4</v>
      </c>
      <c r="P222" s="4">
        <f t="shared" si="50"/>
        <v>1.3</v>
      </c>
      <c r="Q222" s="11">
        <v>20</v>
      </c>
      <c r="R222" s="35">
        <v>4</v>
      </c>
      <c r="S222" s="35">
        <v>4</v>
      </c>
      <c r="T222" s="4">
        <f t="shared" si="48"/>
        <v>1</v>
      </c>
      <c r="U222" s="11">
        <v>25</v>
      </c>
      <c r="V222" s="35">
        <v>0.4</v>
      </c>
      <c r="W222" s="35">
        <v>0.4</v>
      </c>
      <c r="X222" s="4">
        <f t="shared" si="51"/>
        <v>1</v>
      </c>
      <c r="Y222" s="11">
        <v>25</v>
      </c>
      <c r="Z222" s="44">
        <f t="shared" si="52"/>
        <v>1.0857142857142856</v>
      </c>
      <c r="AA222" s="45">
        <v>384</v>
      </c>
      <c r="AB222" s="35">
        <f t="shared" si="53"/>
        <v>34.909090909090907</v>
      </c>
      <c r="AC222" s="35">
        <f t="shared" si="54"/>
        <v>37.9</v>
      </c>
      <c r="AD222" s="35">
        <f t="shared" si="55"/>
        <v>2.9909090909090921</v>
      </c>
      <c r="AE222" s="35">
        <v>3.7999999999999972</v>
      </c>
      <c r="AF222" s="35">
        <f t="shared" si="56"/>
        <v>41.7</v>
      </c>
      <c r="AG222" s="35"/>
      <c r="AH222" s="35">
        <f t="shared" si="57"/>
        <v>41.7</v>
      </c>
      <c r="AI222" s="35">
        <v>41.7</v>
      </c>
      <c r="AJ222" s="35">
        <f t="shared" si="58"/>
        <v>0</v>
      </c>
      <c r="AK222" s="9"/>
      <c r="AL222" s="9"/>
      <c r="AM222" s="9"/>
      <c r="AN222" s="9"/>
      <c r="AO222" s="10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10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10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10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10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10"/>
      <c r="FZ222" s="9"/>
      <c r="GA222" s="9"/>
    </row>
    <row r="223" spans="1:183" s="2" customFormat="1" ht="17" customHeight="1">
      <c r="A223" s="46" t="s">
        <v>220</v>
      </c>
      <c r="B223" s="35">
        <v>1171</v>
      </c>
      <c r="C223" s="35">
        <v>1042</v>
      </c>
      <c r="D223" s="4">
        <f t="shared" si="49"/>
        <v>0.8898377455166524</v>
      </c>
      <c r="E223" s="11">
        <v>10</v>
      </c>
      <c r="F223" s="5" t="s">
        <v>370</v>
      </c>
      <c r="G223" s="5" t="s">
        <v>370</v>
      </c>
      <c r="H223" s="5" t="s">
        <v>370</v>
      </c>
      <c r="I223" s="5" t="s">
        <v>370</v>
      </c>
      <c r="J223" s="5" t="s">
        <v>370</v>
      </c>
      <c r="K223" s="5" t="s">
        <v>370</v>
      </c>
      <c r="L223" s="5" t="s">
        <v>370</v>
      </c>
      <c r="M223" s="5" t="s">
        <v>370</v>
      </c>
      <c r="N223" s="35">
        <v>570.5</v>
      </c>
      <c r="O223" s="35">
        <v>159.69999999999999</v>
      </c>
      <c r="P223" s="4">
        <f t="shared" si="50"/>
        <v>0.27992988606485536</v>
      </c>
      <c r="Q223" s="11">
        <v>20</v>
      </c>
      <c r="R223" s="35">
        <v>35</v>
      </c>
      <c r="S223" s="35">
        <v>36.1</v>
      </c>
      <c r="T223" s="4">
        <f t="shared" si="48"/>
        <v>1.0314285714285714</v>
      </c>
      <c r="U223" s="11">
        <v>15</v>
      </c>
      <c r="V223" s="35">
        <v>130</v>
      </c>
      <c r="W223" s="35">
        <v>200.9</v>
      </c>
      <c r="X223" s="4">
        <f t="shared" si="51"/>
        <v>1.2345384615384616</v>
      </c>
      <c r="Y223" s="11">
        <v>35</v>
      </c>
      <c r="Z223" s="44">
        <f t="shared" si="52"/>
        <v>0.91471562377172932</v>
      </c>
      <c r="AA223" s="45">
        <v>3266</v>
      </c>
      <c r="AB223" s="35">
        <f t="shared" si="53"/>
        <v>296.90909090909093</v>
      </c>
      <c r="AC223" s="35">
        <f t="shared" si="54"/>
        <v>271.60000000000002</v>
      </c>
      <c r="AD223" s="35">
        <f t="shared" si="55"/>
        <v>-25.309090909090912</v>
      </c>
      <c r="AE223" s="35">
        <v>36.5</v>
      </c>
      <c r="AF223" s="35">
        <f t="shared" si="56"/>
        <v>308.10000000000002</v>
      </c>
      <c r="AG223" s="35"/>
      <c r="AH223" s="35">
        <f t="shared" si="57"/>
        <v>308.10000000000002</v>
      </c>
      <c r="AI223" s="35">
        <v>308.10000000000002</v>
      </c>
      <c r="AJ223" s="35">
        <f t="shared" si="58"/>
        <v>0</v>
      </c>
      <c r="AK223" s="9"/>
      <c r="AL223" s="9"/>
      <c r="AM223" s="9"/>
      <c r="AN223" s="9"/>
      <c r="AO223" s="10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10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10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10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10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10"/>
      <c r="FZ223" s="9"/>
      <c r="GA223" s="9"/>
    </row>
    <row r="224" spans="1:183" s="2" customFormat="1" ht="17" customHeight="1">
      <c r="A224" s="46" t="s">
        <v>221</v>
      </c>
      <c r="B224" s="35">
        <v>32934</v>
      </c>
      <c r="C224" s="35">
        <v>20481.8</v>
      </c>
      <c r="D224" s="4">
        <f t="shared" si="49"/>
        <v>0.62190441489038684</v>
      </c>
      <c r="E224" s="11">
        <v>10</v>
      </c>
      <c r="F224" s="5" t="s">
        <v>370</v>
      </c>
      <c r="G224" s="5" t="s">
        <v>370</v>
      </c>
      <c r="H224" s="5" t="s">
        <v>370</v>
      </c>
      <c r="I224" s="5" t="s">
        <v>370</v>
      </c>
      <c r="J224" s="5" t="s">
        <v>370</v>
      </c>
      <c r="K224" s="5" t="s">
        <v>370</v>
      </c>
      <c r="L224" s="5" t="s">
        <v>370</v>
      </c>
      <c r="M224" s="5" t="s">
        <v>370</v>
      </c>
      <c r="N224" s="35">
        <v>1512.3</v>
      </c>
      <c r="O224" s="35">
        <v>2042.8</v>
      </c>
      <c r="P224" s="4">
        <f t="shared" si="50"/>
        <v>1.2150790187132183</v>
      </c>
      <c r="Q224" s="11">
        <v>20</v>
      </c>
      <c r="R224" s="35">
        <v>50</v>
      </c>
      <c r="S224" s="35">
        <v>58.4</v>
      </c>
      <c r="T224" s="4">
        <f t="shared" si="48"/>
        <v>1.1679999999999999</v>
      </c>
      <c r="U224" s="11">
        <v>30</v>
      </c>
      <c r="V224" s="35">
        <v>5</v>
      </c>
      <c r="W224" s="35">
        <v>5.2</v>
      </c>
      <c r="X224" s="4">
        <f t="shared" si="51"/>
        <v>1.04</v>
      </c>
      <c r="Y224" s="11">
        <v>20</v>
      </c>
      <c r="Z224" s="44">
        <f t="shared" si="52"/>
        <v>1.0795078065396029</v>
      </c>
      <c r="AA224" s="45">
        <v>504</v>
      </c>
      <c r="AB224" s="35">
        <f t="shared" si="53"/>
        <v>45.81818181818182</v>
      </c>
      <c r="AC224" s="35">
        <f t="shared" si="54"/>
        <v>49.5</v>
      </c>
      <c r="AD224" s="35">
        <f t="shared" si="55"/>
        <v>3.6818181818181799</v>
      </c>
      <c r="AE224" s="35">
        <v>-4.2000000000000028</v>
      </c>
      <c r="AF224" s="35">
        <f t="shared" si="56"/>
        <v>45.3</v>
      </c>
      <c r="AG224" s="35"/>
      <c r="AH224" s="35">
        <f t="shared" si="57"/>
        <v>45.3</v>
      </c>
      <c r="AI224" s="35">
        <v>45.3</v>
      </c>
      <c r="AJ224" s="35">
        <f t="shared" si="58"/>
        <v>0</v>
      </c>
      <c r="AK224" s="9"/>
      <c r="AL224" s="9"/>
      <c r="AM224" s="9"/>
      <c r="AN224" s="9"/>
      <c r="AO224" s="10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10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10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10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10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10"/>
      <c r="FZ224" s="9"/>
      <c r="GA224" s="9"/>
    </row>
    <row r="225" spans="1:183" s="2" customFormat="1" ht="17" customHeight="1">
      <c r="A225" s="46" t="s">
        <v>222</v>
      </c>
      <c r="B225" s="35">
        <v>0</v>
      </c>
      <c r="C225" s="35">
        <v>0</v>
      </c>
      <c r="D225" s="4">
        <f t="shared" si="49"/>
        <v>0</v>
      </c>
      <c r="E225" s="11">
        <v>0</v>
      </c>
      <c r="F225" s="5" t="s">
        <v>370</v>
      </c>
      <c r="G225" s="5" t="s">
        <v>370</v>
      </c>
      <c r="H225" s="5" t="s">
        <v>370</v>
      </c>
      <c r="I225" s="5" t="s">
        <v>370</v>
      </c>
      <c r="J225" s="5" t="s">
        <v>370</v>
      </c>
      <c r="K225" s="5" t="s">
        <v>370</v>
      </c>
      <c r="L225" s="5" t="s">
        <v>370</v>
      </c>
      <c r="M225" s="5" t="s">
        <v>370</v>
      </c>
      <c r="N225" s="35">
        <v>101.2</v>
      </c>
      <c r="O225" s="35">
        <v>123.9</v>
      </c>
      <c r="P225" s="4">
        <f t="shared" si="50"/>
        <v>1.2024308300395257</v>
      </c>
      <c r="Q225" s="11">
        <v>20</v>
      </c>
      <c r="R225" s="35">
        <v>50</v>
      </c>
      <c r="S225" s="35">
        <v>25.6</v>
      </c>
      <c r="T225" s="4">
        <f t="shared" si="48"/>
        <v>0.51200000000000001</v>
      </c>
      <c r="U225" s="11">
        <v>40</v>
      </c>
      <c r="V225" s="35">
        <v>0.3</v>
      </c>
      <c r="W225" s="35">
        <v>1.6</v>
      </c>
      <c r="X225" s="4">
        <f t="shared" si="51"/>
        <v>1.3</v>
      </c>
      <c r="Y225" s="11">
        <v>10</v>
      </c>
      <c r="Z225" s="44">
        <f t="shared" si="52"/>
        <v>0.82183738001129303</v>
      </c>
      <c r="AA225" s="45">
        <v>1486</v>
      </c>
      <c r="AB225" s="35">
        <f t="shared" si="53"/>
        <v>135.09090909090909</v>
      </c>
      <c r="AC225" s="35">
        <f t="shared" si="54"/>
        <v>111</v>
      </c>
      <c r="AD225" s="35">
        <f t="shared" si="55"/>
        <v>-24.090909090909093</v>
      </c>
      <c r="AE225" s="35">
        <v>12</v>
      </c>
      <c r="AF225" s="35">
        <f t="shared" si="56"/>
        <v>123</v>
      </c>
      <c r="AG225" s="35"/>
      <c r="AH225" s="35">
        <f t="shared" si="57"/>
        <v>123</v>
      </c>
      <c r="AI225" s="35">
        <v>123</v>
      </c>
      <c r="AJ225" s="35">
        <f t="shared" si="58"/>
        <v>0</v>
      </c>
      <c r="AK225" s="9"/>
      <c r="AL225" s="9"/>
      <c r="AM225" s="9"/>
      <c r="AN225" s="9"/>
      <c r="AO225" s="10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10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10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10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10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10"/>
      <c r="FZ225" s="9"/>
      <c r="GA225" s="9"/>
    </row>
    <row r="226" spans="1:183" s="2" customFormat="1" ht="17" customHeight="1">
      <c r="A226" s="18" t="s">
        <v>223</v>
      </c>
      <c r="B226" s="35"/>
      <c r="C226" s="35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35"/>
      <c r="O226" s="35"/>
      <c r="P226" s="11"/>
      <c r="Q226" s="11"/>
      <c r="R226" s="35"/>
      <c r="S226" s="35"/>
      <c r="T226" s="11"/>
      <c r="U226" s="11"/>
      <c r="V226" s="11"/>
      <c r="W226" s="11"/>
      <c r="X226" s="11"/>
      <c r="Y226" s="11"/>
      <c r="Z226" s="44"/>
      <c r="AA226" s="11"/>
      <c r="AB226" s="11"/>
      <c r="AC226" s="11"/>
      <c r="AD226" s="11"/>
      <c r="AE226" s="11"/>
      <c r="AF226" s="11"/>
      <c r="AG226" s="11"/>
      <c r="AH226" s="11"/>
      <c r="AI226" s="35"/>
      <c r="AJ226" s="35"/>
      <c r="AK226" s="9"/>
      <c r="AL226" s="9"/>
      <c r="AM226" s="9"/>
      <c r="AN226" s="9"/>
      <c r="AO226" s="10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10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10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10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10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10"/>
      <c r="FZ226" s="9"/>
      <c r="GA226" s="9"/>
    </row>
    <row r="227" spans="1:183" s="2" customFormat="1" ht="17" customHeight="1">
      <c r="A227" s="14" t="s">
        <v>224</v>
      </c>
      <c r="B227" s="35">
        <v>0</v>
      </c>
      <c r="C227" s="35">
        <v>0</v>
      </c>
      <c r="D227" s="4">
        <f t="shared" si="49"/>
        <v>0</v>
      </c>
      <c r="E227" s="11">
        <v>0</v>
      </c>
      <c r="F227" s="5" t="s">
        <v>370</v>
      </c>
      <c r="G227" s="5" t="s">
        <v>370</v>
      </c>
      <c r="H227" s="5" t="s">
        <v>370</v>
      </c>
      <c r="I227" s="5" t="s">
        <v>370</v>
      </c>
      <c r="J227" s="5" t="s">
        <v>370</v>
      </c>
      <c r="K227" s="5" t="s">
        <v>370</v>
      </c>
      <c r="L227" s="5" t="s">
        <v>370</v>
      </c>
      <c r="M227" s="5" t="s">
        <v>370</v>
      </c>
      <c r="N227" s="35">
        <v>383.2</v>
      </c>
      <c r="O227" s="35">
        <v>130.6</v>
      </c>
      <c r="P227" s="4">
        <f t="shared" si="50"/>
        <v>0.34081419624217119</v>
      </c>
      <c r="Q227" s="11">
        <v>20</v>
      </c>
      <c r="R227" s="35">
        <v>0</v>
      </c>
      <c r="S227" s="35">
        <v>0</v>
      </c>
      <c r="T227" s="4">
        <f t="shared" si="48"/>
        <v>1</v>
      </c>
      <c r="U227" s="11">
        <v>20</v>
      </c>
      <c r="V227" s="35">
        <v>0.5</v>
      </c>
      <c r="W227" s="35">
        <v>0</v>
      </c>
      <c r="X227" s="4">
        <f t="shared" si="51"/>
        <v>0</v>
      </c>
      <c r="Y227" s="11">
        <v>30</v>
      </c>
      <c r="Z227" s="44">
        <f t="shared" si="52"/>
        <v>0.3830897703549061</v>
      </c>
      <c r="AA227" s="45">
        <v>1415</v>
      </c>
      <c r="AB227" s="35">
        <f t="shared" si="53"/>
        <v>128.63636363636363</v>
      </c>
      <c r="AC227" s="35">
        <f t="shared" si="54"/>
        <v>49.3</v>
      </c>
      <c r="AD227" s="35">
        <f t="shared" si="55"/>
        <v>-79.336363636363629</v>
      </c>
      <c r="AE227" s="35">
        <v>54.7</v>
      </c>
      <c r="AF227" s="35">
        <f t="shared" si="56"/>
        <v>104</v>
      </c>
      <c r="AG227" s="35"/>
      <c r="AH227" s="35">
        <f t="shared" si="57"/>
        <v>104</v>
      </c>
      <c r="AI227" s="35">
        <v>104</v>
      </c>
      <c r="AJ227" s="35">
        <f t="shared" si="58"/>
        <v>0</v>
      </c>
      <c r="AK227" s="9"/>
      <c r="AL227" s="9"/>
      <c r="AM227" s="9"/>
      <c r="AN227" s="9"/>
      <c r="AO227" s="10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10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10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10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10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10"/>
      <c r="FZ227" s="9"/>
      <c r="GA227" s="9"/>
    </row>
    <row r="228" spans="1:183" s="2" customFormat="1" ht="17" customHeight="1">
      <c r="A228" s="14" t="s">
        <v>148</v>
      </c>
      <c r="B228" s="35">
        <v>0</v>
      </c>
      <c r="C228" s="35">
        <v>0</v>
      </c>
      <c r="D228" s="4">
        <f t="shared" si="49"/>
        <v>0</v>
      </c>
      <c r="E228" s="11">
        <v>0</v>
      </c>
      <c r="F228" s="5" t="s">
        <v>370</v>
      </c>
      <c r="G228" s="5" t="s">
        <v>370</v>
      </c>
      <c r="H228" s="5" t="s">
        <v>370</v>
      </c>
      <c r="I228" s="5" t="s">
        <v>370</v>
      </c>
      <c r="J228" s="5" t="s">
        <v>370</v>
      </c>
      <c r="K228" s="5" t="s">
        <v>370</v>
      </c>
      <c r="L228" s="5" t="s">
        <v>370</v>
      </c>
      <c r="M228" s="5" t="s">
        <v>370</v>
      </c>
      <c r="N228" s="35">
        <v>132.9</v>
      </c>
      <c r="O228" s="35">
        <v>190.9</v>
      </c>
      <c r="P228" s="4">
        <f t="shared" si="50"/>
        <v>1.2236418359668924</v>
      </c>
      <c r="Q228" s="11">
        <v>20</v>
      </c>
      <c r="R228" s="35">
        <v>13</v>
      </c>
      <c r="S228" s="35">
        <v>17.8</v>
      </c>
      <c r="T228" s="4">
        <f t="shared" si="48"/>
        <v>1.2169230769230768</v>
      </c>
      <c r="U228" s="11">
        <v>30</v>
      </c>
      <c r="V228" s="35">
        <v>2.5</v>
      </c>
      <c r="W228" s="35">
        <v>2.6</v>
      </c>
      <c r="X228" s="4">
        <f t="shared" si="51"/>
        <v>1.04</v>
      </c>
      <c r="Y228" s="11">
        <v>20</v>
      </c>
      <c r="Z228" s="44">
        <f t="shared" si="52"/>
        <v>1.1682932718147165</v>
      </c>
      <c r="AA228" s="45">
        <v>331</v>
      </c>
      <c r="AB228" s="35">
        <f t="shared" si="53"/>
        <v>30.09090909090909</v>
      </c>
      <c r="AC228" s="35">
        <f t="shared" si="54"/>
        <v>35.200000000000003</v>
      </c>
      <c r="AD228" s="35">
        <f t="shared" si="55"/>
        <v>5.1090909090909129</v>
      </c>
      <c r="AE228" s="35">
        <v>-0.7</v>
      </c>
      <c r="AF228" s="35">
        <f t="shared" si="56"/>
        <v>34.5</v>
      </c>
      <c r="AG228" s="35"/>
      <c r="AH228" s="35">
        <f t="shared" si="57"/>
        <v>34.5</v>
      </c>
      <c r="AI228" s="35">
        <v>34.5</v>
      </c>
      <c r="AJ228" s="35">
        <f t="shared" si="58"/>
        <v>0</v>
      </c>
      <c r="AK228" s="9"/>
      <c r="AL228" s="9"/>
      <c r="AM228" s="9"/>
      <c r="AN228" s="9"/>
      <c r="AO228" s="10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10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10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10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10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10"/>
      <c r="FZ228" s="9"/>
      <c r="GA228" s="9"/>
    </row>
    <row r="229" spans="1:183" s="2" customFormat="1" ht="17" customHeight="1">
      <c r="A229" s="14" t="s">
        <v>225</v>
      </c>
      <c r="B229" s="35">
        <v>0</v>
      </c>
      <c r="C229" s="35">
        <v>0</v>
      </c>
      <c r="D229" s="4">
        <f t="shared" si="49"/>
        <v>0</v>
      </c>
      <c r="E229" s="11">
        <v>0</v>
      </c>
      <c r="F229" s="5" t="s">
        <v>370</v>
      </c>
      <c r="G229" s="5" t="s">
        <v>370</v>
      </c>
      <c r="H229" s="5" t="s">
        <v>370</v>
      </c>
      <c r="I229" s="5" t="s">
        <v>370</v>
      </c>
      <c r="J229" s="5" t="s">
        <v>370</v>
      </c>
      <c r="K229" s="5" t="s">
        <v>370</v>
      </c>
      <c r="L229" s="5" t="s">
        <v>370</v>
      </c>
      <c r="M229" s="5" t="s">
        <v>370</v>
      </c>
      <c r="N229" s="35">
        <v>562.20000000000005</v>
      </c>
      <c r="O229" s="35">
        <v>402.8</v>
      </c>
      <c r="P229" s="4">
        <f t="shared" si="50"/>
        <v>0.71647100675916042</v>
      </c>
      <c r="Q229" s="11">
        <v>20</v>
      </c>
      <c r="R229" s="35">
        <v>25</v>
      </c>
      <c r="S229" s="35">
        <v>30.6</v>
      </c>
      <c r="T229" s="4">
        <f t="shared" si="48"/>
        <v>1.2023999999999999</v>
      </c>
      <c r="U229" s="11">
        <v>15</v>
      </c>
      <c r="V229" s="35">
        <v>3</v>
      </c>
      <c r="W229" s="35">
        <v>2.8</v>
      </c>
      <c r="X229" s="4">
        <f t="shared" si="51"/>
        <v>0.93333333333333324</v>
      </c>
      <c r="Y229" s="11">
        <v>35</v>
      </c>
      <c r="Z229" s="44">
        <f t="shared" si="52"/>
        <v>0.92902981145499819</v>
      </c>
      <c r="AA229" s="45">
        <v>1660</v>
      </c>
      <c r="AB229" s="35">
        <f t="shared" si="53"/>
        <v>150.90909090909091</v>
      </c>
      <c r="AC229" s="35">
        <f t="shared" si="54"/>
        <v>140.19999999999999</v>
      </c>
      <c r="AD229" s="35">
        <f t="shared" si="55"/>
        <v>-10.709090909090918</v>
      </c>
      <c r="AE229" s="35">
        <v>7.4999999999999991</v>
      </c>
      <c r="AF229" s="35">
        <f t="shared" si="56"/>
        <v>147.69999999999999</v>
      </c>
      <c r="AG229" s="35"/>
      <c r="AH229" s="35">
        <f t="shared" si="57"/>
        <v>147.69999999999999</v>
      </c>
      <c r="AI229" s="35">
        <v>147.69999999999999</v>
      </c>
      <c r="AJ229" s="35">
        <f t="shared" si="58"/>
        <v>0</v>
      </c>
      <c r="AK229" s="9"/>
      <c r="AL229" s="9"/>
      <c r="AM229" s="9"/>
      <c r="AN229" s="9"/>
      <c r="AO229" s="10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10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10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10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10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10"/>
      <c r="FZ229" s="9"/>
      <c r="GA229" s="9"/>
    </row>
    <row r="230" spans="1:183" s="2" customFormat="1" ht="17" customHeight="1">
      <c r="A230" s="14" t="s">
        <v>226</v>
      </c>
      <c r="B230" s="35">
        <v>0</v>
      </c>
      <c r="C230" s="35">
        <v>0</v>
      </c>
      <c r="D230" s="4">
        <f t="shared" si="49"/>
        <v>0</v>
      </c>
      <c r="E230" s="11">
        <v>0</v>
      </c>
      <c r="F230" s="5" t="s">
        <v>370</v>
      </c>
      <c r="G230" s="5" t="s">
        <v>370</v>
      </c>
      <c r="H230" s="5" t="s">
        <v>370</v>
      </c>
      <c r="I230" s="5" t="s">
        <v>370</v>
      </c>
      <c r="J230" s="5" t="s">
        <v>370</v>
      </c>
      <c r="K230" s="5" t="s">
        <v>370</v>
      </c>
      <c r="L230" s="5" t="s">
        <v>370</v>
      </c>
      <c r="M230" s="5" t="s">
        <v>370</v>
      </c>
      <c r="N230" s="35">
        <v>399.6</v>
      </c>
      <c r="O230" s="35">
        <v>551.6</v>
      </c>
      <c r="P230" s="4">
        <f t="shared" si="50"/>
        <v>1.218038038038038</v>
      </c>
      <c r="Q230" s="11">
        <v>20</v>
      </c>
      <c r="R230" s="35">
        <v>3</v>
      </c>
      <c r="S230" s="35">
        <v>3.5</v>
      </c>
      <c r="T230" s="4">
        <f t="shared" si="48"/>
        <v>1.1666666666666667</v>
      </c>
      <c r="U230" s="11">
        <v>25</v>
      </c>
      <c r="V230" s="35">
        <v>0.5</v>
      </c>
      <c r="W230" s="35">
        <v>0.7</v>
      </c>
      <c r="X230" s="4">
        <f t="shared" si="51"/>
        <v>1.22</v>
      </c>
      <c r="Y230" s="11">
        <v>25</v>
      </c>
      <c r="Z230" s="44">
        <f t="shared" si="52"/>
        <v>1.2003918203918205</v>
      </c>
      <c r="AA230" s="45">
        <v>1896</v>
      </c>
      <c r="AB230" s="35">
        <f t="shared" si="53"/>
        <v>172.36363636363637</v>
      </c>
      <c r="AC230" s="35">
        <f t="shared" si="54"/>
        <v>206.9</v>
      </c>
      <c r="AD230" s="35">
        <f t="shared" si="55"/>
        <v>34.536363636363632</v>
      </c>
      <c r="AE230" s="35">
        <v>7.3</v>
      </c>
      <c r="AF230" s="35">
        <f t="shared" si="56"/>
        <v>214.2</v>
      </c>
      <c r="AG230" s="35"/>
      <c r="AH230" s="35">
        <f t="shared" si="57"/>
        <v>214.2</v>
      </c>
      <c r="AI230" s="35">
        <v>214.2</v>
      </c>
      <c r="AJ230" s="35">
        <f t="shared" si="58"/>
        <v>0</v>
      </c>
      <c r="AK230" s="9"/>
      <c r="AL230" s="9"/>
      <c r="AM230" s="9"/>
      <c r="AN230" s="9"/>
      <c r="AO230" s="10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10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10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10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10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10"/>
      <c r="FZ230" s="9"/>
      <c r="GA230" s="9"/>
    </row>
    <row r="231" spans="1:183" s="2" customFormat="1" ht="17" customHeight="1">
      <c r="A231" s="46" t="s">
        <v>227</v>
      </c>
      <c r="B231" s="35">
        <v>10000</v>
      </c>
      <c r="C231" s="35">
        <v>7074</v>
      </c>
      <c r="D231" s="4">
        <f t="shared" si="49"/>
        <v>0.70740000000000003</v>
      </c>
      <c r="E231" s="11">
        <v>10</v>
      </c>
      <c r="F231" s="5" t="s">
        <v>370</v>
      </c>
      <c r="G231" s="5" t="s">
        <v>370</v>
      </c>
      <c r="H231" s="5" t="s">
        <v>370</v>
      </c>
      <c r="I231" s="5" t="s">
        <v>370</v>
      </c>
      <c r="J231" s="5" t="s">
        <v>370</v>
      </c>
      <c r="K231" s="5" t="s">
        <v>370</v>
      </c>
      <c r="L231" s="5" t="s">
        <v>370</v>
      </c>
      <c r="M231" s="5" t="s">
        <v>370</v>
      </c>
      <c r="N231" s="35">
        <v>439.3</v>
      </c>
      <c r="O231" s="35">
        <v>461.9</v>
      </c>
      <c r="P231" s="4">
        <f t="shared" si="50"/>
        <v>1.0514454814477576</v>
      </c>
      <c r="Q231" s="11">
        <v>20</v>
      </c>
      <c r="R231" s="35">
        <v>0</v>
      </c>
      <c r="S231" s="35">
        <v>0</v>
      </c>
      <c r="T231" s="4">
        <f t="shared" si="48"/>
        <v>1</v>
      </c>
      <c r="U231" s="11">
        <v>15</v>
      </c>
      <c r="V231" s="35">
        <v>2</v>
      </c>
      <c r="W231" s="35">
        <v>0</v>
      </c>
      <c r="X231" s="4">
        <f t="shared" si="51"/>
        <v>0</v>
      </c>
      <c r="Y231" s="11">
        <v>35</v>
      </c>
      <c r="Z231" s="44">
        <f t="shared" si="52"/>
        <v>0.53878637036193944</v>
      </c>
      <c r="AA231" s="45">
        <v>25</v>
      </c>
      <c r="AB231" s="35">
        <f t="shared" si="53"/>
        <v>2.2727272727272729</v>
      </c>
      <c r="AC231" s="35">
        <f t="shared" si="54"/>
        <v>1.2</v>
      </c>
      <c r="AD231" s="35">
        <f t="shared" si="55"/>
        <v>-1.072727272727273</v>
      </c>
      <c r="AE231" s="35">
        <v>0.19999999999999996</v>
      </c>
      <c r="AF231" s="35">
        <f t="shared" si="56"/>
        <v>1.4</v>
      </c>
      <c r="AG231" s="35"/>
      <c r="AH231" s="35">
        <f t="shared" si="57"/>
        <v>1.4</v>
      </c>
      <c r="AI231" s="35">
        <v>1.4</v>
      </c>
      <c r="AJ231" s="35">
        <f t="shared" si="58"/>
        <v>0</v>
      </c>
      <c r="AK231" s="9"/>
      <c r="AL231" s="9"/>
      <c r="AM231" s="9"/>
      <c r="AN231" s="9"/>
      <c r="AO231" s="10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10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10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10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10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10"/>
      <c r="FZ231" s="9"/>
      <c r="GA231" s="9"/>
    </row>
    <row r="232" spans="1:183" s="2" customFormat="1" ht="17" customHeight="1">
      <c r="A232" s="14" t="s">
        <v>228</v>
      </c>
      <c r="B232" s="35">
        <v>702680</v>
      </c>
      <c r="C232" s="35">
        <v>684928</v>
      </c>
      <c r="D232" s="4">
        <f t="shared" si="49"/>
        <v>0.97473672226333463</v>
      </c>
      <c r="E232" s="11">
        <v>10</v>
      </c>
      <c r="F232" s="5" t="s">
        <v>370</v>
      </c>
      <c r="G232" s="5" t="s">
        <v>370</v>
      </c>
      <c r="H232" s="5" t="s">
        <v>370</v>
      </c>
      <c r="I232" s="5" t="s">
        <v>370</v>
      </c>
      <c r="J232" s="5" t="s">
        <v>370</v>
      </c>
      <c r="K232" s="5" t="s">
        <v>370</v>
      </c>
      <c r="L232" s="5" t="s">
        <v>370</v>
      </c>
      <c r="M232" s="5" t="s">
        <v>370</v>
      </c>
      <c r="N232" s="35">
        <v>9445.7000000000007</v>
      </c>
      <c r="O232" s="35">
        <v>4515.8</v>
      </c>
      <c r="P232" s="4">
        <f t="shared" si="50"/>
        <v>0.47807997289772064</v>
      </c>
      <c r="Q232" s="11">
        <v>20</v>
      </c>
      <c r="R232" s="35">
        <v>0</v>
      </c>
      <c r="S232" s="35">
        <v>0</v>
      </c>
      <c r="T232" s="4">
        <f t="shared" si="48"/>
        <v>1</v>
      </c>
      <c r="U232" s="11">
        <v>15</v>
      </c>
      <c r="V232" s="35">
        <v>0</v>
      </c>
      <c r="W232" s="35">
        <v>0</v>
      </c>
      <c r="X232" s="4">
        <f t="shared" si="51"/>
        <v>1</v>
      </c>
      <c r="Y232" s="11">
        <v>35</v>
      </c>
      <c r="Z232" s="44">
        <f t="shared" si="52"/>
        <v>0.866362083507347</v>
      </c>
      <c r="AA232" s="45">
        <v>0</v>
      </c>
      <c r="AB232" s="35">
        <f t="shared" si="53"/>
        <v>0</v>
      </c>
      <c r="AC232" s="35">
        <f t="shared" si="54"/>
        <v>0</v>
      </c>
      <c r="AD232" s="35">
        <f t="shared" si="55"/>
        <v>0</v>
      </c>
      <c r="AE232" s="35">
        <v>0</v>
      </c>
      <c r="AF232" s="35">
        <f t="shared" si="56"/>
        <v>0</v>
      </c>
      <c r="AG232" s="35"/>
      <c r="AH232" s="35">
        <f t="shared" si="57"/>
        <v>0</v>
      </c>
      <c r="AI232" s="35">
        <v>0</v>
      </c>
      <c r="AJ232" s="35">
        <f t="shared" si="58"/>
        <v>0</v>
      </c>
      <c r="AK232" s="9"/>
      <c r="AL232" s="9"/>
      <c r="AM232" s="9"/>
      <c r="AN232" s="9"/>
      <c r="AO232" s="10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10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10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10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10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10"/>
      <c r="FZ232" s="9"/>
      <c r="GA232" s="9"/>
    </row>
    <row r="233" spans="1:183" s="2" customFormat="1" ht="17" customHeight="1">
      <c r="A233" s="14" t="s">
        <v>229</v>
      </c>
      <c r="B233" s="35">
        <v>0</v>
      </c>
      <c r="C233" s="35">
        <v>0</v>
      </c>
      <c r="D233" s="4">
        <f t="shared" si="49"/>
        <v>0</v>
      </c>
      <c r="E233" s="11">
        <v>0</v>
      </c>
      <c r="F233" s="5" t="s">
        <v>370</v>
      </c>
      <c r="G233" s="5" t="s">
        <v>370</v>
      </c>
      <c r="H233" s="5" t="s">
        <v>370</v>
      </c>
      <c r="I233" s="5" t="s">
        <v>370</v>
      </c>
      <c r="J233" s="5" t="s">
        <v>370</v>
      </c>
      <c r="K233" s="5" t="s">
        <v>370</v>
      </c>
      <c r="L233" s="5" t="s">
        <v>370</v>
      </c>
      <c r="M233" s="5" t="s">
        <v>370</v>
      </c>
      <c r="N233" s="35">
        <v>207.9</v>
      </c>
      <c r="O233" s="35">
        <v>106.7</v>
      </c>
      <c r="P233" s="4">
        <f t="shared" si="50"/>
        <v>0.51322751322751325</v>
      </c>
      <c r="Q233" s="11">
        <v>20</v>
      </c>
      <c r="R233" s="35">
        <v>90</v>
      </c>
      <c r="S233" s="35">
        <v>92.6</v>
      </c>
      <c r="T233" s="4">
        <f t="shared" si="48"/>
        <v>1.0288888888888887</v>
      </c>
      <c r="U233" s="11">
        <v>30</v>
      </c>
      <c r="V233" s="35">
        <v>3</v>
      </c>
      <c r="W233" s="35">
        <v>12.7</v>
      </c>
      <c r="X233" s="4">
        <f t="shared" si="51"/>
        <v>1.3</v>
      </c>
      <c r="Y233" s="11">
        <v>20</v>
      </c>
      <c r="Z233" s="44">
        <f t="shared" si="52"/>
        <v>0.95901738473167042</v>
      </c>
      <c r="AA233" s="45">
        <v>1792</v>
      </c>
      <c r="AB233" s="35">
        <f t="shared" si="53"/>
        <v>162.90909090909091</v>
      </c>
      <c r="AC233" s="35">
        <f t="shared" si="54"/>
        <v>156.19999999999999</v>
      </c>
      <c r="AD233" s="35">
        <f t="shared" si="55"/>
        <v>-6.7090909090909179</v>
      </c>
      <c r="AE233" s="35">
        <v>5.0999999999999996</v>
      </c>
      <c r="AF233" s="35">
        <f t="shared" si="56"/>
        <v>161.30000000000001</v>
      </c>
      <c r="AG233" s="35"/>
      <c r="AH233" s="35">
        <f t="shared" si="57"/>
        <v>161.30000000000001</v>
      </c>
      <c r="AI233" s="35">
        <v>161.30000000000001</v>
      </c>
      <c r="AJ233" s="35">
        <f t="shared" si="58"/>
        <v>0</v>
      </c>
      <c r="AK233" s="9"/>
      <c r="AL233" s="9"/>
      <c r="AM233" s="9"/>
      <c r="AN233" s="9"/>
      <c r="AO233" s="10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10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10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10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10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10"/>
      <c r="FZ233" s="9"/>
      <c r="GA233" s="9"/>
    </row>
    <row r="234" spans="1:183" s="2" customFormat="1" ht="17" customHeight="1">
      <c r="A234" s="14" t="s">
        <v>230</v>
      </c>
      <c r="B234" s="35">
        <v>0</v>
      </c>
      <c r="C234" s="35">
        <v>0</v>
      </c>
      <c r="D234" s="4">
        <f t="shared" si="49"/>
        <v>0</v>
      </c>
      <c r="E234" s="11">
        <v>0</v>
      </c>
      <c r="F234" s="5" t="s">
        <v>370</v>
      </c>
      <c r="G234" s="5" t="s">
        <v>370</v>
      </c>
      <c r="H234" s="5" t="s">
        <v>370</v>
      </c>
      <c r="I234" s="5" t="s">
        <v>370</v>
      </c>
      <c r="J234" s="5" t="s">
        <v>370</v>
      </c>
      <c r="K234" s="5" t="s">
        <v>370</v>
      </c>
      <c r="L234" s="5" t="s">
        <v>370</v>
      </c>
      <c r="M234" s="5" t="s">
        <v>370</v>
      </c>
      <c r="N234" s="35">
        <v>1027.7</v>
      </c>
      <c r="O234" s="35">
        <v>725.5</v>
      </c>
      <c r="P234" s="4">
        <f t="shared" si="50"/>
        <v>0.70594531478057798</v>
      </c>
      <c r="Q234" s="11">
        <v>20</v>
      </c>
      <c r="R234" s="35">
        <v>0</v>
      </c>
      <c r="S234" s="35">
        <v>0.5</v>
      </c>
      <c r="T234" s="4">
        <f t="shared" si="48"/>
        <v>1</v>
      </c>
      <c r="U234" s="11">
        <v>25</v>
      </c>
      <c r="V234" s="35">
        <v>0</v>
      </c>
      <c r="W234" s="35">
        <v>0.5</v>
      </c>
      <c r="X234" s="4">
        <f t="shared" si="51"/>
        <v>1</v>
      </c>
      <c r="Y234" s="11">
        <v>25</v>
      </c>
      <c r="Z234" s="44">
        <f t="shared" si="52"/>
        <v>0.91598437565159385</v>
      </c>
      <c r="AA234" s="45">
        <v>1516</v>
      </c>
      <c r="AB234" s="35">
        <f t="shared" si="53"/>
        <v>137.81818181818181</v>
      </c>
      <c r="AC234" s="35">
        <f t="shared" si="54"/>
        <v>126.2</v>
      </c>
      <c r="AD234" s="35">
        <f t="shared" si="55"/>
        <v>-11.61818181818181</v>
      </c>
      <c r="AE234" s="35">
        <v>15.199999999999989</v>
      </c>
      <c r="AF234" s="35">
        <f t="shared" si="56"/>
        <v>141.4</v>
      </c>
      <c r="AG234" s="35"/>
      <c r="AH234" s="35">
        <f t="shared" si="57"/>
        <v>141.4</v>
      </c>
      <c r="AI234" s="35">
        <v>141.4</v>
      </c>
      <c r="AJ234" s="35">
        <f t="shared" si="58"/>
        <v>0</v>
      </c>
      <c r="AK234" s="9"/>
      <c r="AL234" s="9"/>
      <c r="AM234" s="9"/>
      <c r="AN234" s="9"/>
      <c r="AO234" s="10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10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10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10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10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10"/>
      <c r="FZ234" s="9"/>
      <c r="GA234" s="9"/>
    </row>
    <row r="235" spans="1:183" s="2" customFormat="1" ht="17" customHeight="1">
      <c r="A235" s="14" t="s">
        <v>231</v>
      </c>
      <c r="B235" s="35">
        <v>35000</v>
      </c>
      <c r="C235" s="35">
        <v>55969.3</v>
      </c>
      <c r="D235" s="4">
        <f t="shared" si="49"/>
        <v>1.2399122857142857</v>
      </c>
      <c r="E235" s="11">
        <v>10</v>
      </c>
      <c r="F235" s="5" t="s">
        <v>370</v>
      </c>
      <c r="G235" s="5" t="s">
        <v>370</v>
      </c>
      <c r="H235" s="5" t="s">
        <v>370</v>
      </c>
      <c r="I235" s="5" t="s">
        <v>370</v>
      </c>
      <c r="J235" s="5" t="s">
        <v>370</v>
      </c>
      <c r="K235" s="5" t="s">
        <v>370</v>
      </c>
      <c r="L235" s="5" t="s">
        <v>370</v>
      </c>
      <c r="M235" s="5" t="s">
        <v>370</v>
      </c>
      <c r="N235" s="35">
        <v>1527.7</v>
      </c>
      <c r="O235" s="35">
        <v>804.4</v>
      </c>
      <c r="P235" s="4">
        <f t="shared" si="50"/>
        <v>0.52654316947044577</v>
      </c>
      <c r="Q235" s="11">
        <v>20</v>
      </c>
      <c r="R235" s="35">
        <v>1</v>
      </c>
      <c r="S235" s="35">
        <v>4.5999999999999996</v>
      </c>
      <c r="T235" s="4">
        <f t="shared" si="48"/>
        <v>1.3</v>
      </c>
      <c r="U235" s="11">
        <v>20</v>
      </c>
      <c r="V235" s="35">
        <v>4</v>
      </c>
      <c r="W235" s="35">
        <v>4.7</v>
      </c>
      <c r="X235" s="4">
        <f t="shared" si="51"/>
        <v>1.175</v>
      </c>
      <c r="Y235" s="11">
        <v>30</v>
      </c>
      <c r="Z235" s="44">
        <f t="shared" si="52"/>
        <v>1.0522498280818973</v>
      </c>
      <c r="AA235" s="45">
        <v>3900</v>
      </c>
      <c r="AB235" s="35">
        <f t="shared" si="53"/>
        <v>354.54545454545456</v>
      </c>
      <c r="AC235" s="35">
        <f t="shared" si="54"/>
        <v>373.1</v>
      </c>
      <c r="AD235" s="35">
        <f t="shared" si="55"/>
        <v>18.554545454545462</v>
      </c>
      <c r="AE235" s="35">
        <v>34.400000000000034</v>
      </c>
      <c r="AF235" s="35">
        <f t="shared" si="56"/>
        <v>407.5</v>
      </c>
      <c r="AG235" s="35"/>
      <c r="AH235" s="35">
        <f t="shared" si="57"/>
        <v>407.5</v>
      </c>
      <c r="AI235" s="35">
        <v>407.5</v>
      </c>
      <c r="AJ235" s="35">
        <f t="shared" si="58"/>
        <v>0</v>
      </c>
      <c r="AK235" s="9"/>
      <c r="AL235" s="9"/>
      <c r="AM235" s="9"/>
      <c r="AN235" s="9"/>
      <c r="AO235" s="10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10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10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10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10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10"/>
      <c r="FZ235" s="9"/>
      <c r="GA235" s="9"/>
    </row>
    <row r="236" spans="1:183" s="2" customFormat="1" ht="17" customHeight="1">
      <c r="A236" s="18" t="s">
        <v>232</v>
      </c>
      <c r="B236" s="35"/>
      <c r="C236" s="35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35"/>
      <c r="O236" s="35"/>
      <c r="P236" s="11"/>
      <c r="Q236" s="11"/>
      <c r="R236" s="35"/>
      <c r="S236" s="35"/>
      <c r="T236" s="11"/>
      <c r="U236" s="11"/>
      <c r="V236" s="11"/>
      <c r="W236" s="11"/>
      <c r="X236" s="11"/>
      <c r="Y236" s="11"/>
      <c r="Z236" s="44"/>
      <c r="AA236" s="11"/>
      <c r="AB236" s="11"/>
      <c r="AC236" s="11"/>
      <c r="AD236" s="11"/>
      <c r="AE236" s="11"/>
      <c r="AF236" s="11"/>
      <c r="AG236" s="11"/>
      <c r="AH236" s="11"/>
      <c r="AI236" s="35"/>
      <c r="AJ236" s="35"/>
      <c r="AK236" s="9"/>
      <c r="AL236" s="9"/>
      <c r="AM236" s="9"/>
      <c r="AN236" s="9"/>
      <c r="AO236" s="10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10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10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10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10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10"/>
      <c r="FZ236" s="9"/>
      <c r="GA236" s="9"/>
    </row>
    <row r="237" spans="1:183" s="2" customFormat="1" ht="17" customHeight="1">
      <c r="A237" s="14" t="s">
        <v>233</v>
      </c>
      <c r="B237" s="35">
        <v>0</v>
      </c>
      <c r="C237" s="35">
        <v>0</v>
      </c>
      <c r="D237" s="4">
        <f t="shared" si="49"/>
        <v>0</v>
      </c>
      <c r="E237" s="11">
        <v>0</v>
      </c>
      <c r="F237" s="5" t="s">
        <v>370</v>
      </c>
      <c r="G237" s="5" t="s">
        <v>370</v>
      </c>
      <c r="H237" s="5" t="s">
        <v>370</v>
      </c>
      <c r="I237" s="5" t="s">
        <v>370</v>
      </c>
      <c r="J237" s="5" t="s">
        <v>370</v>
      </c>
      <c r="K237" s="5" t="s">
        <v>370</v>
      </c>
      <c r="L237" s="5" t="s">
        <v>370</v>
      </c>
      <c r="M237" s="5" t="s">
        <v>370</v>
      </c>
      <c r="N237" s="35">
        <v>436.1</v>
      </c>
      <c r="O237" s="35">
        <v>121.5</v>
      </c>
      <c r="P237" s="4">
        <f t="shared" si="50"/>
        <v>0.27860582435221276</v>
      </c>
      <c r="Q237" s="11">
        <v>20</v>
      </c>
      <c r="R237" s="35">
        <v>7</v>
      </c>
      <c r="S237" s="35">
        <v>6.9</v>
      </c>
      <c r="T237" s="4">
        <f t="shared" si="48"/>
        <v>0.98571428571428577</v>
      </c>
      <c r="U237" s="11">
        <v>20</v>
      </c>
      <c r="V237" s="35">
        <v>4</v>
      </c>
      <c r="W237" s="35">
        <v>7.6</v>
      </c>
      <c r="X237" s="4">
        <f t="shared" si="51"/>
        <v>1.27</v>
      </c>
      <c r="Y237" s="11">
        <v>30</v>
      </c>
      <c r="Z237" s="44">
        <f t="shared" si="52"/>
        <v>0.90552003144757098</v>
      </c>
      <c r="AA237" s="45">
        <v>2578</v>
      </c>
      <c r="AB237" s="35">
        <f t="shared" si="53"/>
        <v>234.36363636363637</v>
      </c>
      <c r="AC237" s="35">
        <f t="shared" si="54"/>
        <v>212.2</v>
      </c>
      <c r="AD237" s="35">
        <f t="shared" si="55"/>
        <v>-22.163636363636385</v>
      </c>
      <c r="AE237" s="35">
        <v>-20.099999999999994</v>
      </c>
      <c r="AF237" s="35">
        <f t="shared" si="56"/>
        <v>192.1</v>
      </c>
      <c r="AG237" s="35"/>
      <c r="AH237" s="35">
        <f t="shared" si="57"/>
        <v>192.1</v>
      </c>
      <c r="AI237" s="35">
        <v>192.1</v>
      </c>
      <c r="AJ237" s="35">
        <f t="shared" si="58"/>
        <v>0</v>
      </c>
      <c r="AK237" s="9"/>
      <c r="AL237" s="9"/>
      <c r="AM237" s="9"/>
      <c r="AN237" s="9"/>
      <c r="AO237" s="10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10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10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10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10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10"/>
      <c r="FZ237" s="9"/>
      <c r="GA237" s="9"/>
    </row>
    <row r="238" spans="1:183" s="2" customFormat="1" ht="17" customHeight="1">
      <c r="A238" s="14" t="s">
        <v>234</v>
      </c>
      <c r="B238" s="35">
        <v>0</v>
      </c>
      <c r="C238" s="35">
        <v>0</v>
      </c>
      <c r="D238" s="4">
        <f t="shared" si="49"/>
        <v>0</v>
      </c>
      <c r="E238" s="11">
        <v>0</v>
      </c>
      <c r="F238" s="5" t="s">
        <v>370</v>
      </c>
      <c r="G238" s="5" t="s">
        <v>370</v>
      </c>
      <c r="H238" s="5" t="s">
        <v>370</v>
      </c>
      <c r="I238" s="5" t="s">
        <v>370</v>
      </c>
      <c r="J238" s="5" t="s">
        <v>370</v>
      </c>
      <c r="K238" s="5" t="s">
        <v>370</v>
      </c>
      <c r="L238" s="5" t="s">
        <v>370</v>
      </c>
      <c r="M238" s="5" t="s">
        <v>370</v>
      </c>
      <c r="N238" s="35">
        <v>368.2</v>
      </c>
      <c r="O238" s="35">
        <v>155.6</v>
      </c>
      <c r="P238" s="4">
        <f t="shared" si="50"/>
        <v>0.42259641499185224</v>
      </c>
      <c r="Q238" s="11">
        <v>20</v>
      </c>
      <c r="R238" s="35">
        <v>15</v>
      </c>
      <c r="S238" s="35">
        <v>22.2</v>
      </c>
      <c r="T238" s="4">
        <f t="shared" si="48"/>
        <v>1.228</v>
      </c>
      <c r="U238" s="11">
        <v>25</v>
      </c>
      <c r="V238" s="35">
        <v>5</v>
      </c>
      <c r="W238" s="35">
        <v>12.1</v>
      </c>
      <c r="X238" s="4">
        <f t="shared" si="51"/>
        <v>1.3</v>
      </c>
      <c r="Y238" s="11">
        <v>25</v>
      </c>
      <c r="Z238" s="44">
        <f t="shared" si="52"/>
        <v>1.0235989757119577</v>
      </c>
      <c r="AA238" s="45">
        <v>1371</v>
      </c>
      <c r="AB238" s="35">
        <f t="shared" si="53"/>
        <v>124.63636363636364</v>
      </c>
      <c r="AC238" s="35">
        <f t="shared" si="54"/>
        <v>127.6</v>
      </c>
      <c r="AD238" s="35">
        <f t="shared" si="55"/>
        <v>2.9636363636363541</v>
      </c>
      <c r="AE238" s="35">
        <v>-31.100000000000023</v>
      </c>
      <c r="AF238" s="35">
        <f t="shared" si="56"/>
        <v>96.5</v>
      </c>
      <c r="AG238" s="35"/>
      <c r="AH238" s="35">
        <f t="shared" si="57"/>
        <v>96.5</v>
      </c>
      <c r="AI238" s="35">
        <v>96.5</v>
      </c>
      <c r="AJ238" s="35">
        <f t="shared" si="58"/>
        <v>0</v>
      </c>
      <c r="AK238" s="9"/>
      <c r="AL238" s="9"/>
      <c r="AM238" s="9"/>
      <c r="AN238" s="9"/>
      <c r="AO238" s="10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10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10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10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10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10"/>
      <c r="FZ238" s="9"/>
      <c r="GA238" s="9"/>
    </row>
    <row r="239" spans="1:183" s="2" customFormat="1" ht="17" customHeight="1">
      <c r="A239" s="14" t="s">
        <v>235</v>
      </c>
      <c r="B239" s="35">
        <v>0</v>
      </c>
      <c r="C239" s="35">
        <v>0</v>
      </c>
      <c r="D239" s="4">
        <f t="shared" si="49"/>
        <v>0</v>
      </c>
      <c r="E239" s="11">
        <v>0</v>
      </c>
      <c r="F239" s="5" t="s">
        <v>370</v>
      </c>
      <c r="G239" s="5" t="s">
        <v>370</v>
      </c>
      <c r="H239" s="5" t="s">
        <v>370</v>
      </c>
      <c r="I239" s="5" t="s">
        <v>370</v>
      </c>
      <c r="J239" s="5" t="s">
        <v>370</v>
      </c>
      <c r="K239" s="5" t="s">
        <v>370</v>
      </c>
      <c r="L239" s="5" t="s">
        <v>370</v>
      </c>
      <c r="M239" s="5" t="s">
        <v>370</v>
      </c>
      <c r="N239" s="35">
        <v>545</v>
      </c>
      <c r="O239" s="35">
        <v>282.39999999999998</v>
      </c>
      <c r="P239" s="4">
        <f t="shared" si="50"/>
        <v>0.51816513761467886</v>
      </c>
      <c r="Q239" s="11">
        <v>20</v>
      </c>
      <c r="R239" s="35">
        <v>25</v>
      </c>
      <c r="S239" s="35">
        <v>28.4</v>
      </c>
      <c r="T239" s="4">
        <f t="shared" ref="T239:T302" si="59">IF(U239=0,0,IF(R239=0,1,IF(S239&lt;0,0,IF(S239/R239&gt;1.2,IF((S239/R239-1.2)*0.1+1.2&gt;1.3,1.3,(S239/R239-1.2)*0.1+1.2),S239/R239))))</f>
        <v>1.1359999999999999</v>
      </c>
      <c r="U239" s="11">
        <v>15</v>
      </c>
      <c r="V239" s="35">
        <v>4</v>
      </c>
      <c r="W239" s="35">
        <v>8.5</v>
      </c>
      <c r="X239" s="4">
        <f t="shared" si="51"/>
        <v>1.2925</v>
      </c>
      <c r="Y239" s="11">
        <v>35</v>
      </c>
      <c r="Z239" s="44">
        <f t="shared" si="52"/>
        <v>1.0377257536041939</v>
      </c>
      <c r="AA239" s="45">
        <v>3325</v>
      </c>
      <c r="AB239" s="35">
        <f t="shared" si="53"/>
        <v>302.27272727272725</v>
      </c>
      <c r="AC239" s="35">
        <f t="shared" si="54"/>
        <v>313.7</v>
      </c>
      <c r="AD239" s="35">
        <f t="shared" si="55"/>
        <v>11.427272727272737</v>
      </c>
      <c r="AE239" s="35">
        <v>-14.799999999999955</v>
      </c>
      <c r="AF239" s="35">
        <f t="shared" si="56"/>
        <v>298.89999999999998</v>
      </c>
      <c r="AG239" s="35"/>
      <c r="AH239" s="35">
        <f t="shared" si="57"/>
        <v>298.89999999999998</v>
      </c>
      <c r="AI239" s="35">
        <v>298.89999999999998</v>
      </c>
      <c r="AJ239" s="35">
        <f t="shared" si="58"/>
        <v>0</v>
      </c>
      <c r="AK239" s="9"/>
      <c r="AL239" s="9"/>
      <c r="AM239" s="9"/>
      <c r="AN239" s="9"/>
      <c r="AO239" s="10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10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10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10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10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10"/>
      <c r="FZ239" s="9"/>
      <c r="GA239" s="9"/>
    </row>
    <row r="240" spans="1:183" s="2" customFormat="1" ht="17" customHeight="1">
      <c r="A240" s="14" t="s">
        <v>236</v>
      </c>
      <c r="B240" s="35">
        <v>1690</v>
      </c>
      <c r="C240" s="35">
        <v>907.4</v>
      </c>
      <c r="D240" s="4">
        <f t="shared" ref="D240:D303" si="60">IF(E240=0,0,IF(B240=0,1,IF(C240&lt;0,0,IF(C240/B240&gt;1.2,IF((C240/B240-1.2)*0.1+1.2&gt;1.3,1.3,(C240/B240-1.2)*0.1+1.2),C240/B240))))</f>
        <v>0.53692307692307695</v>
      </c>
      <c r="E240" s="11">
        <v>10</v>
      </c>
      <c r="F240" s="5" t="s">
        <v>370</v>
      </c>
      <c r="G240" s="5" t="s">
        <v>370</v>
      </c>
      <c r="H240" s="5" t="s">
        <v>370</v>
      </c>
      <c r="I240" s="5" t="s">
        <v>370</v>
      </c>
      <c r="J240" s="5" t="s">
        <v>370</v>
      </c>
      <c r="K240" s="5" t="s">
        <v>370</v>
      </c>
      <c r="L240" s="5" t="s">
        <v>370</v>
      </c>
      <c r="M240" s="5" t="s">
        <v>370</v>
      </c>
      <c r="N240" s="35">
        <v>480.1</v>
      </c>
      <c r="O240" s="35">
        <v>456.4</v>
      </c>
      <c r="P240" s="4">
        <f t="shared" ref="P240:P303" si="61">IF(Q240=0,0,IF(N240=0,1,IF(O240&lt;0,0,IF(O240/N240&gt;1.2,IF((O240/N240-1.2)*0.1+1.2&gt;1.3,1.3,(O240/N240-1.2)*0.1+1.2),O240/N240))))</f>
        <v>0.95063528431576749</v>
      </c>
      <c r="Q240" s="11">
        <v>20</v>
      </c>
      <c r="R240" s="35">
        <v>11</v>
      </c>
      <c r="S240" s="35">
        <v>14.3</v>
      </c>
      <c r="T240" s="4">
        <f t="shared" si="59"/>
        <v>1.21</v>
      </c>
      <c r="U240" s="11">
        <v>15</v>
      </c>
      <c r="V240" s="35">
        <v>4</v>
      </c>
      <c r="W240" s="35">
        <v>1.1000000000000001</v>
      </c>
      <c r="X240" s="4">
        <f t="shared" ref="X240:X303" si="62">IF(Y240=0,0,IF(V240=0,1,IF(W240&lt;0,0,IF(W240/V240&gt;1.2,IF((W240/V240-1.2)*0.1+1.2&gt;1.3,1.3,(W240/V240-1.2)*0.1+1.2),W240/V240))))</f>
        <v>0.27500000000000002</v>
      </c>
      <c r="Y240" s="11">
        <v>35</v>
      </c>
      <c r="Z240" s="44">
        <f t="shared" ref="Z240:Z303" si="63">(D240*E240+P240*Q240+T240*U240+X240*Y240)/(E240+Q240+U240+Y240)</f>
        <v>0.65196170569432643</v>
      </c>
      <c r="AA240" s="45">
        <v>3556</v>
      </c>
      <c r="AB240" s="35">
        <f t="shared" ref="AB240:AB303" si="64">AA240/11</f>
        <v>323.27272727272725</v>
      </c>
      <c r="AC240" s="35">
        <f t="shared" ref="AC240:AC303" si="65">ROUND(Z240*AB240,1)</f>
        <v>210.8</v>
      </c>
      <c r="AD240" s="35">
        <f t="shared" ref="AD240:AD303" si="66">AC240-AB240</f>
        <v>-112.47272727272724</v>
      </c>
      <c r="AE240" s="35">
        <v>16.699999999999989</v>
      </c>
      <c r="AF240" s="35">
        <f t="shared" ref="AF240:AF303" si="67">IF((AC240+AE240)&gt;0,ROUND(AC240+AE240,1),0)</f>
        <v>227.5</v>
      </c>
      <c r="AG240" s="35"/>
      <c r="AH240" s="35">
        <f t="shared" ref="AH240:AH303" si="68">IF((AF240-AG240)&gt;0,ROUND(AF240-AG240,1),0)</f>
        <v>227.5</v>
      </c>
      <c r="AI240" s="35">
        <v>227.5</v>
      </c>
      <c r="AJ240" s="35">
        <f t="shared" ref="AJ240:AJ303" si="69">AH240-AI240</f>
        <v>0</v>
      </c>
      <c r="AK240" s="9"/>
      <c r="AL240" s="9"/>
      <c r="AM240" s="9"/>
      <c r="AN240" s="9"/>
      <c r="AO240" s="10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10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10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10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10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10"/>
      <c r="FZ240" s="9"/>
      <c r="GA240" s="9"/>
    </row>
    <row r="241" spans="1:183" s="2" customFormat="1" ht="17" customHeight="1">
      <c r="A241" s="14" t="s">
        <v>237</v>
      </c>
      <c r="B241" s="35">
        <v>0</v>
      </c>
      <c r="C241" s="35">
        <v>0</v>
      </c>
      <c r="D241" s="4">
        <f t="shared" si="60"/>
        <v>0</v>
      </c>
      <c r="E241" s="11">
        <v>0</v>
      </c>
      <c r="F241" s="5" t="s">
        <v>370</v>
      </c>
      <c r="G241" s="5" t="s">
        <v>370</v>
      </c>
      <c r="H241" s="5" t="s">
        <v>370</v>
      </c>
      <c r="I241" s="5" t="s">
        <v>370</v>
      </c>
      <c r="J241" s="5" t="s">
        <v>370</v>
      </c>
      <c r="K241" s="5" t="s">
        <v>370</v>
      </c>
      <c r="L241" s="5" t="s">
        <v>370</v>
      </c>
      <c r="M241" s="5" t="s">
        <v>370</v>
      </c>
      <c r="N241" s="35">
        <v>175.1</v>
      </c>
      <c r="O241" s="35">
        <v>131</v>
      </c>
      <c r="P241" s="4">
        <f t="shared" si="61"/>
        <v>0.74814391776127931</v>
      </c>
      <c r="Q241" s="11">
        <v>20</v>
      </c>
      <c r="R241" s="35">
        <v>10</v>
      </c>
      <c r="S241" s="35">
        <v>10</v>
      </c>
      <c r="T241" s="4">
        <f t="shared" si="59"/>
        <v>1</v>
      </c>
      <c r="U241" s="11">
        <v>20</v>
      </c>
      <c r="V241" s="35">
        <v>4</v>
      </c>
      <c r="W241" s="35">
        <v>6.7</v>
      </c>
      <c r="X241" s="4">
        <f t="shared" si="62"/>
        <v>1.2475000000000001</v>
      </c>
      <c r="Y241" s="11">
        <v>30</v>
      </c>
      <c r="Z241" s="44">
        <f t="shared" si="63"/>
        <v>1.0341125479317941</v>
      </c>
      <c r="AA241" s="45">
        <v>1228</v>
      </c>
      <c r="AB241" s="35">
        <f t="shared" si="64"/>
        <v>111.63636363636364</v>
      </c>
      <c r="AC241" s="35">
        <f t="shared" si="65"/>
        <v>115.4</v>
      </c>
      <c r="AD241" s="35">
        <f t="shared" si="66"/>
        <v>3.7636363636363654</v>
      </c>
      <c r="AE241" s="35">
        <v>-0.3</v>
      </c>
      <c r="AF241" s="35">
        <f t="shared" si="67"/>
        <v>115.1</v>
      </c>
      <c r="AG241" s="35"/>
      <c r="AH241" s="35">
        <f t="shared" si="68"/>
        <v>115.1</v>
      </c>
      <c r="AI241" s="35">
        <v>115.1</v>
      </c>
      <c r="AJ241" s="35">
        <f t="shared" si="69"/>
        <v>0</v>
      </c>
      <c r="AK241" s="9"/>
      <c r="AL241" s="9"/>
      <c r="AM241" s="9"/>
      <c r="AN241" s="9"/>
      <c r="AO241" s="10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10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10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10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10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10"/>
      <c r="FZ241" s="9"/>
      <c r="GA241" s="9"/>
    </row>
    <row r="242" spans="1:183" s="2" customFormat="1" ht="17" customHeight="1">
      <c r="A242" s="14" t="s">
        <v>238</v>
      </c>
      <c r="B242" s="35">
        <v>0</v>
      </c>
      <c r="C242" s="35">
        <v>0</v>
      </c>
      <c r="D242" s="4">
        <f t="shared" si="60"/>
        <v>0</v>
      </c>
      <c r="E242" s="11">
        <v>0</v>
      </c>
      <c r="F242" s="5" t="s">
        <v>370</v>
      </c>
      <c r="G242" s="5" t="s">
        <v>370</v>
      </c>
      <c r="H242" s="5" t="s">
        <v>370</v>
      </c>
      <c r="I242" s="5" t="s">
        <v>370</v>
      </c>
      <c r="J242" s="5" t="s">
        <v>370</v>
      </c>
      <c r="K242" s="5" t="s">
        <v>370</v>
      </c>
      <c r="L242" s="5" t="s">
        <v>370</v>
      </c>
      <c r="M242" s="5" t="s">
        <v>370</v>
      </c>
      <c r="N242" s="35">
        <v>365.6</v>
      </c>
      <c r="O242" s="35">
        <v>242</v>
      </c>
      <c r="P242" s="4">
        <f t="shared" si="61"/>
        <v>0.66192560175054704</v>
      </c>
      <c r="Q242" s="11">
        <v>20</v>
      </c>
      <c r="R242" s="35">
        <v>18</v>
      </c>
      <c r="S242" s="35">
        <v>18.8</v>
      </c>
      <c r="T242" s="4">
        <f t="shared" si="59"/>
        <v>1.0444444444444445</v>
      </c>
      <c r="U242" s="11">
        <v>20</v>
      </c>
      <c r="V242" s="35">
        <v>6</v>
      </c>
      <c r="W242" s="35">
        <v>6.1</v>
      </c>
      <c r="X242" s="4">
        <f t="shared" si="62"/>
        <v>1.0166666666666666</v>
      </c>
      <c r="Y242" s="11">
        <v>30</v>
      </c>
      <c r="Z242" s="44">
        <f t="shared" si="63"/>
        <v>0.92324858462714043</v>
      </c>
      <c r="AA242" s="45">
        <v>2987</v>
      </c>
      <c r="AB242" s="35">
        <f t="shared" si="64"/>
        <v>271.54545454545456</v>
      </c>
      <c r="AC242" s="35">
        <f t="shared" si="65"/>
        <v>250.7</v>
      </c>
      <c r="AD242" s="35">
        <f t="shared" si="66"/>
        <v>-20.845454545454572</v>
      </c>
      <c r="AE242" s="35">
        <v>17.899999999999977</v>
      </c>
      <c r="AF242" s="35">
        <f t="shared" si="67"/>
        <v>268.60000000000002</v>
      </c>
      <c r="AG242" s="35"/>
      <c r="AH242" s="35">
        <f t="shared" si="68"/>
        <v>268.60000000000002</v>
      </c>
      <c r="AI242" s="35">
        <v>268.60000000000002</v>
      </c>
      <c r="AJ242" s="35">
        <f t="shared" si="69"/>
        <v>0</v>
      </c>
      <c r="AK242" s="9"/>
      <c r="AL242" s="9"/>
      <c r="AM242" s="9"/>
      <c r="AN242" s="9"/>
      <c r="AO242" s="10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10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10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10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10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10"/>
      <c r="FZ242" s="9"/>
      <c r="GA242" s="9"/>
    </row>
    <row r="243" spans="1:183" s="2" customFormat="1" ht="17" customHeight="1">
      <c r="A243" s="14" t="s">
        <v>239</v>
      </c>
      <c r="B243" s="35">
        <v>2480</v>
      </c>
      <c r="C243" s="35">
        <v>1037</v>
      </c>
      <c r="D243" s="4">
        <f t="shared" si="60"/>
        <v>0.41814516129032259</v>
      </c>
      <c r="E243" s="11">
        <v>10</v>
      </c>
      <c r="F243" s="5" t="s">
        <v>370</v>
      </c>
      <c r="G243" s="5" t="s">
        <v>370</v>
      </c>
      <c r="H243" s="5" t="s">
        <v>370</v>
      </c>
      <c r="I243" s="5" t="s">
        <v>370</v>
      </c>
      <c r="J243" s="5" t="s">
        <v>370</v>
      </c>
      <c r="K243" s="5" t="s">
        <v>370</v>
      </c>
      <c r="L243" s="5" t="s">
        <v>370</v>
      </c>
      <c r="M243" s="5" t="s">
        <v>370</v>
      </c>
      <c r="N243" s="35">
        <v>154.69999999999999</v>
      </c>
      <c r="O243" s="35">
        <v>225.5</v>
      </c>
      <c r="P243" s="4">
        <f t="shared" si="61"/>
        <v>1.2257659987071752</v>
      </c>
      <c r="Q243" s="11">
        <v>20</v>
      </c>
      <c r="R243" s="35">
        <v>16</v>
      </c>
      <c r="S243" s="35">
        <v>10.4</v>
      </c>
      <c r="T243" s="4">
        <f t="shared" si="59"/>
        <v>0.65</v>
      </c>
      <c r="U243" s="11">
        <v>15</v>
      </c>
      <c r="V243" s="35">
        <v>5</v>
      </c>
      <c r="W243" s="35">
        <v>4.4000000000000004</v>
      </c>
      <c r="X243" s="4">
        <f t="shared" si="62"/>
        <v>0.88000000000000012</v>
      </c>
      <c r="Y243" s="11">
        <v>35</v>
      </c>
      <c r="Z243" s="44">
        <f t="shared" si="63"/>
        <v>0.86558464483808417</v>
      </c>
      <c r="AA243" s="45">
        <v>2775</v>
      </c>
      <c r="AB243" s="35">
        <f t="shared" si="64"/>
        <v>252.27272727272728</v>
      </c>
      <c r="AC243" s="35">
        <f t="shared" si="65"/>
        <v>218.4</v>
      </c>
      <c r="AD243" s="35">
        <f t="shared" si="66"/>
        <v>-33.872727272727275</v>
      </c>
      <c r="AE243" s="35">
        <v>-7.3</v>
      </c>
      <c r="AF243" s="35">
        <f t="shared" si="67"/>
        <v>211.1</v>
      </c>
      <c r="AG243" s="35"/>
      <c r="AH243" s="35">
        <f t="shared" si="68"/>
        <v>211.1</v>
      </c>
      <c r="AI243" s="35">
        <v>211.1</v>
      </c>
      <c r="AJ243" s="35">
        <f t="shared" si="69"/>
        <v>0</v>
      </c>
      <c r="AK243" s="9"/>
      <c r="AL243" s="9"/>
      <c r="AM243" s="9"/>
      <c r="AN243" s="9"/>
      <c r="AO243" s="10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10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10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10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10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10"/>
      <c r="FZ243" s="9"/>
      <c r="GA243" s="9"/>
    </row>
    <row r="244" spans="1:183" s="2" customFormat="1" ht="17" customHeight="1">
      <c r="A244" s="14" t="s">
        <v>240</v>
      </c>
      <c r="B244" s="35">
        <v>110500</v>
      </c>
      <c r="C244" s="35">
        <v>109483.5</v>
      </c>
      <c r="D244" s="4">
        <f t="shared" si="60"/>
        <v>0.99080090497737561</v>
      </c>
      <c r="E244" s="11">
        <v>10</v>
      </c>
      <c r="F244" s="5" t="s">
        <v>370</v>
      </c>
      <c r="G244" s="5" t="s">
        <v>370</v>
      </c>
      <c r="H244" s="5" t="s">
        <v>370</v>
      </c>
      <c r="I244" s="5" t="s">
        <v>370</v>
      </c>
      <c r="J244" s="5" t="s">
        <v>370</v>
      </c>
      <c r="K244" s="5" t="s">
        <v>370</v>
      </c>
      <c r="L244" s="5" t="s">
        <v>370</v>
      </c>
      <c r="M244" s="5" t="s">
        <v>370</v>
      </c>
      <c r="N244" s="35">
        <v>2537.1999999999998</v>
      </c>
      <c r="O244" s="35">
        <v>1591</v>
      </c>
      <c r="P244" s="4">
        <f t="shared" si="61"/>
        <v>0.62706921015292449</v>
      </c>
      <c r="Q244" s="11">
        <v>20</v>
      </c>
      <c r="R244" s="35">
        <v>8</v>
      </c>
      <c r="S244" s="35">
        <v>8.3000000000000007</v>
      </c>
      <c r="T244" s="4">
        <f t="shared" si="59"/>
        <v>1.0375000000000001</v>
      </c>
      <c r="U244" s="11">
        <v>10</v>
      </c>
      <c r="V244" s="35">
        <v>4</v>
      </c>
      <c r="W244" s="35">
        <v>5.4</v>
      </c>
      <c r="X244" s="4">
        <f t="shared" si="62"/>
        <v>1.2149999999999999</v>
      </c>
      <c r="Y244" s="11">
        <v>40</v>
      </c>
      <c r="Z244" s="44">
        <f t="shared" si="63"/>
        <v>1.017804915660403</v>
      </c>
      <c r="AA244" s="45">
        <v>3349</v>
      </c>
      <c r="AB244" s="35">
        <f t="shared" si="64"/>
        <v>304.45454545454544</v>
      </c>
      <c r="AC244" s="35">
        <f t="shared" si="65"/>
        <v>309.89999999999998</v>
      </c>
      <c r="AD244" s="35">
        <f t="shared" si="66"/>
        <v>5.4454545454545382</v>
      </c>
      <c r="AE244" s="35">
        <v>-5.3</v>
      </c>
      <c r="AF244" s="35">
        <f t="shared" si="67"/>
        <v>304.60000000000002</v>
      </c>
      <c r="AG244" s="35"/>
      <c r="AH244" s="35">
        <f t="shared" si="68"/>
        <v>304.60000000000002</v>
      </c>
      <c r="AI244" s="35">
        <v>304.60000000000002</v>
      </c>
      <c r="AJ244" s="35">
        <f t="shared" si="69"/>
        <v>0</v>
      </c>
      <c r="AK244" s="9"/>
      <c r="AL244" s="9"/>
      <c r="AM244" s="9"/>
      <c r="AN244" s="9"/>
      <c r="AO244" s="10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10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10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10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10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10"/>
      <c r="FZ244" s="9"/>
      <c r="GA244" s="9"/>
    </row>
    <row r="245" spans="1:183" s="2" customFormat="1" ht="17" customHeight="1">
      <c r="A245" s="18" t="s">
        <v>241</v>
      </c>
      <c r="B245" s="35"/>
      <c r="C245" s="35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5"/>
      <c r="O245" s="35"/>
      <c r="P245" s="11"/>
      <c r="Q245" s="11"/>
      <c r="R245" s="35"/>
      <c r="S245" s="35"/>
      <c r="T245" s="11"/>
      <c r="U245" s="11"/>
      <c r="V245" s="11"/>
      <c r="W245" s="11"/>
      <c r="X245" s="11"/>
      <c r="Y245" s="11"/>
      <c r="Z245" s="44"/>
      <c r="AA245" s="11"/>
      <c r="AB245" s="11"/>
      <c r="AC245" s="11"/>
      <c r="AD245" s="11"/>
      <c r="AE245" s="11"/>
      <c r="AF245" s="11"/>
      <c r="AG245" s="11"/>
      <c r="AH245" s="11"/>
      <c r="AI245" s="35"/>
      <c r="AJ245" s="35"/>
      <c r="AK245" s="9"/>
      <c r="AL245" s="9"/>
      <c r="AM245" s="9"/>
      <c r="AN245" s="9"/>
      <c r="AO245" s="10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10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10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10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10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10"/>
      <c r="FZ245" s="9"/>
      <c r="GA245" s="9"/>
    </row>
    <row r="246" spans="1:183" s="2" customFormat="1" ht="17" customHeight="1">
      <c r="A246" s="14" t="s">
        <v>242</v>
      </c>
      <c r="B246" s="35">
        <v>2271</v>
      </c>
      <c r="C246" s="35">
        <v>2317</v>
      </c>
      <c r="D246" s="4">
        <f t="shared" si="60"/>
        <v>1.0202553940995156</v>
      </c>
      <c r="E246" s="11">
        <v>10</v>
      </c>
      <c r="F246" s="5" t="s">
        <v>370</v>
      </c>
      <c r="G246" s="5" t="s">
        <v>370</v>
      </c>
      <c r="H246" s="5" t="s">
        <v>370</v>
      </c>
      <c r="I246" s="5" t="s">
        <v>370</v>
      </c>
      <c r="J246" s="5" t="s">
        <v>370</v>
      </c>
      <c r="K246" s="5" t="s">
        <v>370</v>
      </c>
      <c r="L246" s="5" t="s">
        <v>370</v>
      </c>
      <c r="M246" s="5" t="s">
        <v>370</v>
      </c>
      <c r="N246" s="35">
        <v>121.2</v>
      </c>
      <c r="O246" s="35">
        <v>209.4</v>
      </c>
      <c r="P246" s="4">
        <f t="shared" si="61"/>
        <v>1.2527722772277228</v>
      </c>
      <c r="Q246" s="11">
        <v>20</v>
      </c>
      <c r="R246" s="35">
        <v>87</v>
      </c>
      <c r="S246" s="35">
        <v>103.4</v>
      </c>
      <c r="T246" s="4">
        <f t="shared" si="59"/>
        <v>1.1885057471264369</v>
      </c>
      <c r="U246" s="11">
        <v>20</v>
      </c>
      <c r="V246" s="35">
        <v>8.6</v>
      </c>
      <c r="W246" s="35">
        <v>15.5</v>
      </c>
      <c r="X246" s="4">
        <f t="shared" si="62"/>
        <v>1.2602325581395348</v>
      </c>
      <c r="Y246" s="11">
        <v>30</v>
      </c>
      <c r="Z246" s="44">
        <f t="shared" si="63"/>
        <v>1.2104386396533049</v>
      </c>
      <c r="AA246" s="45">
        <v>2839</v>
      </c>
      <c r="AB246" s="35">
        <f t="shared" si="64"/>
        <v>258.09090909090907</v>
      </c>
      <c r="AC246" s="35">
        <f t="shared" si="65"/>
        <v>312.39999999999998</v>
      </c>
      <c r="AD246" s="35">
        <f t="shared" si="66"/>
        <v>54.309090909090912</v>
      </c>
      <c r="AE246" s="35">
        <v>-41.100000000000023</v>
      </c>
      <c r="AF246" s="35">
        <f t="shared" si="67"/>
        <v>271.3</v>
      </c>
      <c r="AG246" s="35"/>
      <c r="AH246" s="35">
        <f t="shared" si="68"/>
        <v>271.3</v>
      </c>
      <c r="AI246" s="35">
        <v>271.3</v>
      </c>
      <c r="AJ246" s="35">
        <f t="shared" si="69"/>
        <v>0</v>
      </c>
      <c r="AK246" s="9"/>
      <c r="AL246" s="9"/>
      <c r="AM246" s="9"/>
      <c r="AN246" s="9"/>
      <c r="AO246" s="10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10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10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10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10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10"/>
      <c r="FZ246" s="9"/>
      <c r="GA246" s="9"/>
    </row>
    <row r="247" spans="1:183" s="2" customFormat="1" ht="17" customHeight="1">
      <c r="A247" s="14" t="s">
        <v>243</v>
      </c>
      <c r="B247" s="35">
        <v>0</v>
      </c>
      <c r="C247" s="35">
        <v>0</v>
      </c>
      <c r="D247" s="4">
        <f t="shared" si="60"/>
        <v>0</v>
      </c>
      <c r="E247" s="11">
        <v>0</v>
      </c>
      <c r="F247" s="5" t="s">
        <v>370</v>
      </c>
      <c r="G247" s="5" t="s">
        <v>370</v>
      </c>
      <c r="H247" s="5" t="s">
        <v>370</v>
      </c>
      <c r="I247" s="5" t="s">
        <v>370</v>
      </c>
      <c r="J247" s="5" t="s">
        <v>370</v>
      </c>
      <c r="K247" s="5" t="s">
        <v>370</v>
      </c>
      <c r="L247" s="5" t="s">
        <v>370</v>
      </c>
      <c r="M247" s="5" t="s">
        <v>370</v>
      </c>
      <c r="N247" s="35">
        <v>201.7</v>
      </c>
      <c r="O247" s="35">
        <v>637.29999999999995</v>
      </c>
      <c r="P247" s="4">
        <f t="shared" si="61"/>
        <v>1.3</v>
      </c>
      <c r="Q247" s="11">
        <v>20</v>
      </c>
      <c r="R247" s="35">
        <v>5.3</v>
      </c>
      <c r="S247" s="35">
        <v>5.4</v>
      </c>
      <c r="T247" s="4">
        <f t="shared" si="59"/>
        <v>1.0188679245283019</v>
      </c>
      <c r="U247" s="11">
        <v>10</v>
      </c>
      <c r="V247" s="35">
        <v>4.5</v>
      </c>
      <c r="W247" s="35">
        <v>6.5</v>
      </c>
      <c r="X247" s="4">
        <f t="shared" si="62"/>
        <v>1.2244444444444444</v>
      </c>
      <c r="Y247" s="11">
        <v>40</v>
      </c>
      <c r="Z247" s="44">
        <f t="shared" si="63"/>
        <v>1.2166636717580113</v>
      </c>
      <c r="AA247" s="45">
        <v>2144</v>
      </c>
      <c r="AB247" s="35">
        <f t="shared" si="64"/>
        <v>194.90909090909091</v>
      </c>
      <c r="AC247" s="35">
        <f t="shared" si="65"/>
        <v>237.1</v>
      </c>
      <c r="AD247" s="35">
        <f t="shared" si="66"/>
        <v>42.190909090909088</v>
      </c>
      <c r="AE247" s="35">
        <v>-0.4</v>
      </c>
      <c r="AF247" s="35">
        <f t="shared" si="67"/>
        <v>236.7</v>
      </c>
      <c r="AG247" s="35"/>
      <c r="AH247" s="35">
        <f t="shared" si="68"/>
        <v>236.7</v>
      </c>
      <c r="AI247" s="35">
        <v>236.7</v>
      </c>
      <c r="AJ247" s="35">
        <f t="shared" si="69"/>
        <v>0</v>
      </c>
      <c r="AK247" s="9"/>
      <c r="AL247" s="9"/>
      <c r="AM247" s="9"/>
      <c r="AN247" s="9"/>
      <c r="AO247" s="10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10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10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10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10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10"/>
      <c r="FZ247" s="9"/>
      <c r="GA247" s="9"/>
    </row>
    <row r="248" spans="1:183" s="2" customFormat="1" ht="17" customHeight="1">
      <c r="A248" s="14" t="s">
        <v>244</v>
      </c>
      <c r="B248" s="35">
        <v>772</v>
      </c>
      <c r="C248" s="35">
        <v>1199.5</v>
      </c>
      <c r="D248" s="4">
        <f t="shared" si="60"/>
        <v>1.2353756476683937</v>
      </c>
      <c r="E248" s="11">
        <v>10</v>
      </c>
      <c r="F248" s="5" t="s">
        <v>370</v>
      </c>
      <c r="G248" s="5" t="s">
        <v>370</v>
      </c>
      <c r="H248" s="5" t="s">
        <v>370</v>
      </c>
      <c r="I248" s="5" t="s">
        <v>370</v>
      </c>
      <c r="J248" s="5" t="s">
        <v>370</v>
      </c>
      <c r="K248" s="5" t="s">
        <v>370</v>
      </c>
      <c r="L248" s="5" t="s">
        <v>370</v>
      </c>
      <c r="M248" s="5" t="s">
        <v>370</v>
      </c>
      <c r="N248" s="35">
        <v>196</v>
      </c>
      <c r="O248" s="35">
        <v>264</v>
      </c>
      <c r="P248" s="4">
        <f t="shared" si="61"/>
        <v>1.2146938775510203</v>
      </c>
      <c r="Q248" s="11">
        <v>20</v>
      </c>
      <c r="R248" s="35">
        <v>39.4</v>
      </c>
      <c r="S248" s="35">
        <v>46.7</v>
      </c>
      <c r="T248" s="4">
        <f t="shared" si="59"/>
        <v>1.1852791878172591</v>
      </c>
      <c r="U248" s="11">
        <v>25</v>
      </c>
      <c r="V248" s="35">
        <v>3.8</v>
      </c>
      <c r="W248" s="35">
        <v>4.3</v>
      </c>
      <c r="X248" s="4">
        <f t="shared" si="62"/>
        <v>1.131578947368421</v>
      </c>
      <c r="Y248" s="11">
        <v>25</v>
      </c>
      <c r="Z248" s="44">
        <f t="shared" si="63"/>
        <v>1.1821135925918291</v>
      </c>
      <c r="AA248" s="45">
        <v>1546</v>
      </c>
      <c r="AB248" s="35">
        <f t="shared" si="64"/>
        <v>140.54545454545453</v>
      </c>
      <c r="AC248" s="35">
        <f t="shared" si="65"/>
        <v>166.1</v>
      </c>
      <c r="AD248" s="35">
        <f t="shared" si="66"/>
        <v>25.554545454545462</v>
      </c>
      <c r="AE248" s="35">
        <v>7.6</v>
      </c>
      <c r="AF248" s="35">
        <f t="shared" si="67"/>
        <v>173.7</v>
      </c>
      <c r="AG248" s="35"/>
      <c r="AH248" s="35">
        <f t="shared" si="68"/>
        <v>173.7</v>
      </c>
      <c r="AI248" s="35">
        <v>173.7</v>
      </c>
      <c r="AJ248" s="35">
        <f t="shared" si="69"/>
        <v>0</v>
      </c>
      <c r="AK248" s="9"/>
      <c r="AL248" s="9"/>
      <c r="AM248" s="9"/>
      <c r="AN248" s="9"/>
      <c r="AO248" s="10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10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10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10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10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10"/>
      <c r="FZ248" s="9"/>
      <c r="GA248" s="9"/>
    </row>
    <row r="249" spans="1:183" s="2" customFormat="1" ht="17" customHeight="1">
      <c r="A249" s="14" t="s">
        <v>245</v>
      </c>
      <c r="B249" s="35">
        <v>0</v>
      </c>
      <c r="C249" s="35">
        <v>0</v>
      </c>
      <c r="D249" s="4">
        <f t="shared" si="60"/>
        <v>0</v>
      </c>
      <c r="E249" s="11">
        <v>0</v>
      </c>
      <c r="F249" s="5" t="s">
        <v>370</v>
      </c>
      <c r="G249" s="5" t="s">
        <v>370</v>
      </c>
      <c r="H249" s="5" t="s">
        <v>370</v>
      </c>
      <c r="I249" s="5" t="s">
        <v>370</v>
      </c>
      <c r="J249" s="5" t="s">
        <v>370</v>
      </c>
      <c r="K249" s="5" t="s">
        <v>370</v>
      </c>
      <c r="L249" s="5" t="s">
        <v>370</v>
      </c>
      <c r="M249" s="5" t="s">
        <v>370</v>
      </c>
      <c r="N249" s="35">
        <v>175.5</v>
      </c>
      <c r="O249" s="35">
        <v>246.4</v>
      </c>
      <c r="P249" s="4">
        <f t="shared" si="61"/>
        <v>1.2203988603988605</v>
      </c>
      <c r="Q249" s="11">
        <v>20</v>
      </c>
      <c r="R249" s="35">
        <v>18.100000000000001</v>
      </c>
      <c r="S249" s="35">
        <v>21.5</v>
      </c>
      <c r="T249" s="4">
        <f t="shared" si="59"/>
        <v>1.1878453038674033</v>
      </c>
      <c r="U249" s="11">
        <v>20</v>
      </c>
      <c r="V249" s="35">
        <v>13</v>
      </c>
      <c r="W249" s="35">
        <v>14.8</v>
      </c>
      <c r="X249" s="4">
        <f t="shared" si="62"/>
        <v>1.1384615384615384</v>
      </c>
      <c r="Y249" s="11">
        <v>30</v>
      </c>
      <c r="Z249" s="44">
        <f t="shared" si="63"/>
        <v>1.1759818491310203</v>
      </c>
      <c r="AA249" s="45">
        <v>1790</v>
      </c>
      <c r="AB249" s="35">
        <f t="shared" si="64"/>
        <v>162.72727272727272</v>
      </c>
      <c r="AC249" s="35">
        <f t="shared" si="65"/>
        <v>191.4</v>
      </c>
      <c r="AD249" s="35">
        <f t="shared" si="66"/>
        <v>28.672727272727286</v>
      </c>
      <c r="AE249" s="35">
        <v>9.1</v>
      </c>
      <c r="AF249" s="35">
        <f t="shared" si="67"/>
        <v>200.5</v>
      </c>
      <c r="AG249" s="35"/>
      <c r="AH249" s="35">
        <f t="shared" si="68"/>
        <v>200.5</v>
      </c>
      <c r="AI249" s="35">
        <v>200.5</v>
      </c>
      <c r="AJ249" s="35">
        <f t="shared" si="69"/>
        <v>0</v>
      </c>
      <c r="AK249" s="9"/>
      <c r="AL249" s="9"/>
      <c r="AM249" s="9"/>
      <c r="AN249" s="9"/>
      <c r="AO249" s="10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10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10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10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10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10"/>
      <c r="FZ249" s="9"/>
      <c r="GA249" s="9"/>
    </row>
    <row r="250" spans="1:183" s="2" customFormat="1" ht="17" customHeight="1">
      <c r="A250" s="14" t="s">
        <v>246</v>
      </c>
      <c r="B250" s="35">
        <v>0</v>
      </c>
      <c r="C250" s="35">
        <v>0</v>
      </c>
      <c r="D250" s="4">
        <f t="shared" si="60"/>
        <v>0</v>
      </c>
      <c r="E250" s="11">
        <v>0</v>
      </c>
      <c r="F250" s="5" t="s">
        <v>370</v>
      </c>
      <c r="G250" s="5" t="s">
        <v>370</v>
      </c>
      <c r="H250" s="5" t="s">
        <v>370</v>
      </c>
      <c r="I250" s="5" t="s">
        <v>370</v>
      </c>
      <c r="J250" s="5" t="s">
        <v>370</v>
      </c>
      <c r="K250" s="5" t="s">
        <v>370</v>
      </c>
      <c r="L250" s="5" t="s">
        <v>370</v>
      </c>
      <c r="M250" s="5" t="s">
        <v>370</v>
      </c>
      <c r="N250" s="35">
        <v>228.2</v>
      </c>
      <c r="O250" s="35">
        <v>109.1</v>
      </c>
      <c r="P250" s="4">
        <f t="shared" si="61"/>
        <v>0.47808939526730937</v>
      </c>
      <c r="Q250" s="11">
        <v>20</v>
      </c>
      <c r="R250" s="35">
        <v>7.6</v>
      </c>
      <c r="S250" s="35">
        <v>7.8</v>
      </c>
      <c r="T250" s="4">
        <f t="shared" si="59"/>
        <v>1.0263157894736843</v>
      </c>
      <c r="U250" s="11">
        <v>25</v>
      </c>
      <c r="V250" s="35">
        <v>0.7</v>
      </c>
      <c r="W250" s="35">
        <v>2.7</v>
      </c>
      <c r="X250" s="4">
        <f t="shared" si="62"/>
        <v>1.3</v>
      </c>
      <c r="Y250" s="11">
        <v>25</v>
      </c>
      <c r="Z250" s="44">
        <f t="shared" si="63"/>
        <v>0.96742403774554719</v>
      </c>
      <c r="AA250" s="45">
        <v>1763</v>
      </c>
      <c r="AB250" s="35">
        <f t="shared" si="64"/>
        <v>160.27272727272728</v>
      </c>
      <c r="AC250" s="35">
        <f t="shared" si="65"/>
        <v>155.1</v>
      </c>
      <c r="AD250" s="35">
        <f t="shared" si="66"/>
        <v>-5.1727272727272862</v>
      </c>
      <c r="AE250" s="35">
        <v>-42.400000000000006</v>
      </c>
      <c r="AF250" s="35">
        <f t="shared" si="67"/>
        <v>112.7</v>
      </c>
      <c r="AG250" s="35"/>
      <c r="AH250" s="35">
        <f t="shared" si="68"/>
        <v>112.7</v>
      </c>
      <c r="AI250" s="35">
        <v>112.7</v>
      </c>
      <c r="AJ250" s="35">
        <f t="shared" si="69"/>
        <v>0</v>
      </c>
      <c r="AK250" s="9"/>
      <c r="AL250" s="9"/>
      <c r="AM250" s="9"/>
      <c r="AN250" s="9"/>
      <c r="AO250" s="10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10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10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10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10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10"/>
      <c r="FZ250" s="9"/>
      <c r="GA250" s="9"/>
    </row>
    <row r="251" spans="1:183" s="2" customFormat="1" ht="17" customHeight="1">
      <c r="A251" s="14" t="s">
        <v>247</v>
      </c>
      <c r="B251" s="35">
        <v>0</v>
      </c>
      <c r="C251" s="35">
        <v>0</v>
      </c>
      <c r="D251" s="4">
        <f t="shared" si="60"/>
        <v>0</v>
      </c>
      <c r="E251" s="11">
        <v>0</v>
      </c>
      <c r="F251" s="5" t="s">
        <v>370</v>
      </c>
      <c r="G251" s="5" t="s">
        <v>370</v>
      </c>
      <c r="H251" s="5" t="s">
        <v>370</v>
      </c>
      <c r="I251" s="5" t="s">
        <v>370</v>
      </c>
      <c r="J251" s="5" t="s">
        <v>370</v>
      </c>
      <c r="K251" s="5" t="s">
        <v>370</v>
      </c>
      <c r="L251" s="5" t="s">
        <v>370</v>
      </c>
      <c r="M251" s="5" t="s">
        <v>370</v>
      </c>
      <c r="N251" s="35">
        <v>97.2</v>
      </c>
      <c r="O251" s="35">
        <v>217.6</v>
      </c>
      <c r="P251" s="4">
        <f t="shared" si="61"/>
        <v>1.3</v>
      </c>
      <c r="Q251" s="11">
        <v>20</v>
      </c>
      <c r="R251" s="35">
        <v>36.299999999999997</v>
      </c>
      <c r="S251" s="35">
        <v>43.1</v>
      </c>
      <c r="T251" s="4">
        <f t="shared" si="59"/>
        <v>1.1873278236914602</v>
      </c>
      <c r="U251" s="11">
        <v>40</v>
      </c>
      <c r="V251" s="35">
        <v>2.7</v>
      </c>
      <c r="W251" s="35">
        <v>2.7</v>
      </c>
      <c r="X251" s="4">
        <f t="shared" si="62"/>
        <v>1</v>
      </c>
      <c r="Y251" s="11">
        <v>10</v>
      </c>
      <c r="Z251" s="44">
        <f t="shared" si="63"/>
        <v>1.1927587563951201</v>
      </c>
      <c r="AA251" s="45">
        <v>1745</v>
      </c>
      <c r="AB251" s="35">
        <f t="shared" si="64"/>
        <v>158.63636363636363</v>
      </c>
      <c r="AC251" s="35">
        <f t="shared" si="65"/>
        <v>189.2</v>
      </c>
      <c r="AD251" s="35">
        <f t="shared" si="66"/>
        <v>30.563636363636363</v>
      </c>
      <c r="AE251" s="35">
        <v>18.199999999999989</v>
      </c>
      <c r="AF251" s="35">
        <f t="shared" si="67"/>
        <v>207.4</v>
      </c>
      <c r="AG251" s="35"/>
      <c r="AH251" s="35">
        <f t="shared" si="68"/>
        <v>207.4</v>
      </c>
      <c r="AI251" s="35">
        <v>207.4</v>
      </c>
      <c r="AJ251" s="35">
        <f t="shared" si="69"/>
        <v>0</v>
      </c>
      <c r="AK251" s="9"/>
      <c r="AL251" s="9"/>
      <c r="AM251" s="9"/>
      <c r="AN251" s="9"/>
      <c r="AO251" s="10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10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10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10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10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10"/>
      <c r="FZ251" s="9"/>
      <c r="GA251" s="9"/>
    </row>
    <row r="252" spans="1:183" s="2" customFormat="1" ht="17" customHeight="1">
      <c r="A252" s="14" t="s">
        <v>248</v>
      </c>
      <c r="B252" s="35">
        <v>0</v>
      </c>
      <c r="C252" s="35">
        <v>0</v>
      </c>
      <c r="D252" s="4">
        <f t="shared" si="60"/>
        <v>0</v>
      </c>
      <c r="E252" s="11">
        <v>0</v>
      </c>
      <c r="F252" s="5" t="s">
        <v>370</v>
      </c>
      <c r="G252" s="5" t="s">
        <v>370</v>
      </c>
      <c r="H252" s="5" t="s">
        <v>370</v>
      </c>
      <c r="I252" s="5" t="s">
        <v>370</v>
      </c>
      <c r="J252" s="5" t="s">
        <v>370</v>
      </c>
      <c r="K252" s="5" t="s">
        <v>370</v>
      </c>
      <c r="L252" s="5" t="s">
        <v>370</v>
      </c>
      <c r="M252" s="5" t="s">
        <v>370</v>
      </c>
      <c r="N252" s="35">
        <v>73.900000000000006</v>
      </c>
      <c r="O252" s="35">
        <v>209</v>
      </c>
      <c r="P252" s="4">
        <f t="shared" si="61"/>
        <v>1.3</v>
      </c>
      <c r="Q252" s="11">
        <v>20</v>
      </c>
      <c r="R252" s="35">
        <v>14.9</v>
      </c>
      <c r="S252" s="35">
        <v>17.3</v>
      </c>
      <c r="T252" s="4">
        <f t="shared" si="59"/>
        <v>1.1610738255033557</v>
      </c>
      <c r="U252" s="11">
        <v>25</v>
      </c>
      <c r="V252" s="35">
        <v>4.5</v>
      </c>
      <c r="W252" s="35">
        <v>5.3</v>
      </c>
      <c r="X252" s="4">
        <f t="shared" si="62"/>
        <v>1.1777777777777778</v>
      </c>
      <c r="Y252" s="11">
        <v>25</v>
      </c>
      <c r="Z252" s="44">
        <f t="shared" si="63"/>
        <v>1.2067327154575476</v>
      </c>
      <c r="AA252" s="45">
        <v>3012</v>
      </c>
      <c r="AB252" s="35">
        <f t="shared" si="64"/>
        <v>273.81818181818181</v>
      </c>
      <c r="AC252" s="35">
        <f t="shared" si="65"/>
        <v>330.4</v>
      </c>
      <c r="AD252" s="35">
        <f t="shared" si="66"/>
        <v>56.581818181818164</v>
      </c>
      <c r="AE252" s="35">
        <v>-40.900000000000034</v>
      </c>
      <c r="AF252" s="35">
        <f t="shared" si="67"/>
        <v>289.5</v>
      </c>
      <c r="AG252" s="35"/>
      <c r="AH252" s="35">
        <f t="shared" si="68"/>
        <v>289.5</v>
      </c>
      <c r="AI252" s="35">
        <v>289.5</v>
      </c>
      <c r="AJ252" s="35">
        <f t="shared" si="69"/>
        <v>0</v>
      </c>
      <c r="AK252" s="9"/>
      <c r="AL252" s="9"/>
      <c r="AM252" s="9"/>
      <c r="AN252" s="9"/>
      <c r="AO252" s="10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10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10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10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10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10"/>
      <c r="FZ252" s="9"/>
      <c r="GA252" s="9"/>
    </row>
    <row r="253" spans="1:183" s="2" customFormat="1" ht="17" customHeight="1">
      <c r="A253" s="14" t="s">
        <v>249</v>
      </c>
      <c r="B253" s="35">
        <v>0</v>
      </c>
      <c r="C253" s="35">
        <v>0</v>
      </c>
      <c r="D253" s="4">
        <f t="shared" si="60"/>
        <v>0</v>
      </c>
      <c r="E253" s="11">
        <v>0</v>
      </c>
      <c r="F253" s="5" t="s">
        <v>370</v>
      </c>
      <c r="G253" s="5" t="s">
        <v>370</v>
      </c>
      <c r="H253" s="5" t="s">
        <v>370</v>
      </c>
      <c r="I253" s="5" t="s">
        <v>370</v>
      </c>
      <c r="J253" s="5" t="s">
        <v>370</v>
      </c>
      <c r="K253" s="5" t="s">
        <v>370</v>
      </c>
      <c r="L253" s="5" t="s">
        <v>370</v>
      </c>
      <c r="M253" s="5" t="s">
        <v>370</v>
      </c>
      <c r="N253" s="35">
        <v>162</v>
      </c>
      <c r="O253" s="35">
        <v>542.4</v>
      </c>
      <c r="P253" s="4">
        <f t="shared" si="61"/>
        <v>1.3</v>
      </c>
      <c r="Q253" s="11">
        <v>20</v>
      </c>
      <c r="R253" s="35">
        <v>89.1</v>
      </c>
      <c r="S253" s="35">
        <v>75.3</v>
      </c>
      <c r="T253" s="4">
        <f t="shared" si="59"/>
        <v>0.84511784511784516</v>
      </c>
      <c r="U253" s="11">
        <v>20</v>
      </c>
      <c r="V253" s="35">
        <v>15.9</v>
      </c>
      <c r="W253" s="35">
        <v>16.100000000000001</v>
      </c>
      <c r="X253" s="4">
        <f t="shared" si="62"/>
        <v>1.0125786163522013</v>
      </c>
      <c r="Y253" s="11">
        <v>30</v>
      </c>
      <c r="Z253" s="44">
        <f t="shared" si="63"/>
        <v>1.0468530770417563</v>
      </c>
      <c r="AA253" s="45">
        <v>1906</v>
      </c>
      <c r="AB253" s="35">
        <f t="shared" si="64"/>
        <v>173.27272727272728</v>
      </c>
      <c r="AC253" s="35">
        <f t="shared" si="65"/>
        <v>181.4</v>
      </c>
      <c r="AD253" s="35">
        <f t="shared" si="66"/>
        <v>8.1272727272727252</v>
      </c>
      <c r="AE253" s="35">
        <v>-17.500000000000014</v>
      </c>
      <c r="AF253" s="35">
        <f t="shared" si="67"/>
        <v>163.9</v>
      </c>
      <c r="AG253" s="35"/>
      <c r="AH253" s="35">
        <f t="shared" si="68"/>
        <v>163.9</v>
      </c>
      <c r="AI253" s="35">
        <v>163.9</v>
      </c>
      <c r="AJ253" s="35">
        <f t="shared" si="69"/>
        <v>0</v>
      </c>
      <c r="AK253" s="9"/>
      <c r="AL253" s="9"/>
      <c r="AM253" s="9"/>
      <c r="AN253" s="9"/>
      <c r="AO253" s="10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10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10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10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10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10"/>
      <c r="FZ253" s="9"/>
      <c r="GA253" s="9"/>
    </row>
    <row r="254" spans="1:183" s="2" customFormat="1" ht="17" customHeight="1">
      <c r="A254" s="14" t="s">
        <v>250</v>
      </c>
      <c r="B254" s="35">
        <v>9002</v>
      </c>
      <c r="C254" s="35">
        <v>6761</v>
      </c>
      <c r="D254" s="4">
        <f t="shared" si="60"/>
        <v>0.75105532103976891</v>
      </c>
      <c r="E254" s="11">
        <v>10</v>
      </c>
      <c r="F254" s="5" t="s">
        <v>370</v>
      </c>
      <c r="G254" s="5" t="s">
        <v>370</v>
      </c>
      <c r="H254" s="5" t="s">
        <v>370</v>
      </c>
      <c r="I254" s="5" t="s">
        <v>370</v>
      </c>
      <c r="J254" s="5" t="s">
        <v>370</v>
      </c>
      <c r="K254" s="5" t="s">
        <v>370</v>
      </c>
      <c r="L254" s="5" t="s">
        <v>370</v>
      </c>
      <c r="M254" s="5" t="s">
        <v>370</v>
      </c>
      <c r="N254" s="35">
        <v>236.7</v>
      </c>
      <c r="O254" s="35">
        <v>500.3</v>
      </c>
      <c r="P254" s="4">
        <f t="shared" si="61"/>
        <v>1.2913645965356992</v>
      </c>
      <c r="Q254" s="11">
        <v>20</v>
      </c>
      <c r="R254" s="35">
        <v>20.5</v>
      </c>
      <c r="S254" s="35">
        <v>24.2</v>
      </c>
      <c r="T254" s="4">
        <f t="shared" si="59"/>
        <v>1.1804878048780487</v>
      </c>
      <c r="U254" s="11">
        <v>25</v>
      </c>
      <c r="V254" s="35">
        <v>0.5</v>
      </c>
      <c r="W254" s="35">
        <v>0.5</v>
      </c>
      <c r="X254" s="4">
        <f t="shared" si="62"/>
        <v>1</v>
      </c>
      <c r="Y254" s="11">
        <v>25</v>
      </c>
      <c r="Z254" s="44">
        <f t="shared" si="63"/>
        <v>1.0981255032882862</v>
      </c>
      <c r="AA254" s="45">
        <v>3833</v>
      </c>
      <c r="AB254" s="35">
        <f t="shared" si="64"/>
        <v>348.45454545454544</v>
      </c>
      <c r="AC254" s="35">
        <f t="shared" si="65"/>
        <v>382.6</v>
      </c>
      <c r="AD254" s="35">
        <f t="shared" si="66"/>
        <v>34.145454545454584</v>
      </c>
      <c r="AE254" s="35">
        <v>-0.1</v>
      </c>
      <c r="AF254" s="35">
        <f t="shared" si="67"/>
        <v>382.5</v>
      </c>
      <c r="AG254" s="35"/>
      <c r="AH254" s="35">
        <f t="shared" si="68"/>
        <v>382.5</v>
      </c>
      <c r="AI254" s="35">
        <v>382.5</v>
      </c>
      <c r="AJ254" s="35">
        <f t="shared" si="69"/>
        <v>0</v>
      </c>
      <c r="AK254" s="9"/>
      <c r="AL254" s="9"/>
      <c r="AM254" s="9"/>
      <c r="AN254" s="9"/>
      <c r="AO254" s="10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10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10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10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10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10"/>
      <c r="FZ254" s="9"/>
      <c r="GA254" s="9"/>
    </row>
    <row r="255" spans="1:183" s="2" customFormat="1" ht="17" customHeight="1">
      <c r="A255" s="14" t="s">
        <v>251</v>
      </c>
      <c r="B255" s="35">
        <v>0</v>
      </c>
      <c r="C255" s="35">
        <v>0</v>
      </c>
      <c r="D255" s="4">
        <f t="shared" si="60"/>
        <v>0</v>
      </c>
      <c r="E255" s="11">
        <v>0</v>
      </c>
      <c r="F255" s="5" t="s">
        <v>370</v>
      </c>
      <c r="G255" s="5" t="s">
        <v>370</v>
      </c>
      <c r="H255" s="5" t="s">
        <v>370</v>
      </c>
      <c r="I255" s="5" t="s">
        <v>370</v>
      </c>
      <c r="J255" s="5" t="s">
        <v>370</v>
      </c>
      <c r="K255" s="5" t="s">
        <v>370</v>
      </c>
      <c r="L255" s="5" t="s">
        <v>370</v>
      </c>
      <c r="M255" s="5" t="s">
        <v>370</v>
      </c>
      <c r="N255" s="35">
        <v>115</v>
      </c>
      <c r="O255" s="35">
        <v>256.5</v>
      </c>
      <c r="P255" s="4">
        <f t="shared" si="61"/>
        <v>1.3</v>
      </c>
      <c r="Q255" s="11">
        <v>20</v>
      </c>
      <c r="R255" s="35">
        <v>1.5</v>
      </c>
      <c r="S255" s="35">
        <v>1.6</v>
      </c>
      <c r="T255" s="4">
        <f t="shared" si="59"/>
        <v>1.0666666666666667</v>
      </c>
      <c r="U255" s="11">
        <v>20</v>
      </c>
      <c r="V255" s="35">
        <v>1.9</v>
      </c>
      <c r="W255" s="35">
        <v>2</v>
      </c>
      <c r="X255" s="4">
        <f t="shared" si="62"/>
        <v>1.0526315789473684</v>
      </c>
      <c r="Y255" s="11">
        <v>30</v>
      </c>
      <c r="Z255" s="44">
        <f t="shared" si="63"/>
        <v>1.1273182957393484</v>
      </c>
      <c r="AA255" s="45">
        <v>2174</v>
      </c>
      <c r="AB255" s="35">
        <f t="shared" si="64"/>
        <v>197.63636363636363</v>
      </c>
      <c r="AC255" s="35">
        <f t="shared" si="65"/>
        <v>222.8</v>
      </c>
      <c r="AD255" s="35">
        <f t="shared" si="66"/>
        <v>25.163636363636385</v>
      </c>
      <c r="AE255" s="35">
        <v>4.0999999999999996</v>
      </c>
      <c r="AF255" s="35">
        <f t="shared" si="67"/>
        <v>226.9</v>
      </c>
      <c r="AG255" s="35"/>
      <c r="AH255" s="35">
        <f t="shared" si="68"/>
        <v>226.9</v>
      </c>
      <c r="AI255" s="35">
        <v>226.9</v>
      </c>
      <c r="AJ255" s="35">
        <f t="shared" si="69"/>
        <v>0</v>
      </c>
      <c r="AK255" s="9"/>
      <c r="AL255" s="9"/>
      <c r="AM255" s="9"/>
      <c r="AN255" s="9"/>
      <c r="AO255" s="10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10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10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10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10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10"/>
      <c r="FZ255" s="9"/>
      <c r="GA255" s="9"/>
    </row>
    <row r="256" spans="1:183" s="2" customFormat="1" ht="17" customHeight="1">
      <c r="A256" s="14" t="s">
        <v>252</v>
      </c>
      <c r="B256" s="35">
        <v>1453</v>
      </c>
      <c r="C256" s="35">
        <v>1524</v>
      </c>
      <c r="D256" s="4">
        <f t="shared" si="60"/>
        <v>1.0488644184445974</v>
      </c>
      <c r="E256" s="11">
        <v>10</v>
      </c>
      <c r="F256" s="5" t="s">
        <v>370</v>
      </c>
      <c r="G256" s="5" t="s">
        <v>370</v>
      </c>
      <c r="H256" s="5" t="s">
        <v>370</v>
      </c>
      <c r="I256" s="5" t="s">
        <v>370</v>
      </c>
      <c r="J256" s="5" t="s">
        <v>370</v>
      </c>
      <c r="K256" s="5" t="s">
        <v>370</v>
      </c>
      <c r="L256" s="5" t="s">
        <v>370</v>
      </c>
      <c r="M256" s="5" t="s">
        <v>370</v>
      </c>
      <c r="N256" s="35">
        <v>480.5</v>
      </c>
      <c r="O256" s="35">
        <v>572.1</v>
      </c>
      <c r="P256" s="4">
        <f t="shared" si="61"/>
        <v>1.1906347554630594</v>
      </c>
      <c r="Q256" s="11">
        <v>20</v>
      </c>
      <c r="R256" s="35">
        <v>363.9</v>
      </c>
      <c r="S256" s="35">
        <v>328.6</v>
      </c>
      <c r="T256" s="4">
        <f t="shared" si="59"/>
        <v>0.90299532838691965</v>
      </c>
      <c r="U256" s="11">
        <v>10</v>
      </c>
      <c r="V256" s="35">
        <v>264.8</v>
      </c>
      <c r="W256" s="35">
        <v>285.5</v>
      </c>
      <c r="X256" s="4">
        <f t="shared" si="62"/>
        <v>1.0781722054380665</v>
      </c>
      <c r="Y256" s="11">
        <v>40</v>
      </c>
      <c r="Z256" s="44">
        <f t="shared" si="63"/>
        <v>1.0807272599387379</v>
      </c>
      <c r="AA256" s="45">
        <v>2647</v>
      </c>
      <c r="AB256" s="35">
        <f t="shared" si="64"/>
        <v>240.63636363636363</v>
      </c>
      <c r="AC256" s="35">
        <f t="shared" si="65"/>
        <v>260.10000000000002</v>
      </c>
      <c r="AD256" s="35">
        <f t="shared" si="66"/>
        <v>19.463636363636397</v>
      </c>
      <c r="AE256" s="35">
        <v>-6.3</v>
      </c>
      <c r="AF256" s="35">
        <f t="shared" si="67"/>
        <v>253.8</v>
      </c>
      <c r="AG256" s="35"/>
      <c r="AH256" s="35">
        <f t="shared" si="68"/>
        <v>253.8</v>
      </c>
      <c r="AI256" s="35">
        <v>253.8</v>
      </c>
      <c r="AJ256" s="35">
        <f t="shared" si="69"/>
        <v>0</v>
      </c>
      <c r="AK256" s="9"/>
      <c r="AL256" s="9"/>
      <c r="AM256" s="9"/>
      <c r="AN256" s="9"/>
      <c r="AO256" s="10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10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10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10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10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10"/>
      <c r="FZ256" s="9"/>
      <c r="GA256" s="9"/>
    </row>
    <row r="257" spans="1:183" s="2" customFormat="1" ht="17" customHeight="1">
      <c r="A257" s="14" t="s">
        <v>253</v>
      </c>
      <c r="B257" s="35">
        <v>0</v>
      </c>
      <c r="C257" s="35">
        <v>0</v>
      </c>
      <c r="D257" s="4">
        <f t="shared" si="60"/>
        <v>0</v>
      </c>
      <c r="E257" s="11">
        <v>0</v>
      </c>
      <c r="F257" s="5" t="s">
        <v>370</v>
      </c>
      <c r="G257" s="5" t="s">
        <v>370</v>
      </c>
      <c r="H257" s="5" t="s">
        <v>370</v>
      </c>
      <c r="I257" s="5" t="s">
        <v>370</v>
      </c>
      <c r="J257" s="5" t="s">
        <v>370</v>
      </c>
      <c r="K257" s="5" t="s">
        <v>370</v>
      </c>
      <c r="L257" s="5" t="s">
        <v>370</v>
      </c>
      <c r="M257" s="5" t="s">
        <v>370</v>
      </c>
      <c r="N257" s="35">
        <v>269.60000000000002</v>
      </c>
      <c r="O257" s="35">
        <v>330.5</v>
      </c>
      <c r="P257" s="4">
        <f t="shared" si="61"/>
        <v>1.2025890207715133</v>
      </c>
      <c r="Q257" s="11">
        <v>20</v>
      </c>
      <c r="R257" s="35">
        <v>96</v>
      </c>
      <c r="S257" s="35">
        <v>98.6</v>
      </c>
      <c r="T257" s="4">
        <f t="shared" si="59"/>
        <v>1.0270833333333333</v>
      </c>
      <c r="U257" s="11">
        <v>30</v>
      </c>
      <c r="V257" s="35">
        <v>8.6</v>
      </c>
      <c r="W257" s="35">
        <v>9.6</v>
      </c>
      <c r="X257" s="4">
        <f t="shared" si="62"/>
        <v>1.1162790697674418</v>
      </c>
      <c r="Y257" s="11">
        <v>20</v>
      </c>
      <c r="Z257" s="44">
        <f t="shared" si="63"/>
        <v>1.1027123115825586</v>
      </c>
      <c r="AA257" s="45">
        <v>3420</v>
      </c>
      <c r="AB257" s="35">
        <f t="shared" si="64"/>
        <v>310.90909090909093</v>
      </c>
      <c r="AC257" s="35">
        <f t="shared" si="65"/>
        <v>342.8</v>
      </c>
      <c r="AD257" s="35">
        <f t="shared" si="66"/>
        <v>31.890909090909076</v>
      </c>
      <c r="AE257" s="35">
        <v>37.599999999999994</v>
      </c>
      <c r="AF257" s="35">
        <f t="shared" si="67"/>
        <v>380.4</v>
      </c>
      <c r="AG257" s="35"/>
      <c r="AH257" s="35">
        <f t="shared" si="68"/>
        <v>380.4</v>
      </c>
      <c r="AI257" s="35">
        <v>380.4</v>
      </c>
      <c r="AJ257" s="35">
        <f t="shared" si="69"/>
        <v>0</v>
      </c>
      <c r="AK257" s="9"/>
      <c r="AL257" s="9"/>
      <c r="AM257" s="9"/>
      <c r="AN257" s="9"/>
      <c r="AO257" s="10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10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10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10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10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10"/>
      <c r="FZ257" s="9"/>
      <c r="GA257" s="9"/>
    </row>
    <row r="258" spans="1:183" s="2" customFormat="1" ht="17" customHeight="1">
      <c r="A258" s="14" t="s">
        <v>254</v>
      </c>
      <c r="B258" s="35">
        <v>0</v>
      </c>
      <c r="C258" s="35">
        <v>0</v>
      </c>
      <c r="D258" s="4">
        <f t="shared" si="60"/>
        <v>0</v>
      </c>
      <c r="E258" s="11">
        <v>0</v>
      </c>
      <c r="F258" s="5" t="s">
        <v>370</v>
      </c>
      <c r="G258" s="5" t="s">
        <v>370</v>
      </c>
      <c r="H258" s="5" t="s">
        <v>370</v>
      </c>
      <c r="I258" s="5" t="s">
        <v>370</v>
      </c>
      <c r="J258" s="5" t="s">
        <v>370</v>
      </c>
      <c r="K258" s="5" t="s">
        <v>370</v>
      </c>
      <c r="L258" s="5" t="s">
        <v>370</v>
      </c>
      <c r="M258" s="5" t="s">
        <v>370</v>
      </c>
      <c r="N258" s="35">
        <v>117</v>
      </c>
      <c r="O258" s="35">
        <v>265.10000000000002</v>
      </c>
      <c r="P258" s="4">
        <f t="shared" si="61"/>
        <v>1.3</v>
      </c>
      <c r="Q258" s="11">
        <v>20</v>
      </c>
      <c r="R258" s="35">
        <v>12.2</v>
      </c>
      <c r="S258" s="35">
        <v>12.4</v>
      </c>
      <c r="T258" s="4">
        <f t="shared" si="59"/>
        <v>1.0163934426229508</v>
      </c>
      <c r="U258" s="11">
        <v>20</v>
      </c>
      <c r="V258" s="35">
        <v>2.9</v>
      </c>
      <c r="W258" s="35">
        <v>3.2</v>
      </c>
      <c r="X258" s="4">
        <f t="shared" si="62"/>
        <v>1.103448275862069</v>
      </c>
      <c r="Y258" s="11">
        <v>30</v>
      </c>
      <c r="Z258" s="44">
        <f t="shared" si="63"/>
        <v>1.1347331018331586</v>
      </c>
      <c r="AA258" s="45">
        <v>1693</v>
      </c>
      <c r="AB258" s="35">
        <f t="shared" si="64"/>
        <v>153.90909090909091</v>
      </c>
      <c r="AC258" s="35">
        <f t="shared" si="65"/>
        <v>174.6</v>
      </c>
      <c r="AD258" s="35">
        <f t="shared" si="66"/>
        <v>20.690909090909088</v>
      </c>
      <c r="AE258" s="35">
        <v>-9.6999999999999993</v>
      </c>
      <c r="AF258" s="35">
        <f t="shared" si="67"/>
        <v>164.9</v>
      </c>
      <c r="AG258" s="35"/>
      <c r="AH258" s="35">
        <f t="shared" si="68"/>
        <v>164.9</v>
      </c>
      <c r="AI258" s="35">
        <v>164.9</v>
      </c>
      <c r="AJ258" s="35">
        <f t="shared" si="69"/>
        <v>0</v>
      </c>
      <c r="AK258" s="9"/>
      <c r="AL258" s="9"/>
      <c r="AM258" s="9"/>
      <c r="AN258" s="9"/>
      <c r="AO258" s="10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10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10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10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10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10"/>
      <c r="FZ258" s="9"/>
      <c r="GA258" s="9"/>
    </row>
    <row r="259" spans="1:183" s="2" customFormat="1" ht="17" customHeight="1">
      <c r="A259" s="14" t="s">
        <v>255</v>
      </c>
      <c r="B259" s="35">
        <v>0</v>
      </c>
      <c r="C259" s="35">
        <v>0</v>
      </c>
      <c r="D259" s="4">
        <f t="shared" si="60"/>
        <v>0</v>
      </c>
      <c r="E259" s="11">
        <v>0</v>
      </c>
      <c r="F259" s="5" t="s">
        <v>370</v>
      </c>
      <c r="G259" s="5" t="s">
        <v>370</v>
      </c>
      <c r="H259" s="5" t="s">
        <v>370</v>
      </c>
      <c r="I259" s="5" t="s">
        <v>370</v>
      </c>
      <c r="J259" s="5" t="s">
        <v>370</v>
      </c>
      <c r="K259" s="5" t="s">
        <v>370</v>
      </c>
      <c r="L259" s="5" t="s">
        <v>370</v>
      </c>
      <c r="M259" s="5" t="s">
        <v>370</v>
      </c>
      <c r="N259" s="35">
        <v>118.3</v>
      </c>
      <c r="O259" s="35">
        <v>271.39999999999998</v>
      </c>
      <c r="P259" s="4">
        <f t="shared" si="61"/>
        <v>1.3</v>
      </c>
      <c r="Q259" s="11">
        <v>20</v>
      </c>
      <c r="R259" s="35">
        <v>2.7</v>
      </c>
      <c r="S259" s="35">
        <v>3.4</v>
      </c>
      <c r="T259" s="4">
        <f t="shared" si="59"/>
        <v>1.2059259259259258</v>
      </c>
      <c r="U259" s="11">
        <v>25</v>
      </c>
      <c r="V259" s="35">
        <v>1.5</v>
      </c>
      <c r="W259" s="35">
        <v>2.8</v>
      </c>
      <c r="X259" s="4">
        <f t="shared" si="62"/>
        <v>1.2666666666666666</v>
      </c>
      <c r="Y259" s="11">
        <v>25</v>
      </c>
      <c r="Z259" s="44">
        <f t="shared" si="63"/>
        <v>1.2544973544973543</v>
      </c>
      <c r="AA259" s="45">
        <v>1738</v>
      </c>
      <c r="AB259" s="35">
        <f t="shared" si="64"/>
        <v>158</v>
      </c>
      <c r="AC259" s="35">
        <f t="shared" si="65"/>
        <v>198.2</v>
      </c>
      <c r="AD259" s="35">
        <f t="shared" si="66"/>
        <v>40.199999999999989</v>
      </c>
      <c r="AE259" s="35">
        <v>-19.599999999999994</v>
      </c>
      <c r="AF259" s="35">
        <f t="shared" si="67"/>
        <v>178.6</v>
      </c>
      <c r="AG259" s="35"/>
      <c r="AH259" s="35">
        <f t="shared" si="68"/>
        <v>178.6</v>
      </c>
      <c r="AI259" s="35">
        <v>178.6</v>
      </c>
      <c r="AJ259" s="35">
        <f t="shared" si="69"/>
        <v>0</v>
      </c>
      <c r="AK259" s="9"/>
      <c r="AL259" s="9"/>
      <c r="AM259" s="9"/>
      <c r="AN259" s="9"/>
      <c r="AO259" s="10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10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10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10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10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10"/>
      <c r="FZ259" s="9"/>
      <c r="GA259" s="9"/>
    </row>
    <row r="260" spans="1:183" s="2" customFormat="1" ht="17" customHeight="1">
      <c r="A260" s="14" t="s">
        <v>256</v>
      </c>
      <c r="B260" s="35">
        <v>1334</v>
      </c>
      <c r="C260" s="35">
        <v>1594.6</v>
      </c>
      <c r="D260" s="4">
        <f t="shared" si="60"/>
        <v>1.195352323838081</v>
      </c>
      <c r="E260" s="11">
        <v>10</v>
      </c>
      <c r="F260" s="5" t="s">
        <v>370</v>
      </c>
      <c r="G260" s="5" t="s">
        <v>370</v>
      </c>
      <c r="H260" s="5" t="s">
        <v>370</v>
      </c>
      <c r="I260" s="5" t="s">
        <v>370</v>
      </c>
      <c r="J260" s="5" t="s">
        <v>370</v>
      </c>
      <c r="K260" s="5" t="s">
        <v>370</v>
      </c>
      <c r="L260" s="5" t="s">
        <v>370</v>
      </c>
      <c r="M260" s="5" t="s">
        <v>370</v>
      </c>
      <c r="N260" s="35">
        <v>200.5</v>
      </c>
      <c r="O260" s="35">
        <v>548.29999999999995</v>
      </c>
      <c r="P260" s="4">
        <f t="shared" si="61"/>
        <v>1.3</v>
      </c>
      <c r="Q260" s="11">
        <v>20</v>
      </c>
      <c r="R260" s="35">
        <v>161.30000000000001</v>
      </c>
      <c r="S260" s="35">
        <v>176.9</v>
      </c>
      <c r="T260" s="4">
        <f t="shared" si="59"/>
        <v>1.0967141971481711</v>
      </c>
      <c r="U260" s="11">
        <v>30</v>
      </c>
      <c r="V260" s="35">
        <v>2.9</v>
      </c>
      <c r="W260" s="35">
        <v>3.1</v>
      </c>
      <c r="X260" s="4">
        <f t="shared" si="62"/>
        <v>1.0689655172413794</v>
      </c>
      <c r="Y260" s="11">
        <v>20</v>
      </c>
      <c r="Z260" s="44">
        <f t="shared" si="63"/>
        <v>1.1529282437206692</v>
      </c>
      <c r="AA260" s="45">
        <v>2239</v>
      </c>
      <c r="AB260" s="35">
        <f t="shared" si="64"/>
        <v>203.54545454545453</v>
      </c>
      <c r="AC260" s="35">
        <f t="shared" si="65"/>
        <v>234.7</v>
      </c>
      <c r="AD260" s="35">
        <f t="shared" si="66"/>
        <v>31.154545454545456</v>
      </c>
      <c r="AE260" s="35">
        <v>-12.199999999999989</v>
      </c>
      <c r="AF260" s="35">
        <f t="shared" si="67"/>
        <v>222.5</v>
      </c>
      <c r="AG260" s="35"/>
      <c r="AH260" s="35">
        <f t="shared" si="68"/>
        <v>222.5</v>
      </c>
      <c r="AI260" s="35">
        <v>222.5</v>
      </c>
      <c r="AJ260" s="35">
        <f t="shared" si="69"/>
        <v>0</v>
      </c>
      <c r="AK260" s="9"/>
      <c r="AL260" s="9"/>
      <c r="AM260" s="9"/>
      <c r="AN260" s="9"/>
      <c r="AO260" s="10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10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10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10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10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10"/>
      <c r="FZ260" s="9"/>
      <c r="GA260" s="9"/>
    </row>
    <row r="261" spans="1:183" s="2" customFormat="1" ht="17" customHeight="1">
      <c r="A261" s="18" t="s">
        <v>257</v>
      </c>
      <c r="B261" s="35"/>
      <c r="C261" s="35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5"/>
      <c r="O261" s="35"/>
      <c r="P261" s="11"/>
      <c r="Q261" s="11"/>
      <c r="R261" s="35"/>
      <c r="S261" s="35"/>
      <c r="T261" s="11"/>
      <c r="U261" s="11"/>
      <c r="V261" s="11"/>
      <c r="W261" s="11"/>
      <c r="X261" s="11"/>
      <c r="Y261" s="11"/>
      <c r="Z261" s="44"/>
      <c r="AA261" s="11"/>
      <c r="AB261" s="11"/>
      <c r="AC261" s="11"/>
      <c r="AD261" s="11"/>
      <c r="AE261" s="11"/>
      <c r="AF261" s="11"/>
      <c r="AG261" s="11"/>
      <c r="AH261" s="11"/>
      <c r="AI261" s="35"/>
      <c r="AJ261" s="35"/>
      <c r="AK261" s="9"/>
      <c r="AL261" s="9"/>
      <c r="AM261" s="9"/>
      <c r="AN261" s="9"/>
      <c r="AO261" s="10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10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10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10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10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10"/>
      <c r="FZ261" s="9"/>
      <c r="GA261" s="9"/>
    </row>
    <row r="262" spans="1:183" s="2" customFormat="1" ht="17" customHeight="1">
      <c r="A262" s="14" t="s">
        <v>258</v>
      </c>
      <c r="B262" s="35">
        <v>0</v>
      </c>
      <c r="C262" s="35">
        <v>0</v>
      </c>
      <c r="D262" s="4">
        <f t="shared" si="60"/>
        <v>0</v>
      </c>
      <c r="E262" s="11">
        <v>0</v>
      </c>
      <c r="F262" s="5" t="s">
        <v>370</v>
      </c>
      <c r="G262" s="5" t="s">
        <v>370</v>
      </c>
      <c r="H262" s="5" t="s">
        <v>370</v>
      </c>
      <c r="I262" s="5" t="s">
        <v>370</v>
      </c>
      <c r="J262" s="5" t="s">
        <v>370</v>
      </c>
      <c r="K262" s="5" t="s">
        <v>370</v>
      </c>
      <c r="L262" s="5" t="s">
        <v>370</v>
      </c>
      <c r="M262" s="5" t="s">
        <v>370</v>
      </c>
      <c r="N262" s="35">
        <v>115.3</v>
      </c>
      <c r="O262" s="35">
        <v>362.9</v>
      </c>
      <c r="P262" s="4">
        <f t="shared" si="61"/>
        <v>1.3</v>
      </c>
      <c r="Q262" s="11">
        <v>20</v>
      </c>
      <c r="R262" s="35">
        <v>10</v>
      </c>
      <c r="S262" s="35">
        <v>10.3</v>
      </c>
      <c r="T262" s="4">
        <f t="shared" si="59"/>
        <v>1.03</v>
      </c>
      <c r="U262" s="11">
        <v>25</v>
      </c>
      <c r="V262" s="35">
        <v>1.5</v>
      </c>
      <c r="W262" s="35">
        <v>1.6</v>
      </c>
      <c r="X262" s="4">
        <f t="shared" si="62"/>
        <v>1.0666666666666667</v>
      </c>
      <c r="Y262" s="11">
        <v>25</v>
      </c>
      <c r="Z262" s="44">
        <f t="shared" si="63"/>
        <v>1.1202380952380953</v>
      </c>
      <c r="AA262" s="45">
        <v>2575</v>
      </c>
      <c r="AB262" s="35">
        <f t="shared" si="64"/>
        <v>234.09090909090909</v>
      </c>
      <c r="AC262" s="35">
        <f t="shared" si="65"/>
        <v>262.2</v>
      </c>
      <c r="AD262" s="35">
        <f t="shared" si="66"/>
        <v>28.109090909090895</v>
      </c>
      <c r="AE262" s="35">
        <v>4.3</v>
      </c>
      <c r="AF262" s="35">
        <f t="shared" si="67"/>
        <v>266.5</v>
      </c>
      <c r="AG262" s="35"/>
      <c r="AH262" s="35">
        <f t="shared" si="68"/>
        <v>266.5</v>
      </c>
      <c r="AI262" s="35">
        <v>266.5</v>
      </c>
      <c r="AJ262" s="35">
        <f t="shared" si="69"/>
        <v>0</v>
      </c>
      <c r="AK262" s="9"/>
      <c r="AL262" s="9"/>
      <c r="AM262" s="9"/>
      <c r="AN262" s="9"/>
      <c r="AO262" s="10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10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10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10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10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10"/>
      <c r="FZ262" s="9"/>
      <c r="GA262" s="9"/>
    </row>
    <row r="263" spans="1:183" s="2" customFormat="1" ht="17" customHeight="1">
      <c r="A263" s="14" t="s">
        <v>259</v>
      </c>
      <c r="B263" s="35">
        <v>0</v>
      </c>
      <c r="C263" s="35">
        <v>0</v>
      </c>
      <c r="D263" s="4">
        <f t="shared" si="60"/>
        <v>0</v>
      </c>
      <c r="E263" s="11">
        <v>0</v>
      </c>
      <c r="F263" s="5" t="s">
        <v>370</v>
      </c>
      <c r="G263" s="5" t="s">
        <v>370</v>
      </c>
      <c r="H263" s="5" t="s">
        <v>370</v>
      </c>
      <c r="I263" s="5" t="s">
        <v>370</v>
      </c>
      <c r="J263" s="5" t="s">
        <v>370</v>
      </c>
      <c r="K263" s="5" t="s">
        <v>370</v>
      </c>
      <c r="L263" s="5" t="s">
        <v>370</v>
      </c>
      <c r="M263" s="5" t="s">
        <v>370</v>
      </c>
      <c r="N263" s="35">
        <v>60.5</v>
      </c>
      <c r="O263" s="35">
        <v>91.5</v>
      </c>
      <c r="P263" s="4">
        <f t="shared" si="61"/>
        <v>1.2312396694214875</v>
      </c>
      <c r="Q263" s="11">
        <v>20</v>
      </c>
      <c r="R263" s="35">
        <v>1.5</v>
      </c>
      <c r="S263" s="35">
        <v>1.8</v>
      </c>
      <c r="T263" s="4">
        <f t="shared" si="59"/>
        <v>1.2</v>
      </c>
      <c r="U263" s="11">
        <v>15</v>
      </c>
      <c r="V263" s="35">
        <v>1</v>
      </c>
      <c r="W263" s="35">
        <v>1.1000000000000001</v>
      </c>
      <c r="X263" s="4">
        <f t="shared" si="62"/>
        <v>1.1000000000000001</v>
      </c>
      <c r="Y263" s="11">
        <v>35</v>
      </c>
      <c r="Z263" s="44">
        <f t="shared" si="63"/>
        <v>1.1589256198347107</v>
      </c>
      <c r="AA263" s="45">
        <v>1421</v>
      </c>
      <c r="AB263" s="35">
        <f t="shared" si="64"/>
        <v>129.18181818181819</v>
      </c>
      <c r="AC263" s="35">
        <f t="shared" si="65"/>
        <v>149.69999999999999</v>
      </c>
      <c r="AD263" s="35">
        <f t="shared" si="66"/>
        <v>20.518181818181802</v>
      </c>
      <c r="AE263" s="35">
        <v>10.5</v>
      </c>
      <c r="AF263" s="35">
        <f t="shared" si="67"/>
        <v>160.19999999999999</v>
      </c>
      <c r="AG263" s="35"/>
      <c r="AH263" s="35">
        <f t="shared" si="68"/>
        <v>160.19999999999999</v>
      </c>
      <c r="AI263" s="35">
        <v>160.19999999999999</v>
      </c>
      <c r="AJ263" s="35">
        <f t="shared" si="69"/>
        <v>0</v>
      </c>
      <c r="AK263" s="9"/>
      <c r="AL263" s="9"/>
      <c r="AM263" s="9"/>
      <c r="AN263" s="9"/>
      <c r="AO263" s="10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10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10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10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10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10"/>
      <c r="FZ263" s="9"/>
      <c r="GA263" s="9"/>
    </row>
    <row r="264" spans="1:183" s="2" customFormat="1" ht="17" customHeight="1">
      <c r="A264" s="14" t="s">
        <v>260</v>
      </c>
      <c r="B264" s="35">
        <v>0</v>
      </c>
      <c r="C264" s="35">
        <v>0</v>
      </c>
      <c r="D264" s="4">
        <f t="shared" si="60"/>
        <v>0</v>
      </c>
      <c r="E264" s="11">
        <v>0</v>
      </c>
      <c r="F264" s="5" t="s">
        <v>370</v>
      </c>
      <c r="G264" s="5" t="s">
        <v>370</v>
      </c>
      <c r="H264" s="5" t="s">
        <v>370</v>
      </c>
      <c r="I264" s="5" t="s">
        <v>370</v>
      </c>
      <c r="J264" s="5" t="s">
        <v>370</v>
      </c>
      <c r="K264" s="5" t="s">
        <v>370</v>
      </c>
      <c r="L264" s="5" t="s">
        <v>370</v>
      </c>
      <c r="M264" s="5" t="s">
        <v>370</v>
      </c>
      <c r="N264" s="35">
        <v>123.9</v>
      </c>
      <c r="O264" s="35">
        <v>216.6</v>
      </c>
      <c r="P264" s="4">
        <f t="shared" si="61"/>
        <v>1.2548184019370459</v>
      </c>
      <c r="Q264" s="11">
        <v>20</v>
      </c>
      <c r="R264" s="35">
        <v>9</v>
      </c>
      <c r="S264" s="35">
        <v>9.1</v>
      </c>
      <c r="T264" s="4">
        <f t="shared" si="59"/>
        <v>1.0111111111111111</v>
      </c>
      <c r="U264" s="11">
        <v>25</v>
      </c>
      <c r="V264" s="35">
        <v>3</v>
      </c>
      <c r="W264" s="35">
        <v>3.8</v>
      </c>
      <c r="X264" s="4">
        <f t="shared" si="62"/>
        <v>1.2066666666666666</v>
      </c>
      <c r="Y264" s="11">
        <v>25</v>
      </c>
      <c r="Z264" s="44">
        <f t="shared" si="63"/>
        <v>1.1505830354740767</v>
      </c>
      <c r="AA264" s="45">
        <v>2401</v>
      </c>
      <c r="AB264" s="35">
        <f t="shared" si="64"/>
        <v>218.27272727272728</v>
      </c>
      <c r="AC264" s="35">
        <f t="shared" si="65"/>
        <v>251.1</v>
      </c>
      <c r="AD264" s="35">
        <f t="shared" si="66"/>
        <v>32.827272727272714</v>
      </c>
      <c r="AE264" s="35">
        <v>-0.4</v>
      </c>
      <c r="AF264" s="35">
        <f t="shared" si="67"/>
        <v>250.7</v>
      </c>
      <c r="AG264" s="35"/>
      <c r="AH264" s="35">
        <f t="shared" si="68"/>
        <v>250.7</v>
      </c>
      <c r="AI264" s="35">
        <v>250.7</v>
      </c>
      <c r="AJ264" s="35">
        <f t="shared" si="69"/>
        <v>0</v>
      </c>
      <c r="AK264" s="9"/>
      <c r="AL264" s="9"/>
      <c r="AM264" s="9"/>
      <c r="AN264" s="9"/>
      <c r="AO264" s="10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10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10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10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10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10"/>
      <c r="FZ264" s="9"/>
      <c r="GA264" s="9"/>
    </row>
    <row r="265" spans="1:183" s="2" customFormat="1" ht="17" customHeight="1">
      <c r="A265" s="14" t="s">
        <v>261</v>
      </c>
      <c r="B265" s="35">
        <v>3500</v>
      </c>
      <c r="C265" s="35">
        <v>3511.2</v>
      </c>
      <c r="D265" s="4">
        <f t="shared" si="60"/>
        <v>1.0031999999999999</v>
      </c>
      <c r="E265" s="11">
        <v>10</v>
      </c>
      <c r="F265" s="5" t="s">
        <v>370</v>
      </c>
      <c r="G265" s="5" t="s">
        <v>370</v>
      </c>
      <c r="H265" s="5" t="s">
        <v>370</v>
      </c>
      <c r="I265" s="5" t="s">
        <v>370</v>
      </c>
      <c r="J265" s="5" t="s">
        <v>370</v>
      </c>
      <c r="K265" s="5" t="s">
        <v>370</v>
      </c>
      <c r="L265" s="5" t="s">
        <v>370</v>
      </c>
      <c r="M265" s="5" t="s">
        <v>370</v>
      </c>
      <c r="N265" s="35">
        <v>939.1</v>
      </c>
      <c r="O265" s="35">
        <v>4513.8999999999996</v>
      </c>
      <c r="P265" s="4">
        <f t="shared" si="61"/>
        <v>1.3</v>
      </c>
      <c r="Q265" s="11">
        <v>20</v>
      </c>
      <c r="R265" s="35">
        <v>167</v>
      </c>
      <c r="S265" s="35">
        <v>167.8</v>
      </c>
      <c r="T265" s="4">
        <f t="shared" si="59"/>
        <v>1.0047904191616768</v>
      </c>
      <c r="U265" s="11">
        <v>10</v>
      </c>
      <c r="V265" s="35">
        <v>11.5</v>
      </c>
      <c r="W265" s="35">
        <v>12.9</v>
      </c>
      <c r="X265" s="4">
        <f t="shared" si="62"/>
        <v>1.1217391304347826</v>
      </c>
      <c r="Y265" s="11">
        <v>40</v>
      </c>
      <c r="Z265" s="44">
        <f t="shared" si="63"/>
        <v>1.1368683676126008</v>
      </c>
      <c r="AA265" s="45">
        <v>3691</v>
      </c>
      <c r="AB265" s="35">
        <f t="shared" si="64"/>
        <v>335.54545454545456</v>
      </c>
      <c r="AC265" s="35">
        <f t="shared" si="65"/>
        <v>381.5</v>
      </c>
      <c r="AD265" s="35">
        <f t="shared" si="66"/>
        <v>45.954545454545439</v>
      </c>
      <c r="AE265" s="35">
        <v>-9.6999999999999993</v>
      </c>
      <c r="AF265" s="35">
        <f t="shared" si="67"/>
        <v>371.8</v>
      </c>
      <c r="AG265" s="35"/>
      <c r="AH265" s="35">
        <f t="shared" si="68"/>
        <v>371.8</v>
      </c>
      <c r="AI265" s="35">
        <v>371.8</v>
      </c>
      <c r="AJ265" s="35">
        <f t="shared" si="69"/>
        <v>0</v>
      </c>
      <c r="AK265" s="9"/>
      <c r="AL265" s="9"/>
      <c r="AM265" s="9"/>
      <c r="AN265" s="9"/>
      <c r="AO265" s="10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10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10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10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10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10"/>
      <c r="FZ265" s="9"/>
      <c r="GA265" s="9"/>
    </row>
    <row r="266" spans="1:183" s="2" customFormat="1" ht="17" customHeight="1">
      <c r="A266" s="14" t="s">
        <v>262</v>
      </c>
      <c r="B266" s="35">
        <v>490</v>
      </c>
      <c r="C266" s="35">
        <v>663.1</v>
      </c>
      <c r="D266" s="4">
        <f t="shared" si="60"/>
        <v>1.2153265306122449</v>
      </c>
      <c r="E266" s="11">
        <v>10</v>
      </c>
      <c r="F266" s="5" t="s">
        <v>370</v>
      </c>
      <c r="G266" s="5" t="s">
        <v>370</v>
      </c>
      <c r="H266" s="5" t="s">
        <v>370</v>
      </c>
      <c r="I266" s="5" t="s">
        <v>370</v>
      </c>
      <c r="J266" s="5" t="s">
        <v>370</v>
      </c>
      <c r="K266" s="5" t="s">
        <v>370</v>
      </c>
      <c r="L266" s="5" t="s">
        <v>370</v>
      </c>
      <c r="M266" s="5" t="s">
        <v>370</v>
      </c>
      <c r="N266" s="35">
        <v>341.6</v>
      </c>
      <c r="O266" s="35">
        <v>662.8</v>
      </c>
      <c r="P266" s="4">
        <f t="shared" si="61"/>
        <v>1.2740281030444964</v>
      </c>
      <c r="Q266" s="11">
        <v>20</v>
      </c>
      <c r="R266" s="35">
        <v>52</v>
      </c>
      <c r="S266" s="35">
        <v>52.6</v>
      </c>
      <c r="T266" s="4">
        <f t="shared" si="59"/>
        <v>1.0115384615384615</v>
      </c>
      <c r="U266" s="11">
        <v>10</v>
      </c>
      <c r="V266" s="35">
        <v>11</v>
      </c>
      <c r="W266" s="35">
        <v>11.7</v>
      </c>
      <c r="X266" s="4">
        <f t="shared" si="62"/>
        <v>1.0636363636363635</v>
      </c>
      <c r="Y266" s="11">
        <v>40</v>
      </c>
      <c r="Z266" s="44">
        <f t="shared" si="63"/>
        <v>1.1286833315981442</v>
      </c>
      <c r="AA266" s="45">
        <v>6147</v>
      </c>
      <c r="AB266" s="35">
        <f t="shared" si="64"/>
        <v>558.81818181818187</v>
      </c>
      <c r="AC266" s="35">
        <f t="shared" si="65"/>
        <v>630.70000000000005</v>
      </c>
      <c r="AD266" s="35">
        <f t="shared" si="66"/>
        <v>71.881818181818176</v>
      </c>
      <c r="AE266" s="35">
        <v>51.5</v>
      </c>
      <c r="AF266" s="35">
        <f t="shared" si="67"/>
        <v>682.2</v>
      </c>
      <c r="AG266" s="35"/>
      <c r="AH266" s="35">
        <f t="shared" si="68"/>
        <v>682.2</v>
      </c>
      <c r="AI266" s="35">
        <v>682.2</v>
      </c>
      <c r="AJ266" s="35">
        <f t="shared" si="69"/>
        <v>0</v>
      </c>
      <c r="AK266" s="9"/>
      <c r="AL266" s="9"/>
      <c r="AM266" s="9"/>
      <c r="AN266" s="9"/>
      <c r="AO266" s="10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10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10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10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10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10"/>
      <c r="FZ266" s="9"/>
      <c r="GA266" s="9"/>
    </row>
    <row r="267" spans="1:183" s="2" customFormat="1" ht="17" customHeight="1">
      <c r="A267" s="14" t="s">
        <v>263</v>
      </c>
      <c r="B267" s="35">
        <v>8267</v>
      </c>
      <c r="C267" s="35">
        <v>9355</v>
      </c>
      <c r="D267" s="4">
        <f t="shared" si="60"/>
        <v>1.1316075964678844</v>
      </c>
      <c r="E267" s="11">
        <v>10</v>
      </c>
      <c r="F267" s="5" t="s">
        <v>370</v>
      </c>
      <c r="G267" s="5" t="s">
        <v>370</v>
      </c>
      <c r="H267" s="5" t="s">
        <v>370</v>
      </c>
      <c r="I267" s="5" t="s">
        <v>370</v>
      </c>
      <c r="J267" s="5" t="s">
        <v>370</v>
      </c>
      <c r="K267" s="5" t="s">
        <v>370</v>
      </c>
      <c r="L267" s="5" t="s">
        <v>370</v>
      </c>
      <c r="M267" s="5" t="s">
        <v>370</v>
      </c>
      <c r="N267" s="35">
        <v>869.5</v>
      </c>
      <c r="O267" s="35">
        <v>1064.2</v>
      </c>
      <c r="P267" s="4">
        <f t="shared" si="61"/>
        <v>1.202392179413456</v>
      </c>
      <c r="Q267" s="11">
        <v>20</v>
      </c>
      <c r="R267" s="35">
        <v>10</v>
      </c>
      <c r="S267" s="35">
        <v>10.3</v>
      </c>
      <c r="T267" s="4">
        <f t="shared" si="59"/>
        <v>1.03</v>
      </c>
      <c r="U267" s="11">
        <v>25</v>
      </c>
      <c r="V267" s="35">
        <v>11</v>
      </c>
      <c r="W267" s="35">
        <v>12.1</v>
      </c>
      <c r="X267" s="4">
        <f t="shared" si="62"/>
        <v>1.0999999999999999</v>
      </c>
      <c r="Y267" s="11">
        <v>25</v>
      </c>
      <c r="Z267" s="44">
        <f t="shared" si="63"/>
        <v>1.1076739944118494</v>
      </c>
      <c r="AA267" s="45">
        <v>5255</v>
      </c>
      <c r="AB267" s="35">
        <f t="shared" si="64"/>
        <v>477.72727272727275</v>
      </c>
      <c r="AC267" s="35">
        <f t="shared" si="65"/>
        <v>529.20000000000005</v>
      </c>
      <c r="AD267" s="35">
        <f t="shared" si="66"/>
        <v>51.472727272727298</v>
      </c>
      <c r="AE267" s="35">
        <v>-11.199999999999989</v>
      </c>
      <c r="AF267" s="35">
        <f t="shared" si="67"/>
        <v>518</v>
      </c>
      <c r="AG267" s="35"/>
      <c r="AH267" s="35">
        <f t="shared" si="68"/>
        <v>518</v>
      </c>
      <c r="AI267" s="35">
        <v>518</v>
      </c>
      <c r="AJ267" s="35">
        <f t="shared" si="69"/>
        <v>0</v>
      </c>
      <c r="AK267" s="9"/>
      <c r="AL267" s="9"/>
      <c r="AM267" s="9"/>
      <c r="AN267" s="9"/>
      <c r="AO267" s="10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10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10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10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10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10"/>
      <c r="FZ267" s="9"/>
      <c r="GA267" s="9"/>
    </row>
    <row r="268" spans="1:183" s="2" customFormat="1" ht="17" customHeight="1">
      <c r="A268" s="14" t="s">
        <v>264</v>
      </c>
      <c r="B268" s="35">
        <v>3371</v>
      </c>
      <c r="C268" s="35">
        <v>3814.1</v>
      </c>
      <c r="D268" s="4">
        <f t="shared" si="60"/>
        <v>1.1314446751705725</v>
      </c>
      <c r="E268" s="11">
        <v>10</v>
      </c>
      <c r="F268" s="5" t="s">
        <v>370</v>
      </c>
      <c r="G268" s="5" t="s">
        <v>370</v>
      </c>
      <c r="H268" s="5" t="s">
        <v>370</v>
      </c>
      <c r="I268" s="5" t="s">
        <v>370</v>
      </c>
      <c r="J268" s="5" t="s">
        <v>370</v>
      </c>
      <c r="K268" s="5" t="s">
        <v>370</v>
      </c>
      <c r="L268" s="5" t="s">
        <v>370</v>
      </c>
      <c r="M268" s="5" t="s">
        <v>370</v>
      </c>
      <c r="N268" s="35">
        <v>378.8</v>
      </c>
      <c r="O268" s="35">
        <v>1268.0999999999999</v>
      </c>
      <c r="P268" s="4">
        <f t="shared" si="61"/>
        <v>1.3</v>
      </c>
      <c r="Q268" s="11">
        <v>20</v>
      </c>
      <c r="R268" s="35">
        <v>4</v>
      </c>
      <c r="S268" s="35">
        <v>4.5</v>
      </c>
      <c r="T268" s="4">
        <f t="shared" si="59"/>
        <v>1.125</v>
      </c>
      <c r="U268" s="11">
        <v>15</v>
      </c>
      <c r="V268" s="35">
        <v>4</v>
      </c>
      <c r="W268" s="35">
        <v>5</v>
      </c>
      <c r="X268" s="4">
        <f t="shared" si="62"/>
        <v>1.2050000000000001</v>
      </c>
      <c r="Y268" s="11">
        <v>35</v>
      </c>
      <c r="Z268" s="44">
        <f t="shared" si="63"/>
        <v>1.2045555843963216</v>
      </c>
      <c r="AA268" s="45">
        <v>767</v>
      </c>
      <c r="AB268" s="35">
        <f t="shared" si="64"/>
        <v>69.727272727272734</v>
      </c>
      <c r="AC268" s="35">
        <f t="shared" si="65"/>
        <v>84</v>
      </c>
      <c r="AD268" s="35">
        <f t="shared" si="66"/>
        <v>14.272727272727266</v>
      </c>
      <c r="AE268" s="35">
        <v>-1.6</v>
      </c>
      <c r="AF268" s="35">
        <f t="shared" si="67"/>
        <v>82.4</v>
      </c>
      <c r="AG268" s="35"/>
      <c r="AH268" s="35">
        <f t="shared" si="68"/>
        <v>82.4</v>
      </c>
      <c r="AI268" s="35">
        <v>82.4</v>
      </c>
      <c r="AJ268" s="35">
        <f t="shared" si="69"/>
        <v>0</v>
      </c>
      <c r="AK268" s="9"/>
      <c r="AL268" s="9"/>
      <c r="AM268" s="9"/>
      <c r="AN268" s="9"/>
      <c r="AO268" s="10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10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10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10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10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10"/>
      <c r="FZ268" s="9"/>
      <c r="GA268" s="9"/>
    </row>
    <row r="269" spans="1:183" s="2" customFormat="1" ht="17" customHeight="1">
      <c r="A269" s="18" t="s">
        <v>265</v>
      </c>
      <c r="B269" s="35"/>
      <c r="C269" s="35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5"/>
      <c r="O269" s="35"/>
      <c r="P269" s="11"/>
      <c r="Q269" s="11"/>
      <c r="R269" s="35"/>
      <c r="S269" s="35"/>
      <c r="T269" s="11"/>
      <c r="U269" s="11"/>
      <c r="V269" s="11"/>
      <c r="W269" s="11"/>
      <c r="X269" s="11"/>
      <c r="Y269" s="11"/>
      <c r="Z269" s="44"/>
      <c r="AA269" s="11"/>
      <c r="AB269" s="11"/>
      <c r="AC269" s="11"/>
      <c r="AD269" s="11"/>
      <c r="AE269" s="11"/>
      <c r="AF269" s="11"/>
      <c r="AG269" s="11"/>
      <c r="AH269" s="11"/>
      <c r="AI269" s="35"/>
      <c r="AJ269" s="35"/>
      <c r="AK269" s="9"/>
      <c r="AL269" s="9"/>
      <c r="AM269" s="9"/>
      <c r="AN269" s="9"/>
      <c r="AO269" s="10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10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10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10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10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10"/>
      <c r="FZ269" s="9"/>
      <c r="GA269" s="9"/>
    </row>
    <row r="270" spans="1:183" s="2" customFormat="1" ht="17" customHeight="1">
      <c r="A270" s="14" t="s">
        <v>266</v>
      </c>
      <c r="B270" s="35">
        <v>0</v>
      </c>
      <c r="C270" s="35">
        <v>0</v>
      </c>
      <c r="D270" s="4">
        <f t="shared" si="60"/>
        <v>0</v>
      </c>
      <c r="E270" s="11">
        <v>0</v>
      </c>
      <c r="F270" s="5" t="s">
        <v>370</v>
      </c>
      <c r="G270" s="5" t="s">
        <v>370</v>
      </c>
      <c r="H270" s="5" t="s">
        <v>370</v>
      </c>
      <c r="I270" s="5" t="s">
        <v>370</v>
      </c>
      <c r="J270" s="5" t="s">
        <v>370</v>
      </c>
      <c r="K270" s="5" t="s">
        <v>370</v>
      </c>
      <c r="L270" s="5" t="s">
        <v>370</v>
      </c>
      <c r="M270" s="5" t="s">
        <v>370</v>
      </c>
      <c r="N270" s="35">
        <v>58.2</v>
      </c>
      <c r="O270" s="35">
        <v>132.5</v>
      </c>
      <c r="P270" s="4">
        <f t="shared" si="61"/>
        <v>1.3</v>
      </c>
      <c r="Q270" s="11">
        <v>20</v>
      </c>
      <c r="R270" s="35">
        <v>0</v>
      </c>
      <c r="S270" s="35">
        <v>0</v>
      </c>
      <c r="T270" s="4">
        <f t="shared" si="59"/>
        <v>1</v>
      </c>
      <c r="U270" s="11">
        <v>10</v>
      </c>
      <c r="V270" s="35">
        <v>0</v>
      </c>
      <c r="W270" s="35">
        <v>0</v>
      </c>
      <c r="X270" s="4">
        <f t="shared" si="62"/>
        <v>1</v>
      </c>
      <c r="Y270" s="11">
        <v>40</v>
      </c>
      <c r="Z270" s="44">
        <f t="shared" si="63"/>
        <v>1.0857142857142856</v>
      </c>
      <c r="AA270" s="45">
        <v>678</v>
      </c>
      <c r="AB270" s="35">
        <f t="shared" si="64"/>
        <v>61.636363636363633</v>
      </c>
      <c r="AC270" s="35">
        <f t="shared" si="65"/>
        <v>66.900000000000006</v>
      </c>
      <c r="AD270" s="35">
        <f t="shared" si="66"/>
        <v>5.2636363636363726</v>
      </c>
      <c r="AE270" s="35">
        <v>0</v>
      </c>
      <c r="AF270" s="35">
        <f t="shared" si="67"/>
        <v>66.900000000000006</v>
      </c>
      <c r="AG270" s="35"/>
      <c r="AH270" s="35">
        <f t="shared" si="68"/>
        <v>66.900000000000006</v>
      </c>
      <c r="AI270" s="35">
        <v>66.900000000000006</v>
      </c>
      <c r="AJ270" s="35">
        <f t="shared" si="69"/>
        <v>0</v>
      </c>
      <c r="AK270" s="9"/>
      <c r="AL270" s="9"/>
      <c r="AM270" s="9"/>
      <c r="AN270" s="9"/>
      <c r="AO270" s="10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10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10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10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10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10"/>
      <c r="FZ270" s="9"/>
      <c r="GA270" s="9"/>
    </row>
    <row r="271" spans="1:183" s="2" customFormat="1" ht="17" customHeight="1">
      <c r="A271" s="14" t="s">
        <v>267</v>
      </c>
      <c r="B271" s="35">
        <v>0</v>
      </c>
      <c r="C271" s="35">
        <v>0</v>
      </c>
      <c r="D271" s="4">
        <f t="shared" si="60"/>
        <v>0</v>
      </c>
      <c r="E271" s="11">
        <v>0</v>
      </c>
      <c r="F271" s="5" t="s">
        <v>370</v>
      </c>
      <c r="G271" s="5" t="s">
        <v>370</v>
      </c>
      <c r="H271" s="5" t="s">
        <v>370</v>
      </c>
      <c r="I271" s="5" t="s">
        <v>370</v>
      </c>
      <c r="J271" s="5" t="s">
        <v>370</v>
      </c>
      <c r="K271" s="5" t="s">
        <v>370</v>
      </c>
      <c r="L271" s="5" t="s">
        <v>370</v>
      </c>
      <c r="M271" s="5" t="s">
        <v>370</v>
      </c>
      <c r="N271" s="35">
        <v>105.5</v>
      </c>
      <c r="O271" s="35">
        <v>182.1</v>
      </c>
      <c r="P271" s="4">
        <f t="shared" si="61"/>
        <v>1.25260663507109</v>
      </c>
      <c r="Q271" s="11">
        <v>20</v>
      </c>
      <c r="R271" s="35">
        <v>0</v>
      </c>
      <c r="S271" s="35">
        <v>0</v>
      </c>
      <c r="T271" s="4">
        <f t="shared" si="59"/>
        <v>1</v>
      </c>
      <c r="U271" s="11">
        <v>20</v>
      </c>
      <c r="V271" s="35">
        <v>0.7</v>
      </c>
      <c r="W271" s="35">
        <v>0.7</v>
      </c>
      <c r="X271" s="4">
        <f t="shared" si="62"/>
        <v>1</v>
      </c>
      <c r="Y271" s="11">
        <v>30</v>
      </c>
      <c r="Z271" s="44">
        <f t="shared" si="63"/>
        <v>1.0721733243060256</v>
      </c>
      <c r="AA271" s="45">
        <v>572</v>
      </c>
      <c r="AB271" s="35">
        <f t="shared" si="64"/>
        <v>52</v>
      </c>
      <c r="AC271" s="35">
        <f t="shared" si="65"/>
        <v>55.8</v>
      </c>
      <c r="AD271" s="35">
        <f t="shared" si="66"/>
        <v>3.7999999999999972</v>
      </c>
      <c r="AE271" s="35">
        <v>1.2</v>
      </c>
      <c r="AF271" s="35">
        <f t="shared" si="67"/>
        <v>57</v>
      </c>
      <c r="AG271" s="35"/>
      <c r="AH271" s="35">
        <f t="shared" si="68"/>
        <v>57</v>
      </c>
      <c r="AI271" s="35">
        <v>57</v>
      </c>
      <c r="AJ271" s="35">
        <f t="shared" si="69"/>
        <v>0</v>
      </c>
      <c r="AK271" s="9"/>
      <c r="AL271" s="9"/>
      <c r="AM271" s="9"/>
      <c r="AN271" s="9"/>
      <c r="AO271" s="10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10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10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10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10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10"/>
      <c r="FZ271" s="9"/>
      <c r="GA271" s="9"/>
    </row>
    <row r="272" spans="1:183" s="2" customFormat="1" ht="17" customHeight="1">
      <c r="A272" s="14" t="s">
        <v>268</v>
      </c>
      <c r="B272" s="35">
        <v>0</v>
      </c>
      <c r="C272" s="35">
        <v>0</v>
      </c>
      <c r="D272" s="4">
        <f t="shared" si="60"/>
        <v>0</v>
      </c>
      <c r="E272" s="11">
        <v>0</v>
      </c>
      <c r="F272" s="5" t="s">
        <v>370</v>
      </c>
      <c r="G272" s="5" t="s">
        <v>370</v>
      </c>
      <c r="H272" s="5" t="s">
        <v>370</v>
      </c>
      <c r="I272" s="5" t="s">
        <v>370</v>
      </c>
      <c r="J272" s="5" t="s">
        <v>370</v>
      </c>
      <c r="K272" s="5" t="s">
        <v>370</v>
      </c>
      <c r="L272" s="5" t="s">
        <v>370</v>
      </c>
      <c r="M272" s="5" t="s">
        <v>370</v>
      </c>
      <c r="N272" s="35">
        <v>38.1</v>
      </c>
      <c r="O272" s="35">
        <v>596.6</v>
      </c>
      <c r="P272" s="4">
        <f t="shared" si="61"/>
        <v>1.3</v>
      </c>
      <c r="Q272" s="11">
        <v>20</v>
      </c>
      <c r="R272" s="35">
        <v>0</v>
      </c>
      <c r="S272" s="35">
        <v>0</v>
      </c>
      <c r="T272" s="4">
        <f t="shared" si="59"/>
        <v>1</v>
      </c>
      <c r="U272" s="11">
        <v>10</v>
      </c>
      <c r="V272" s="35">
        <v>2</v>
      </c>
      <c r="W272" s="35">
        <v>2</v>
      </c>
      <c r="X272" s="4">
        <f t="shared" si="62"/>
        <v>1</v>
      </c>
      <c r="Y272" s="11">
        <v>40</v>
      </c>
      <c r="Z272" s="44">
        <f t="shared" si="63"/>
        <v>1.0857142857142856</v>
      </c>
      <c r="AA272" s="45">
        <v>435</v>
      </c>
      <c r="AB272" s="35">
        <f t="shared" si="64"/>
        <v>39.545454545454547</v>
      </c>
      <c r="AC272" s="35">
        <f t="shared" si="65"/>
        <v>42.9</v>
      </c>
      <c r="AD272" s="35">
        <f t="shared" si="66"/>
        <v>3.3545454545454518</v>
      </c>
      <c r="AE272" s="35">
        <v>-2.8999999999999986</v>
      </c>
      <c r="AF272" s="35">
        <f t="shared" si="67"/>
        <v>40</v>
      </c>
      <c r="AG272" s="35"/>
      <c r="AH272" s="35">
        <f t="shared" si="68"/>
        <v>40</v>
      </c>
      <c r="AI272" s="35">
        <v>40</v>
      </c>
      <c r="AJ272" s="35">
        <f t="shared" si="69"/>
        <v>0</v>
      </c>
      <c r="AK272" s="9"/>
      <c r="AL272" s="9"/>
      <c r="AM272" s="9"/>
      <c r="AN272" s="9"/>
      <c r="AO272" s="10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10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10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10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10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10"/>
      <c r="FZ272" s="9"/>
      <c r="GA272" s="9"/>
    </row>
    <row r="273" spans="1:183" s="2" customFormat="1" ht="17" customHeight="1">
      <c r="A273" s="14" t="s">
        <v>269</v>
      </c>
      <c r="B273" s="35">
        <v>0</v>
      </c>
      <c r="C273" s="35">
        <v>0</v>
      </c>
      <c r="D273" s="4">
        <f t="shared" si="60"/>
        <v>0</v>
      </c>
      <c r="E273" s="11">
        <v>0</v>
      </c>
      <c r="F273" s="5" t="s">
        <v>370</v>
      </c>
      <c r="G273" s="5" t="s">
        <v>370</v>
      </c>
      <c r="H273" s="5" t="s">
        <v>370</v>
      </c>
      <c r="I273" s="5" t="s">
        <v>370</v>
      </c>
      <c r="J273" s="5" t="s">
        <v>370</v>
      </c>
      <c r="K273" s="5" t="s">
        <v>370</v>
      </c>
      <c r="L273" s="5" t="s">
        <v>370</v>
      </c>
      <c r="M273" s="5" t="s">
        <v>370</v>
      </c>
      <c r="N273" s="35">
        <v>134.69999999999999</v>
      </c>
      <c r="O273" s="35">
        <v>355.2</v>
      </c>
      <c r="P273" s="4">
        <f t="shared" si="61"/>
        <v>1.3</v>
      </c>
      <c r="Q273" s="11">
        <v>20</v>
      </c>
      <c r="R273" s="35">
        <v>6</v>
      </c>
      <c r="S273" s="35">
        <v>6</v>
      </c>
      <c r="T273" s="4">
        <f t="shared" si="59"/>
        <v>1</v>
      </c>
      <c r="U273" s="11">
        <v>20</v>
      </c>
      <c r="V273" s="35">
        <v>1</v>
      </c>
      <c r="W273" s="35">
        <v>1</v>
      </c>
      <c r="X273" s="4">
        <f t="shared" si="62"/>
        <v>1</v>
      </c>
      <c r="Y273" s="11">
        <v>30</v>
      </c>
      <c r="Z273" s="44">
        <f t="shared" si="63"/>
        <v>1.0857142857142856</v>
      </c>
      <c r="AA273" s="45">
        <v>2119</v>
      </c>
      <c r="AB273" s="35">
        <f t="shared" si="64"/>
        <v>192.63636363636363</v>
      </c>
      <c r="AC273" s="35">
        <f t="shared" si="65"/>
        <v>209.1</v>
      </c>
      <c r="AD273" s="35">
        <f t="shared" si="66"/>
        <v>16.463636363636368</v>
      </c>
      <c r="AE273" s="35">
        <v>-8.5</v>
      </c>
      <c r="AF273" s="35">
        <f t="shared" si="67"/>
        <v>200.6</v>
      </c>
      <c r="AG273" s="35"/>
      <c r="AH273" s="35">
        <f t="shared" si="68"/>
        <v>200.6</v>
      </c>
      <c r="AI273" s="35">
        <v>200.6</v>
      </c>
      <c r="AJ273" s="35">
        <f t="shared" si="69"/>
        <v>0</v>
      </c>
      <c r="AK273" s="9"/>
      <c r="AL273" s="9"/>
      <c r="AM273" s="9"/>
      <c r="AN273" s="9"/>
      <c r="AO273" s="10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10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10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10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10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10"/>
      <c r="FZ273" s="9"/>
      <c r="GA273" s="9"/>
    </row>
    <row r="274" spans="1:183" s="2" customFormat="1" ht="17" customHeight="1">
      <c r="A274" s="14" t="s">
        <v>270</v>
      </c>
      <c r="B274" s="35">
        <v>180</v>
      </c>
      <c r="C274" s="35">
        <v>192</v>
      </c>
      <c r="D274" s="4">
        <f t="shared" si="60"/>
        <v>1.0666666666666667</v>
      </c>
      <c r="E274" s="11">
        <v>10</v>
      </c>
      <c r="F274" s="5" t="s">
        <v>370</v>
      </c>
      <c r="G274" s="5" t="s">
        <v>370</v>
      </c>
      <c r="H274" s="5" t="s">
        <v>370</v>
      </c>
      <c r="I274" s="5" t="s">
        <v>370</v>
      </c>
      <c r="J274" s="5" t="s">
        <v>370</v>
      </c>
      <c r="K274" s="5" t="s">
        <v>370</v>
      </c>
      <c r="L274" s="5" t="s">
        <v>370</v>
      </c>
      <c r="M274" s="5" t="s">
        <v>370</v>
      </c>
      <c r="N274" s="35">
        <v>102.9</v>
      </c>
      <c r="O274" s="35">
        <v>234.6</v>
      </c>
      <c r="P274" s="4">
        <f t="shared" si="61"/>
        <v>1.3</v>
      </c>
      <c r="Q274" s="11">
        <v>20</v>
      </c>
      <c r="R274" s="35">
        <v>0</v>
      </c>
      <c r="S274" s="35">
        <v>0</v>
      </c>
      <c r="T274" s="4">
        <f t="shared" si="59"/>
        <v>1</v>
      </c>
      <c r="U274" s="11">
        <v>20</v>
      </c>
      <c r="V274" s="35">
        <v>0.5</v>
      </c>
      <c r="W274" s="35">
        <v>0.6</v>
      </c>
      <c r="X274" s="4">
        <f t="shared" si="62"/>
        <v>1.2</v>
      </c>
      <c r="Y274" s="11">
        <v>30</v>
      </c>
      <c r="Z274" s="44">
        <f t="shared" si="63"/>
        <v>1.1583333333333332</v>
      </c>
      <c r="AA274" s="45">
        <v>501</v>
      </c>
      <c r="AB274" s="35">
        <f t="shared" si="64"/>
        <v>45.545454545454547</v>
      </c>
      <c r="AC274" s="35">
        <f t="shared" si="65"/>
        <v>52.8</v>
      </c>
      <c r="AD274" s="35">
        <f t="shared" si="66"/>
        <v>7.2545454545454504</v>
      </c>
      <c r="AE274" s="35">
        <v>-2.9</v>
      </c>
      <c r="AF274" s="35">
        <f t="shared" si="67"/>
        <v>49.9</v>
      </c>
      <c r="AG274" s="35"/>
      <c r="AH274" s="35">
        <f t="shared" si="68"/>
        <v>49.9</v>
      </c>
      <c r="AI274" s="35">
        <v>49.9</v>
      </c>
      <c r="AJ274" s="35">
        <f t="shared" si="69"/>
        <v>0</v>
      </c>
      <c r="AK274" s="9"/>
      <c r="AL274" s="9"/>
      <c r="AM274" s="9"/>
      <c r="AN274" s="9"/>
      <c r="AO274" s="10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10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10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10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10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10"/>
      <c r="FZ274" s="9"/>
      <c r="GA274" s="9"/>
    </row>
    <row r="275" spans="1:183" s="2" customFormat="1" ht="17" customHeight="1">
      <c r="A275" s="14" t="s">
        <v>271</v>
      </c>
      <c r="B275" s="35">
        <v>0</v>
      </c>
      <c r="C275" s="35">
        <v>0</v>
      </c>
      <c r="D275" s="4">
        <f t="shared" si="60"/>
        <v>0</v>
      </c>
      <c r="E275" s="11">
        <v>0</v>
      </c>
      <c r="F275" s="5" t="s">
        <v>370</v>
      </c>
      <c r="G275" s="5" t="s">
        <v>370</v>
      </c>
      <c r="H275" s="5" t="s">
        <v>370</v>
      </c>
      <c r="I275" s="5" t="s">
        <v>370</v>
      </c>
      <c r="J275" s="5" t="s">
        <v>370</v>
      </c>
      <c r="K275" s="5" t="s">
        <v>370</v>
      </c>
      <c r="L275" s="5" t="s">
        <v>370</v>
      </c>
      <c r="M275" s="5" t="s">
        <v>370</v>
      </c>
      <c r="N275" s="35">
        <v>172.8</v>
      </c>
      <c r="O275" s="35">
        <v>454.5</v>
      </c>
      <c r="P275" s="4">
        <f t="shared" si="61"/>
        <v>1.3</v>
      </c>
      <c r="Q275" s="11">
        <v>20</v>
      </c>
      <c r="R275" s="35">
        <v>5</v>
      </c>
      <c r="S275" s="35">
        <v>5</v>
      </c>
      <c r="T275" s="4">
        <f t="shared" si="59"/>
        <v>1</v>
      </c>
      <c r="U275" s="11">
        <v>15</v>
      </c>
      <c r="V275" s="35">
        <v>1</v>
      </c>
      <c r="W275" s="35">
        <v>1</v>
      </c>
      <c r="X275" s="4">
        <f t="shared" si="62"/>
        <v>1</v>
      </c>
      <c r="Y275" s="11">
        <v>35</v>
      </c>
      <c r="Z275" s="44">
        <f t="shared" si="63"/>
        <v>1.0857142857142856</v>
      </c>
      <c r="AA275" s="45">
        <v>1447</v>
      </c>
      <c r="AB275" s="35">
        <f t="shared" si="64"/>
        <v>131.54545454545453</v>
      </c>
      <c r="AC275" s="35">
        <f t="shared" si="65"/>
        <v>142.80000000000001</v>
      </c>
      <c r="AD275" s="35">
        <f t="shared" si="66"/>
        <v>11.254545454545479</v>
      </c>
      <c r="AE275" s="35">
        <v>4.2</v>
      </c>
      <c r="AF275" s="35">
        <f t="shared" si="67"/>
        <v>147</v>
      </c>
      <c r="AG275" s="35"/>
      <c r="AH275" s="35">
        <f t="shared" si="68"/>
        <v>147</v>
      </c>
      <c r="AI275" s="35">
        <v>147</v>
      </c>
      <c r="AJ275" s="35">
        <f t="shared" si="69"/>
        <v>0</v>
      </c>
      <c r="AK275" s="9"/>
      <c r="AL275" s="9"/>
      <c r="AM275" s="9"/>
      <c r="AN275" s="9"/>
      <c r="AO275" s="10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10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10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10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10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10"/>
      <c r="FZ275" s="9"/>
      <c r="GA275" s="9"/>
    </row>
    <row r="276" spans="1:183" s="2" customFormat="1" ht="17" customHeight="1">
      <c r="A276" s="14" t="s">
        <v>272</v>
      </c>
      <c r="B276" s="35">
        <v>0</v>
      </c>
      <c r="C276" s="35">
        <v>0</v>
      </c>
      <c r="D276" s="4">
        <f t="shared" si="60"/>
        <v>0</v>
      </c>
      <c r="E276" s="11">
        <v>0</v>
      </c>
      <c r="F276" s="5" t="s">
        <v>370</v>
      </c>
      <c r="G276" s="5" t="s">
        <v>370</v>
      </c>
      <c r="H276" s="5" t="s">
        <v>370</v>
      </c>
      <c r="I276" s="5" t="s">
        <v>370</v>
      </c>
      <c r="J276" s="5" t="s">
        <v>370</v>
      </c>
      <c r="K276" s="5" t="s">
        <v>370</v>
      </c>
      <c r="L276" s="5" t="s">
        <v>370</v>
      </c>
      <c r="M276" s="5" t="s">
        <v>370</v>
      </c>
      <c r="N276" s="35">
        <v>40.700000000000003</v>
      </c>
      <c r="O276" s="35">
        <v>219</v>
      </c>
      <c r="P276" s="4">
        <f t="shared" si="61"/>
        <v>1.3</v>
      </c>
      <c r="Q276" s="11">
        <v>20</v>
      </c>
      <c r="R276" s="35">
        <v>2</v>
      </c>
      <c r="S276" s="35">
        <v>6.4</v>
      </c>
      <c r="T276" s="4">
        <f t="shared" si="59"/>
        <v>1.3</v>
      </c>
      <c r="U276" s="11">
        <v>20</v>
      </c>
      <c r="V276" s="35">
        <v>1.2</v>
      </c>
      <c r="W276" s="35">
        <v>1.2</v>
      </c>
      <c r="X276" s="4">
        <f t="shared" si="62"/>
        <v>1</v>
      </c>
      <c r="Y276" s="11">
        <v>30</v>
      </c>
      <c r="Z276" s="44">
        <f t="shared" si="63"/>
        <v>1.1714285714285715</v>
      </c>
      <c r="AA276" s="45">
        <v>1083</v>
      </c>
      <c r="AB276" s="35">
        <f t="shared" si="64"/>
        <v>98.454545454545453</v>
      </c>
      <c r="AC276" s="35">
        <f t="shared" si="65"/>
        <v>115.3</v>
      </c>
      <c r="AD276" s="35">
        <f t="shared" si="66"/>
        <v>16.845454545454544</v>
      </c>
      <c r="AE276" s="35">
        <v>9.9</v>
      </c>
      <c r="AF276" s="35">
        <f t="shared" si="67"/>
        <v>125.2</v>
      </c>
      <c r="AG276" s="35"/>
      <c r="AH276" s="35">
        <f t="shared" si="68"/>
        <v>125.2</v>
      </c>
      <c r="AI276" s="35">
        <v>125.2</v>
      </c>
      <c r="AJ276" s="35">
        <f t="shared" si="69"/>
        <v>0</v>
      </c>
      <c r="AK276" s="9"/>
      <c r="AL276" s="9"/>
      <c r="AM276" s="9"/>
      <c r="AN276" s="9"/>
      <c r="AO276" s="10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10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10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10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10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10"/>
      <c r="FZ276" s="9"/>
      <c r="GA276" s="9"/>
    </row>
    <row r="277" spans="1:183" s="2" customFormat="1" ht="17" customHeight="1">
      <c r="A277" s="14" t="s">
        <v>273</v>
      </c>
      <c r="B277" s="35">
        <v>0</v>
      </c>
      <c r="C277" s="35">
        <v>0</v>
      </c>
      <c r="D277" s="4">
        <f t="shared" si="60"/>
        <v>0</v>
      </c>
      <c r="E277" s="11">
        <v>0</v>
      </c>
      <c r="F277" s="5" t="s">
        <v>370</v>
      </c>
      <c r="G277" s="5" t="s">
        <v>370</v>
      </c>
      <c r="H277" s="5" t="s">
        <v>370</v>
      </c>
      <c r="I277" s="5" t="s">
        <v>370</v>
      </c>
      <c r="J277" s="5" t="s">
        <v>370</v>
      </c>
      <c r="K277" s="5" t="s">
        <v>370</v>
      </c>
      <c r="L277" s="5" t="s">
        <v>370</v>
      </c>
      <c r="M277" s="5" t="s">
        <v>370</v>
      </c>
      <c r="N277" s="35">
        <v>234</v>
      </c>
      <c r="O277" s="35">
        <v>257.89999999999998</v>
      </c>
      <c r="P277" s="4">
        <f t="shared" si="61"/>
        <v>1.102136752136752</v>
      </c>
      <c r="Q277" s="11">
        <v>20</v>
      </c>
      <c r="R277" s="35">
        <v>0</v>
      </c>
      <c r="S277" s="35">
        <v>0</v>
      </c>
      <c r="T277" s="4">
        <f t="shared" si="59"/>
        <v>1</v>
      </c>
      <c r="U277" s="11">
        <v>30</v>
      </c>
      <c r="V277" s="35">
        <v>0.5</v>
      </c>
      <c r="W277" s="35">
        <v>0.5</v>
      </c>
      <c r="X277" s="4">
        <f t="shared" si="62"/>
        <v>1</v>
      </c>
      <c r="Y277" s="11">
        <v>20</v>
      </c>
      <c r="Z277" s="44">
        <f t="shared" si="63"/>
        <v>1.0291819291819293</v>
      </c>
      <c r="AA277" s="45">
        <v>1594</v>
      </c>
      <c r="AB277" s="35">
        <f t="shared" si="64"/>
        <v>144.90909090909091</v>
      </c>
      <c r="AC277" s="35">
        <f t="shared" si="65"/>
        <v>149.1</v>
      </c>
      <c r="AD277" s="35">
        <f t="shared" si="66"/>
        <v>4.1909090909090878</v>
      </c>
      <c r="AE277" s="35">
        <v>-5.5</v>
      </c>
      <c r="AF277" s="35">
        <f t="shared" si="67"/>
        <v>143.6</v>
      </c>
      <c r="AG277" s="35"/>
      <c r="AH277" s="35">
        <f t="shared" si="68"/>
        <v>143.6</v>
      </c>
      <c r="AI277" s="35">
        <v>143.6</v>
      </c>
      <c r="AJ277" s="35">
        <f t="shared" si="69"/>
        <v>0</v>
      </c>
      <c r="AK277" s="9"/>
      <c r="AL277" s="9"/>
      <c r="AM277" s="9"/>
      <c r="AN277" s="9"/>
      <c r="AO277" s="10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10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10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10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10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10"/>
      <c r="FZ277" s="9"/>
      <c r="GA277" s="9"/>
    </row>
    <row r="278" spans="1:183" s="2" customFormat="1" ht="17" customHeight="1">
      <c r="A278" s="14" t="s">
        <v>274</v>
      </c>
      <c r="B278" s="35">
        <v>0</v>
      </c>
      <c r="C278" s="35">
        <v>0</v>
      </c>
      <c r="D278" s="4">
        <f t="shared" si="60"/>
        <v>0</v>
      </c>
      <c r="E278" s="11">
        <v>0</v>
      </c>
      <c r="F278" s="5" t="s">
        <v>370</v>
      </c>
      <c r="G278" s="5" t="s">
        <v>370</v>
      </c>
      <c r="H278" s="5" t="s">
        <v>370</v>
      </c>
      <c r="I278" s="5" t="s">
        <v>370</v>
      </c>
      <c r="J278" s="5" t="s">
        <v>370</v>
      </c>
      <c r="K278" s="5" t="s">
        <v>370</v>
      </c>
      <c r="L278" s="5" t="s">
        <v>370</v>
      </c>
      <c r="M278" s="5" t="s">
        <v>370</v>
      </c>
      <c r="N278" s="35">
        <v>45.7</v>
      </c>
      <c r="O278" s="35">
        <v>209.5</v>
      </c>
      <c r="P278" s="4">
        <f t="shared" si="61"/>
        <v>1.3</v>
      </c>
      <c r="Q278" s="11">
        <v>20</v>
      </c>
      <c r="R278" s="35">
        <v>0</v>
      </c>
      <c r="S278" s="35">
        <v>3.1</v>
      </c>
      <c r="T278" s="4">
        <f t="shared" si="59"/>
        <v>1</v>
      </c>
      <c r="U278" s="11">
        <v>20</v>
      </c>
      <c r="V278" s="35">
        <v>0.5</v>
      </c>
      <c r="W278" s="35">
        <v>0.9</v>
      </c>
      <c r="X278" s="4">
        <f t="shared" si="62"/>
        <v>1.26</v>
      </c>
      <c r="Y278" s="11">
        <v>30</v>
      </c>
      <c r="Z278" s="44">
        <f t="shared" si="63"/>
        <v>1.1971428571428571</v>
      </c>
      <c r="AA278" s="45">
        <v>706</v>
      </c>
      <c r="AB278" s="35">
        <f t="shared" si="64"/>
        <v>64.181818181818187</v>
      </c>
      <c r="AC278" s="35">
        <f t="shared" si="65"/>
        <v>76.8</v>
      </c>
      <c r="AD278" s="35">
        <f t="shared" si="66"/>
        <v>12.61818181818181</v>
      </c>
      <c r="AE278" s="35">
        <v>-3.7000000000000011</v>
      </c>
      <c r="AF278" s="35">
        <f t="shared" si="67"/>
        <v>73.099999999999994</v>
      </c>
      <c r="AG278" s="35"/>
      <c r="AH278" s="35">
        <f t="shared" si="68"/>
        <v>73.099999999999994</v>
      </c>
      <c r="AI278" s="35">
        <v>73.099999999999994</v>
      </c>
      <c r="AJ278" s="35">
        <f t="shared" si="69"/>
        <v>0</v>
      </c>
      <c r="AK278" s="9"/>
      <c r="AL278" s="9"/>
      <c r="AM278" s="9"/>
      <c r="AN278" s="9"/>
      <c r="AO278" s="10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10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10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10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10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10"/>
      <c r="FZ278" s="9"/>
      <c r="GA278" s="9"/>
    </row>
    <row r="279" spans="1:183" s="2" customFormat="1" ht="17" customHeight="1">
      <c r="A279" s="14" t="s">
        <v>275</v>
      </c>
      <c r="B279" s="35">
        <v>0</v>
      </c>
      <c r="C279" s="35">
        <v>0</v>
      </c>
      <c r="D279" s="4">
        <f t="shared" si="60"/>
        <v>0</v>
      </c>
      <c r="E279" s="11">
        <v>0</v>
      </c>
      <c r="F279" s="5" t="s">
        <v>370</v>
      </c>
      <c r="G279" s="5" t="s">
        <v>370</v>
      </c>
      <c r="H279" s="5" t="s">
        <v>370</v>
      </c>
      <c r="I279" s="5" t="s">
        <v>370</v>
      </c>
      <c r="J279" s="5" t="s">
        <v>370</v>
      </c>
      <c r="K279" s="5" t="s">
        <v>370</v>
      </c>
      <c r="L279" s="5" t="s">
        <v>370</v>
      </c>
      <c r="M279" s="5" t="s">
        <v>370</v>
      </c>
      <c r="N279" s="35">
        <v>23.7</v>
      </c>
      <c r="O279" s="35">
        <v>219.5</v>
      </c>
      <c r="P279" s="4">
        <f t="shared" si="61"/>
        <v>1.3</v>
      </c>
      <c r="Q279" s="11">
        <v>20</v>
      </c>
      <c r="R279" s="35">
        <v>5</v>
      </c>
      <c r="S279" s="35">
        <v>4.5999999999999996</v>
      </c>
      <c r="T279" s="4">
        <f t="shared" si="59"/>
        <v>0.91999999999999993</v>
      </c>
      <c r="U279" s="11">
        <v>15</v>
      </c>
      <c r="V279" s="35">
        <v>0.5</v>
      </c>
      <c r="W279" s="35">
        <v>0.5</v>
      </c>
      <c r="X279" s="4">
        <f t="shared" si="62"/>
        <v>1</v>
      </c>
      <c r="Y279" s="11">
        <v>35</v>
      </c>
      <c r="Z279" s="44">
        <f t="shared" si="63"/>
        <v>1.0685714285714285</v>
      </c>
      <c r="AA279" s="45">
        <v>1039</v>
      </c>
      <c r="AB279" s="35">
        <f t="shared" si="64"/>
        <v>94.454545454545453</v>
      </c>
      <c r="AC279" s="35">
        <f t="shared" si="65"/>
        <v>100.9</v>
      </c>
      <c r="AD279" s="35">
        <f t="shared" si="66"/>
        <v>6.4454545454545524</v>
      </c>
      <c r="AE279" s="35">
        <v>5.2000000000000028</v>
      </c>
      <c r="AF279" s="35">
        <f t="shared" si="67"/>
        <v>106.1</v>
      </c>
      <c r="AG279" s="35"/>
      <c r="AH279" s="35">
        <f t="shared" si="68"/>
        <v>106.1</v>
      </c>
      <c r="AI279" s="35">
        <v>106.1</v>
      </c>
      <c r="AJ279" s="35">
        <f t="shared" si="69"/>
        <v>0</v>
      </c>
      <c r="AK279" s="9"/>
      <c r="AL279" s="9"/>
      <c r="AM279" s="9"/>
      <c r="AN279" s="9"/>
      <c r="AO279" s="10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10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10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10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10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10"/>
      <c r="FZ279" s="9"/>
      <c r="GA279" s="9"/>
    </row>
    <row r="280" spans="1:183" s="2" customFormat="1" ht="17" customHeight="1">
      <c r="A280" s="14" t="s">
        <v>276</v>
      </c>
      <c r="B280" s="35">
        <v>0</v>
      </c>
      <c r="C280" s="35">
        <v>0</v>
      </c>
      <c r="D280" s="4">
        <f t="shared" si="60"/>
        <v>0</v>
      </c>
      <c r="E280" s="11">
        <v>0</v>
      </c>
      <c r="F280" s="5" t="s">
        <v>370</v>
      </c>
      <c r="G280" s="5" t="s">
        <v>370</v>
      </c>
      <c r="H280" s="5" t="s">
        <v>370</v>
      </c>
      <c r="I280" s="5" t="s">
        <v>370</v>
      </c>
      <c r="J280" s="5" t="s">
        <v>370</v>
      </c>
      <c r="K280" s="5" t="s">
        <v>370</v>
      </c>
      <c r="L280" s="5" t="s">
        <v>370</v>
      </c>
      <c r="M280" s="5" t="s">
        <v>370</v>
      </c>
      <c r="N280" s="35">
        <v>6</v>
      </c>
      <c r="O280" s="35">
        <v>115.9</v>
      </c>
      <c r="P280" s="4">
        <f t="shared" si="61"/>
        <v>1.3</v>
      </c>
      <c r="Q280" s="11">
        <v>20</v>
      </c>
      <c r="R280" s="35">
        <v>10</v>
      </c>
      <c r="S280" s="35">
        <v>10</v>
      </c>
      <c r="T280" s="4">
        <f t="shared" si="59"/>
        <v>1</v>
      </c>
      <c r="U280" s="11">
        <v>25</v>
      </c>
      <c r="V280" s="35">
        <v>1.2</v>
      </c>
      <c r="W280" s="35">
        <v>1.3</v>
      </c>
      <c r="X280" s="4">
        <f t="shared" si="62"/>
        <v>1.0833333333333335</v>
      </c>
      <c r="Y280" s="11">
        <v>25</v>
      </c>
      <c r="Z280" s="44">
        <f t="shared" si="63"/>
        <v>1.1154761904761905</v>
      </c>
      <c r="AA280" s="45">
        <v>907</v>
      </c>
      <c r="AB280" s="35">
        <f t="shared" si="64"/>
        <v>82.454545454545453</v>
      </c>
      <c r="AC280" s="35">
        <f t="shared" si="65"/>
        <v>92</v>
      </c>
      <c r="AD280" s="35">
        <f t="shared" si="66"/>
        <v>9.5454545454545467</v>
      </c>
      <c r="AE280" s="35">
        <v>-5.2000000000000028</v>
      </c>
      <c r="AF280" s="35">
        <f t="shared" si="67"/>
        <v>86.8</v>
      </c>
      <c r="AG280" s="35"/>
      <c r="AH280" s="35">
        <f t="shared" si="68"/>
        <v>86.8</v>
      </c>
      <c r="AI280" s="35">
        <v>86.8</v>
      </c>
      <c r="AJ280" s="35">
        <f t="shared" si="69"/>
        <v>0</v>
      </c>
      <c r="AK280" s="9"/>
      <c r="AL280" s="9"/>
      <c r="AM280" s="9"/>
      <c r="AN280" s="9"/>
      <c r="AO280" s="10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10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10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10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10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10"/>
      <c r="FZ280" s="9"/>
      <c r="GA280" s="9"/>
    </row>
    <row r="281" spans="1:183" s="2" customFormat="1" ht="17" customHeight="1">
      <c r="A281" s="14" t="s">
        <v>277</v>
      </c>
      <c r="B281" s="35">
        <v>0</v>
      </c>
      <c r="C281" s="35">
        <v>0</v>
      </c>
      <c r="D281" s="4">
        <f t="shared" si="60"/>
        <v>0</v>
      </c>
      <c r="E281" s="11">
        <v>0</v>
      </c>
      <c r="F281" s="5" t="s">
        <v>370</v>
      </c>
      <c r="G281" s="5" t="s">
        <v>370</v>
      </c>
      <c r="H281" s="5" t="s">
        <v>370</v>
      </c>
      <c r="I281" s="5" t="s">
        <v>370</v>
      </c>
      <c r="J281" s="5" t="s">
        <v>370</v>
      </c>
      <c r="K281" s="5" t="s">
        <v>370</v>
      </c>
      <c r="L281" s="5" t="s">
        <v>370</v>
      </c>
      <c r="M281" s="5" t="s">
        <v>370</v>
      </c>
      <c r="N281" s="35">
        <v>64.099999999999994</v>
      </c>
      <c r="O281" s="35">
        <v>210.7</v>
      </c>
      <c r="P281" s="4">
        <f t="shared" si="61"/>
        <v>1.3</v>
      </c>
      <c r="Q281" s="11">
        <v>20</v>
      </c>
      <c r="R281" s="35">
        <v>5</v>
      </c>
      <c r="S281" s="35">
        <v>5</v>
      </c>
      <c r="T281" s="4">
        <f t="shared" si="59"/>
        <v>1</v>
      </c>
      <c r="U281" s="11">
        <v>20</v>
      </c>
      <c r="V281" s="35">
        <v>0.5</v>
      </c>
      <c r="W281" s="35">
        <v>0.5</v>
      </c>
      <c r="X281" s="4">
        <f t="shared" si="62"/>
        <v>1</v>
      </c>
      <c r="Y281" s="11">
        <v>30</v>
      </c>
      <c r="Z281" s="44">
        <f t="shared" si="63"/>
        <v>1.0857142857142856</v>
      </c>
      <c r="AA281" s="45">
        <v>79</v>
      </c>
      <c r="AB281" s="35">
        <f t="shared" si="64"/>
        <v>7.1818181818181817</v>
      </c>
      <c r="AC281" s="35">
        <f t="shared" si="65"/>
        <v>7.8</v>
      </c>
      <c r="AD281" s="35">
        <f t="shared" si="66"/>
        <v>0.61818181818181817</v>
      </c>
      <c r="AE281" s="35">
        <v>0.59999999999999964</v>
      </c>
      <c r="AF281" s="35">
        <f t="shared" si="67"/>
        <v>8.4</v>
      </c>
      <c r="AG281" s="35"/>
      <c r="AH281" s="35">
        <f t="shared" si="68"/>
        <v>8.4</v>
      </c>
      <c r="AI281" s="35">
        <v>8.4</v>
      </c>
      <c r="AJ281" s="35">
        <f t="shared" si="69"/>
        <v>0</v>
      </c>
      <c r="AK281" s="9"/>
      <c r="AL281" s="9"/>
      <c r="AM281" s="9"/>
      <c r="AN281" s="9"/>
      <c r="AO281" s="10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10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10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10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10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10"/>
      <c r="FZ281" s="9"/>
      <c r="GA281" s="9"/>
    </row>
    <row r="282" spans="1:183" s="2" customFormat="1" ht="17" customHeight="1">
      <c r="A282" s="14" t="s">
        <v>278</v>
      </c>
      <c r="B282" s="35">
        <v>6374</v>
      </c>
      <c r="C282" s="35">
        <v>7897</v>
      </c>
      <c r="D282" s="4">
        <f t="shared" si="60"/>
        <v>1.2038939441481016</v>
      </c>
      <c r="E282" s="11">
        <v>10</v>
      </c>
      <c r="F282" s="5" t="s">
        <v>370</v>
      </c>
      <c r="G282" s="5" t="s">
        <v>370</v>
      </c>
      <c r="H282" s="5" t="s">
        <v>370</v>
      </c>
      <c r="I282" s="5" t="s">
        <v>370</v>
      </c>
      <c r="J282" s="5" t="s">
        <v>370</v>
      </c>
      <c r="K282" s="5" t="s">
        <v>370</v>
      </c>
      <c r="L282" s="5" t="s">
        <v>370</v>
      </c>
      <c r="M282" s="5" t="s">
        <v>370</v>
      </c>
      <c r="N282" s="35">
        <v>1512.5</v>
      </c>
      <c r="O282" s="35">
        <v>2352.6</v>
      </c>
      <c r="P282" s="4">
        <f t="shared" si="61"/>
        <v>1.2355438016528926</v>
      </c>
      <c r="Q282" s="11">
        <v>20</v>
      </c>
      <c r="R282" s="35">
        <v>0</v>
      </c>
      <c r="S282" s="35">
        <v>0</v>
      </c>
      <c r="T282" s="4">
        <f t="shared" si="59"/>
        <v>1</v>
      </c>
      <c r="U282" s="11">
        <v>15</v>
      </c>
      <c r="V282" s="35">
        <v>2</v>
      </c>
      <c r="W282" s="35">
        <v>1.8</v>
      </c>
      <c r="X282" s="4">
        <f t="shared" si="62"/>
        <v>0.9</v>
      </c>
      <c r="Y282" s="11">
        <v>35</v>
      </c>
      <c r="Z282" s="44">
        <f t="shared" si="63"/>
        <v>1.0406226934317357</v>
      </c>
      <c r="AA282" s="45">
        <v>2230</v>
      </c>
      <c r="AB282" s="35">
        <f t="shared" si="64"/>
        <v>202.72727272727272</v>
      </c>
      <c r="AC282" s="35">
        <f t="shared" si="65"/>
        <v>211</v>
      </c>
      <c r="AD282" s="35">
        <f t="shared" si="66"/>
        <v>8.2727272727272805</v>
      </c>
      <c r="AE282" s="35">
        <v>14.199999999999989</v>
      </c>
      <c r="AF282" s="35">
        <f t="shared" si="67"/>
        <v>225.2</v>
      </c>
      <c r="AG282" s="35"/>
      <c r="AH282" s="35">
        <f t="shared" si="68"/>
        <v>225.2</v>
      </c>
      <c r="AI282" s="35">
        <v>225.2</v>
      </c>
      <c r="AJ282" s="35">
        <f t="shared" si="69"/>
        <v>0</v>
      </c>
      <c r="AK282" s="9"/>
      <c r="AL282" s="9"/>
      <c r="AM282" s="9"/>
      <c r="AN282" s="9"/>
      <c r="AO282" s="10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10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10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10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10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10"/>
      <c r="FZ282" s="9"/>
      <c r="GA282" s="9"/>
    </row>
    <row r="283" spans="1:183" s="2" customFormat="1" ht="17" customHeight="1">
      <c r="A283" s="14" t="s">
        <v>279</v>
      </c>
      <c r="B283" s="35">
        <v>4799</v>
      </c>
      <c r="C283" s="35">
        <v>3324.5</v>
      </c>
      <c r="D283" s="4">
        <f t="shared" si="60"/>
        <v>0.69274848926859767</v>
      </c>
      <c r="E283" s="11">
        <v>10</v>
      </c>
      <c r="F283" s="5" t="s">
        <v>370</v>
      </c>
      <c r="G283" s="5" t="s">
        <v>370</v>
      </c>
      <c r="H283" s="5" t="s">
        <v>370</v>
      </c>
      <c r="I283" s="5" t="s">
        <v>370</v>
      </c>
      <c r="J283" s="5" t="s">
        <v>370</v>
      </c>
      <c r="K283" s="5" t="s">
        <v>370</v>
      </c>
      <c r="L283" s="5" t="s">
        <v>370</v>
      </c>
      <c r="M283" s="5" t="s">
        <v>370</v>
      </c>
      <c r="N283" s="35">
        <v>785.4</v>
      </c>
      <c r="O283" s="35">
        <v>413.2</v>
      </c>
      <c r="P283" s="4">
        <f t="shared" si="61"/>
        <v>0.52610134963076138</v>
      </c>
      <c r="Q283" s="11">
        <v>20</v>
      </c>
      <c r="R283" s="35">
        <v>0</v>
      </c>
      <c r="S283" s="35">
        <v>0</v>
      </c>
      <c r="T283" s="4">
        <f t="shared" si="59"/>
        <v>1</v>
      </c>
      <c r="U283" s="11">
        <v>25</v>
      </c>
      <c r="V283" s="35">
        <v>0.2</v>
      </c>
      <c r="W283" s="35">
        <v>0</v>
      </c>
      <c r="X283" s="4">
        <f t="shared" si="62"/>
        <v>0</v>
      </c>
      <c r="Y283" s="11">
        <v>25</v>
      </c>
      <c r="Z283" s="44">
        <f t="shared" si="63"/>
        <v>0.5306188985662651</v>
      </c>
      <c r="AA283" s="45">
        <v>2999</v>
      </c>
      <c r="AB283" s="35">
        <f t="shared" si="64"/>
        <v>272.63636363636363</v>
      </c>
      <c r="AC283" s="35">
        <f t="shared" si="65"/>
        <v>144.69999999999999</v>
      </c>
      <c r="AD283" s="35">
        <f t="shared" si="66"/>
        <v>-127.93636363636364</v>
      </c>
      <c r="AE283" s="35">
        <v>-75.600000000000009</v>
      </c>
      <c r="AF283" s="35">
        <f t="shared" si="67"/>
        <v>69.099999999999994</v>
      </c>
      <c r="AG283" s="35"/>
      <c r="AH283" s="35">
        <f t="shared" si="68"/>
        <v>69.099999999999994</v>
      </c>
      <c r="AI283" s="35">
        <v>69.099999999999994</v>
      </c>
      <c r="AJ283" s="35">
        <f t="shared" si="69"/>
        <v>0</v>
      </c>
      <c r="AK283" s="9"/>
      <c r="AL283" s="9"/>
      <c r="AM283" s="9"/>
      <c r="AN283" s="9"/>
      <c r="AO283" s="10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10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10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10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10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10"/>
      <c r="FZ283" s="9"/>
      <c r="GA283" s="9"/>
    </row>
    <row r="284" spans="1:183" s="2" customFormat="1" ht="17" customHeight="1">
      <c r="A284" s="14" t="s">
        <v>280</v>
      </c>
      <c r="B284" s="35">
        <v>43988</v>
      </c>
      <c r="C284" s="35">
        <v>37687.599999999999</v>
      </c>
      <c r="D284" s="4">
        <f t="shared" si="60"/>
        <v>0.85677002818950621</v>
      </c>
      <c r="E284" s="11">
        <v>10</v>
      </c>
      <c r="F284" s="5" t="s">
        <v>370</v>
      </c>
      <c r="G284" s="5" t="s">
        <v>370</v>
      </c>
      <c r="H284" s="5" t="s">
        <v>370</v>
      </c>
      <c r="I284" s="5" t="s">
        <v>370</v>
      </c>
      <c r="J284" s="5" t="s">
        <v>370</v>
      </c>
      <c r="K284" s="5" t="s">
        <v>370</v>
      </c>
      <c r="L284" s="5" t="s">
        <v>370</v>
      </c>
      <c r="M284" s="5" t="s">
        <v>370</v>
      </c>
      <c r="N284" s="35">
        <v>562.9</v>
      </c>
      <c r="O284" s="35">
        <v>961.6</v>
      </c>
      <c r="P284" s="4">
        <f t="shared" si="61"/>
        <v>1.2508296322615029</v>
      </c>
      <c r="Q284" s="11">
        <v>20</v>
      </c>
      <c r="R284" s="35">
        <v>7</v>
      </c>
      <c r="S284" s="35">
        <v>7</v>
      </c>
      <c r="T284" s="4">
        <f t="shared" si="59"/>
        <v>1</v>
      </c>
      <c r="U284" s="11">
        <v>5</v>
      </c>
      <c r="V284" s="35">
        <v>1.5</v>
      </c>
      <c r="W284" s="35">
        <v>1.4</v>
      </c>
      <c r="X284" s="4">
        <f t="shared" si="62"/>
        <v>0.93333333333333324</v>
      </c>
      <c r="Y284" s="11">
        <v>45</v>
      </c>
      <c r="Z284" s="44">
        <f t="shared" si="63"/>
        <v>1.007303661589064</v>
      </c>
      <c r="AA284" s="45">
        <v>3820</v>
      </c>
      <c r="AB284" s="35">
        <f t="shared" si="64"/>
        <v>347.27272727272725</v>
      </c>
      <c r="AC284" s="35">
        <f t="shared" si="65"/>
        <v>349.8</v>
      </c>
      <c r="AD284" s="35">
        <f t="shared" si="66"/>
        <v>2.5272727272727593</v>
      </c>
      <c r="AE284" s="35">
        <v>-20.900000000000034</v>
      </c>
      <c r="AF284" s="35">
        <f t="shared" si="67"/>
        <v>328.9</v>
      </c>
      <c r="AG284" s="35"/>
      <c r="AH284" s="35">
        <f t="shared" si="68"/>
        <v>328.9</v>
      </c>
      <c r="AI284" s="35">
        <v>328.9</v>
      </c>
      <c r="AJ284" s="35">
        <f t="shared" si="69"/>
        <v>0</v>
      </c>
      <c r="AK284" s="9"/>
      <c r="AL284" s="9"/>
      <c r="AM284" s="9"/>
      <c r="AN284" s="9"/>
      <c r="AO284" s="10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10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10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10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10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10"/>
      <c r="FZ284" s="9"/>
      <c r="GA284" s="9"/>
    </row>
    <row r="285" spans="1:183" s="2" customFormat="1" ht="17" customHeight="1">
      <c r="A285" s="14" t="s">
        <v>281</v>
      </c>
      <c r="B285" s="35">
        <v>48923</v>
      </c>
      <c r="C285" s="35">
        <v>53253.4</v>
      </c>
      <c r="D285" s="4">
        <f t="shared" si="60"/>
        <v>1.0885146045827117</v>
      </c>
      <c r="E285" s="11">
        <v>10</v>
      </c>
      <c r="F285" s="5" t="s">
        <v>370</v>
      </c>
      <c r="G285" s="5" t="s">
        <v>370</v>
      </c>
      <c r="H285" s="5" t="s">
        <v>370</v>
      </c>
      <c r="I285" s="5" t="s">
        <v>370</v>
      </c>
      <c r="J285" s="5" t="s">
        <v>370</v>
      </c>
      <c r="K285" s="5" t="s">
        <v>370</v>
      </c>
      <c r="L285" s="5" t="s">
        <v>370</v>
      </c>
      <c r="M285" s="5" t="s">
        <v>370</v>
      </c>
      <c r="N285" s="35">
        <v>1676.4</v>
      </c>
      <c r="O285" s="35">
        <v>4117.7</v>
      </c>
      <c r="P285" s="4">
        <f t="shared" si="61"/>
        <v>1.3</v>
      </c>
      <c r="Q285" s="11">
        <v>20</v>
      </c>
      <c r="R285" s="35">
        <v>0</v>
      </c>
      <c r="S285" s="35">
        <v>0</v>
      </c>
      <c r="T285" s="4">
        <f t="shared" si="59"/>
        <v>1</v>
      </c>
      <c r="U285" s="11">
        <v>10</v>
      </c>
      <c r="V285" s="35">
        <v>0.1</v>
      </c>
      <c r="W285" s="35">
        <v>0.5</v>
      </c>
      <c r="X285" s="4">
        <f t="shared" si="62"/>
        <v>1.3</v>
      </c>
      <c r="Y285" s="11">
        <v>40</v>
      </c>
      <c r="Z285" s="44">
        <f t="shared" si="63"/>
        <v>1.236064325572839</v>
      </c>
      <c r="AA285" s="45">
        <v>0</v>
      </c>
      <c r="AB285" s="35">
        <f t="shared" si="64"/>
        <v>0</v>
      </c>
      <c r="AC285" s="35">
        <f t="shared" si="65"/>
        <v>0</v>
      </c>
      <c r="AD285" s="35">
        <f t="shared" si="66"/>
        <v>0</v>
      </c>
      <c r="AE285" s="35">
        <v>0</v>
      </c>
      <c r="AF285" s="35">
        <f t="shared" si="67"/>
        <v>0</v>
      </c>
      <c r="AG285" s="35"/>
      <c r="AH285" s="35">
        <f t="shared" si="68"/>
        <v>0</v>
      </c>
      <c r="AI285" s="35">
        <v>0</v>
      </c>
      <c r="AJ285" s="35">
        <f t="shared" si="69"/>
        <v>0</v>
      </c>
      <c r="AK285" s="9"/>
      <c r="AL285" s="9"/>
      <c r="AM285" s="9"/>
      <c r="AN285" s="9"/>
      <c r="AO285" s="10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10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10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10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10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10"/>
      <c r="FZ285" s="9"/>
      <c r="GA285" s="9"/>
    </row>
    <row r="286" spans="1:183" s="2" customFormat="1" ht="17" customHeight="1">
      <c r="A286" s="14" t="s">
        <v>169</v>
      </c>
      <c r="B286" s="35">
        <v>0</v>
      </c>
      <c r="C286" s="35">
        <v>0</v>
      </c>
      <c r="D286" s="4">
        <f t="shared" si="60"/>
        <v>0</v>
      </c>
      <c r="E286" s="11">
        <v>0</v>
      </c>
      <c r="F286" s="5" t="s">
        <v>370</v>
      </c>
      <c r="G286" s="5" t="s">
        <v>370</v>
      </c>
      <c r="H286" s="5" t="s">
        <v>370</v>
      </c>
      <c r="I286" s="5" t="s">
        <v>370</v>
      </c>
      <c r="J286" s="5" t="s">
        <v>370</v>
      </c>
      <c r="K286" s="5" t="s">
        <v>370</v>
      </c>
      <c r="L286" s="5" t="s">
        <v>370</v>
      </c>
      <c r="M286" s="5" t="s">
        <v>370</v>
      </c>
      <c r="N286" s="35">
        <v>157.4</v>
      </c>
      <c r="O286" s="35">
        <v>386.7</v>
      </c>
      <c r="P286" s="4">
        <f t="shared" si="61"/>
        <v>1.3</v>
      </c>
      <c r="Q286" s="11">
        <v>20</v>
      </c>
      <c r="R286" s="35">
        <v>71</v>
      </c>
      <c r="S286" s="35">
        <v>67.7</v>
      </c>
      <c r="T286" s="4">
        <f t="shared" si="59"/>
        <v>0.95352112676056344</v>
      </c>
      <c r="U286" s="11">
        <v>25</v>
      </c>
      <c r="V286" s="35">
        <v>3.5</v>
      </c>
      <c r="W286" s="35">
        <v>7.1</v>
      </c>
      <c r="X286" s="4">
        <f t="shared" si="62"/>
        <v>1.2828571428571429</v>
      </c>
      <c r="Y286" s="11">
        <v>25</v>
      </c>
      <c r="Z286" s="44">
        <f t="shared" si="63"/>
        <v>1.170135096292038</v>
      </c>
      <c r="AA286" s="45">
        <v>1179</v>
      </c>
      <c r="AB286" s="35">
        <f t="shared" si="64"/>
        <v>107.18181818181819</v>
      </c>
      <c r="AC286" s="35">
        <f t="shared" si="65"/>
        <v>125.4</v>
      </c>
      <c r="AD286" s="35">
        <f t="shared" si="66"/>
        <v>18.218181818181819</v>
      </c>
      <c r="AE286" s="35">
        <v>-0.2</v>
      </c>
      <c r="AF286" s="35">
        <f t="shared" si="67"/>
        <v>125.2</v>
      </c>
      <c r="AG286" s="35"/>
      <c r="AH286" s="35">
        <f t="shared" si="68"/>
        <v>125.2</v>
      </c>
      <c r="AI286" s="35">
        <v>125.2</v>
      </c>
      <c r="AJ286" s="35">
        <f t="shared" si="69"/>
        <v>0</v>
      </c>
      <c r="AK286" s="9"/>
      <c r="AL286" s="9"/>
      <c r="AM286" s="9"/>
      <c r="AN286" s="9"/>
      <c r="AO286" s="10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10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10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10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10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10"/>
      <c r="FZ286" s="9"/>
      <c r="GA286" s="9"/>
    </row>
    <row r="287" spans="1:183" s="2" customFormat="1" ht="17" customHeight="1">
      <c r="A287" s="18" t="s">
        <v>282</v>
      </c>
      <c r="B287" s="35"/>
      <c r="C287" s="35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5"/>
      <c r="O287" s="35"/>
      <c r="P287" s="11"/>
      <c r="Q287" s="11"/>
      <c r="R287" s="35"/>
      <c r="S287" s="35"/>
      <c r="T287" s="11"/>
      <c r="U287" s="11"/>
      <c r="V287" s="11"/>
      <c r="W287" s="11"/>
      <c r="X287" s="11"/>
      <c r="Y287" s="11"/>
      <c r="Z287" s="44"/>
      <c r="AA287" s="11"/>
      <c r="AB287" s="11"/>
      <c r="AC287" s="11"/>
      <c r="AD287" s="11"/>
      <c r="AE287" s="11"/>
      <c r="AF287" s="11"/>
      <c r="AG287" s="11"/>
      <c r="AH287" s="11"/>
      <c r="AI287" s="35"/>
      <c r="AJ287" s="35"/>
      <c r="AK287" s="9"/>
      <c r="AL287" s="9"/>
      <c r="AM287" s="9"/>
      <c r="AN287" s="9"/>
      <c r="AO287" s="10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10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10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10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10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10"/>
      <c r="FZ287" s="9"/>
      <c r="GA287" s="9"/>
    </row>
    <row r="288" spans="1:183" s="2" customFormat="1" ht="17" customHeight="1">
      <c r="A288" s="46" t="s">
        <v>72</v>
      </c>
      <c r="B288" s="35">
        <v>91344</v>
      </c>
      <c r="C288" s="35">
        <v>78705</v>
      </c>
      <c r="D288" s="4">
        <f t="shared" si="60"/>
        <v>0.86163294797687862</v>
      </c>
      <c r="E288" s="11">
        <v>10</v>
      </c>
      <c r="F288" s="5" t="s">
        <v>370</v>
      </c>
      <c r="G288" s="5" t="s">
        <v>370</v>
      </c>
      <c r="H288" s="5" t="s">
        <v>370</v>
      </c>
      <c r="I288" s="5" t="s">
        <v>370</v>
      </c>
      <c r="J288" s="5" t="s">
        <v>370</v>
      </c>
      <c r="K288" s="5" t="s">
        <v>370</v>
      </c>
      <c r="L288" s="5" t="s">
        <v>370</v>
      </c>
      <c r="M288" s="5" t="s">
        <v>370</v>
      </c>
      <c r="N288" s="35">
        <v>847.2</v>
      </c>
      <c r="O288" s="35">
        <v>445.6</v>
      </c>
      <c r="P288" s="4">
        <f t="shared" si="61"/>
        <v>0.52596789423984891</v>
      </c>
      <c r="Q288" s="11">
        <v>20</v>
      </c>
      <c r="R288" s="35">
        <v>0</v>
      </c>
      <c r="S288" s="35">
        <v>0</v>
      </c>
      <c r="T288" s="4">
        <f t="shared" si="59"/>
        <v>1</v>
      </c>
      <c r="U288" s="11">
        <v>5</v>
      </c>
      <c r="V288" s="35">
        <v>890</v>
      </c>
      <c r="W288" s="35">
        <v>952.3</v>
      </c>
      <c r="X288" s="4">
        <f t="shared" si="62"/>
        <v>1.0699999999999998</v>
      </c>
      <c r="Y288" s="11">
        <v>45</v>
      </c>
      <c r="Z288" s="44">
        <f t="shared" si="63"/>
        <v>0.90357109205707198</v>
      </c>
      <c r="AA288" s="45">
        <v>1472</v>
      </c>
      <c r="AB288" s="35">
        <f t="shared" si="64"/>
        <v>133.81818181818181</v>
      </c>
      <c r="AC288" s="35">
        <f t="shared" si="65"/>
        <v>120.9</v>
      </c>
      <c r="AD288" s="35">
        <f t="shared" si="66"/>
        <v>-12.918181818181807</v>
      </c>
      <c r="AE288" s="35">
        <v>8.1999999999999993</v>
      </c>
      <c r="AF288" s="35">
        <f t="shared" si="67"/>
        <v>129.1</v>
      </c>
      <c r="AG288" s="35"/>
      <c r="AH288" s="35">
        <f t="shared" si="68"/>
        <v>129.1</v>
      </c>
      <c r="AI288" s="35">
        <v>129.1</v>
      </c>
      <c r="AJ288" s="35">
        <f t="shared" si="69"/>
        <v>0</v>
      </c>
      <c r="AK288" s="9"/>
      <c r="AL288" s="9"/>
      <c r="AM288" s="9"/>
      <c r="AN288" s="9"/>
      <c r="AO288" s="10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10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10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10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10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10"/>
      <c r="FZ288" s="9"/>
      <c r="GA288" s="9"/>
    </row>
    <row r="289" spans="1:183" s="2" customFormat="1" ht="17" customHeight="1">
      <c r="A289" s="46" t="s">
        <v>283</v>
      </c>
      <c r="B289" s="35">
        <v>13</v>
      </c>
      <c r="C289" s="35">
        <v>177.9</v>
      </c>
      <c r="D289" s="4">
        <f t="shared" si="60"/>
        <v>1.3</v>
      </c>
      <c r="E289" s="11">
        <v>10</v>
      </c>
      <c r="F289" s="5" t="s">
        <v>370</v>
      </c>
      <c r="G289" s="5" t="s">
        <v>370</v>
      </c>
      <c r="H289" s="5" t="s">
        <v>370</v>
      </c>
      <c r="I289" s="5" t="s">
        <v>370</v>
      </c>
      <c r="J289" s="5" t="s">
        <v>370</v>
      </c>
      <c r="K289" s="5" t="s">
        <v>370</v>
      </c>
      <c r="L289" s="5" t="s">
        <v>370</v>
      </c>
      <c r="M289" s="5" t="s">
        <v>370</v>
      </c>
      <c r="N289" s="35">
        <v>282.5</v>
      </c>
      <c r="O289" s="35">
        <v>117.7</v>
      </c>
      <c r="P289" s="4">
        <f t="shared" si="61"/>
        <v>0.41663716814159291</v>
      </c>
      <c r="Q289" s="11">
        <v>20</v>
      </c>
      <c r="R289" s="35">
        <v>0</v>
      </c>
      <c r="S289" s="35">
        <v>0</v>
      </c>
      <c r="T289" s="4">
        <f t="shared" si="59"/>
        <v>1</v>
      </c>
      <c r="U289" s="11">
        <v>20</v>
      </c>
      <c r="V289" s="35">
        <v>0</v>
      </c>
      <c r="W289" s="35">
        <v>0</v>
      </c>
      <c r="X289" s="4">
        <f t="shared" si="62"/>
        <v>1</v>
      </c>
      <c r="Y289" s="11">
        <v>30</v>
      </c>
      <c r="Z289" s="44">
        <f t="shared" si="63"/>
        <v>0.89165929203539807</v>
      </c>
      <c r="AA289" s="45">
        <v>1136</v>
      </c>
      <c r="AB289" s="35">
        <f t="shared" si="64"/>
        <v>103.27272727272727</v>
      </c>
      <c r="AC289" s="35">
        <f t="shared" si="65"/>
        <v>92.1</v>
      </c>
      <c r="AD289" s="35">
        <f t="shared" si="66"/>
        <v>-11.172727272727272</v>
      </c>
      <c r="AE289" s="35">
        <v>-28</v>
      </c>
      <c r="AF289" s="35">
        <f t="shared" si="67"/>
        <v>64.099999999999994</v>
      </c>
      <c r="AG289" s="35"/>
      <c r="AH289" s="35">
        <f t="shared" si="68"/>
        <v>64.099999999999994</v>
      </c>
      <c r="AI289" s="35">
        <v>64.099999999999994</v>
      </c>
      <c r="AJ289" s="35">
        <f t="shared" si="69"/>
        <v>0</v>
      </c>
      <c r="AK289" s="9"/>
      <c r="AL289" s="9"/>
      <c r="AM289" s="9"/>
      <c r="AN289" s="9"/>
      <c r="AO289" s="10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10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10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10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10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10"/>
      <c r="FZ289" s="9"/>
      <c r="GA289" s="9"/>
    </row>
    <row r="290" spans="1:183" s="2" customFormat="1" ht="17" customHeight="1">
      <c r="A290" s="46" t="s">
        <v>284</v>
      </c>
      <c r="B290" s="35">
        <v>0</v>
      </c>
      <c r="C290" s="35">
        <v>0</v>
      </c>
      <c r="D290" s="4">
        <f t="shared" si="60"/>
        <v>0</v>
      </c>
      <c r="E290" s="11">
        <v>0</v>
      </c>
      <c r="F290" s="5" t="s">
        <v>370</v>
      </c>
      <c r="G290" s="5" t="s">
        <v>370</v>
      </c>
      <c r="H290" s="5" t="s">
        <v>370</v>
      </c>
      <c r="I290" s="5" t="s">
        <v>370</v>
      </c>
      <c r="J290" s="5" t="s">
        <v>370</v>
      </c>
      <c r="K290" s="5" t="s">
        <v>370</v>
      </c>
      <c r="L290" s="5" t="s">
        <v>370</v>
      </c>
      <c r="M290" s="5" t="s">
        <v>370</v>
      </c>
      <c r="N290" s="35">
        <v>524.29999999999995</v>
      </c>
      <c r="O290" s="35">
        <v>918.9</v>
      </c>
      <c r="P290" s="4">
        <f t="shared" si="61"/>
        <v>1.255262254434484</v>
      </c>
      <c r="Q290" s="11">
        <v>20</v>
      </c>
      <c r="R290" s="35">
        <v>0</v>
      </c>
      <c r="S290" s="35">
        <v>0</v>
      </c>
      <c r="T290" s="4">
        <f t="shared" si="59"/>
        <v>1</v>
      </c>
      <c r="U290" s="11">
        <v>25</v>
      </c>
      <c r="V290" s="35">
        <v>0</v>
      </c>
      <c r="W290" s="35">
        <v>0</v>
      </c>
      <c r="X290" s="4">
        <f t="shared" si="62"/>
        <v>1</v>
      </c>
      <c r="Y290" s="11">
        <v>25</v>
      </c>
      <c r="Z290" s="44">
        <f t="shared" si="63"/>
        <v>1.0729320726955669</v>
      </c>
      <c r="AA290" s="45">
        <v>777</v>
      </c>
      <c r="AB290" s="35">
        <f t="shared" si="64"/>
        <v>70.63636363636364</v>
      </c>
      <c r="AC290" s="35">
        <f t="shared" si="65"/>
        <v>75.8</v>
      </c>
      <c r="AD290" s="35">
        <f t="shared" si="66"/>
        <v>5.1636363636363569</v>
      </c>
      <c r="AE290" s="35">
        <v>-7.7999999999999972</v>
      </c>
      <c r="AF290" s="35">
        <f t="shared" si="67"/>
        <v>68</v>
      </c>
      <c r="AG290" s="35"/>
      <c r="AH290" s="35">
        <f t="shared" si="68"/>
        <v>68</v>
      </c>
      <c r="AI290" s="35">
        <v>68</v>
      </c>
      <c r="AJ290" s="35">
        <f t="shared" si="69"/>
        <v>0</v>
      </c>
      <c r="AK290" s="9"/>
      <c r="AL290" s="9"/>
      <c r="AM290" s="9"/>
      <c r="AN290" s="9"/>
      <c r="AO290" s="10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10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10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10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10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10"/>
      <c r="FZ290" s="9"/>
      <c r="GA290" s="9"/>
    </row>
    <row r="291" spans="1:183" s="2" customFormat="1" ht="17" customHeight="1">
      <c r="A291" s="46" t="s">
        <v>53</v>
      </c>
      <c r="B291" s="35">
        <v>619026</v>
      </c>
      <c r="C291" s="35">
        <v>1221923.6000000001</v>
      </c>
      <c r="D291" s="4">
        <f t="shared" si="60"/>
        <v>1.2773945520866652</v>
      </c>
      <c r="E291" s="11">
        <v>10</v>
      </c>
      <c r="F291" s="5" t="s">
        <v>370</v>
      </c>
      <c r="G291" s="5" t="s">
        <v>370</v>
      </c>
      <c r="H291" s="5" t="s">
        <v>370</v>
      </c>
      <c r="I291" s="5" t="s">
        <v>370</v>
      </c>
      <c r="J291" s="5" t="s">
        <v>370</v>
      </c>
      <c r="K291" s="5" t="s">
        <v>370</v>
      </c>
      <c r="L291" s="5" t="s">
        <v>370</v>
      </c>
      <c r="M291" s="5" t="s">
        <v>370</v>
      </c>
      <c r="N291" s="35">
        <v>4522.3999999999996</v>
      </c>
      <c r="O291" s="35">
        <v>7492.1</v>
      </c>
      <c r="P291" s="4">
        <f t="shared" si="61"/>
        <v>1.2456664602865735</v>
      </c>
      <c r="Q291" s="11">
        <v>20</v>
      </c>
      <c r="R291" s="35">
        <v>280</v>
      </c>
      <c r="S291" s="35">
        <v>290.8</v>
      </c>
      <c r="T291" s="4">
        <f t="shared" si="59"/>
        <v>1.0385714285714287</v>
      </c>
      <c r="U291" s="11">
        <v>35</v>
      </c>
      <c r="V291" s="35">
        <v>0</v>
      </c>
      <c r="W291" s="35">
        <v>0</v>
      </c>
      <c r="X291" s="4">
        <f t="shared" si="62"/>
        <v>1</v>
      </c>
      <c r="Y291" s="11">
        <v>15</v>
      </c>
      <c r="Z291" s="44">
        <f t="shared" si="63"/>
        <v>1.1129659340824767</v>
      </c>
      <c r="AA291" s="45">
        <v>76</v>
      </c>
      <c r="AB291" s="35">
        <f t="shared" si="64"/>
        <v>6.9090909090909092</v>
      </c>
      <c r="AC291" s="35">
        <f t="shared" si="65"/>
        <v>7.7</v>
      </c>
      <c r="AD291" s="35">
        <f t="shared" si="66"/>
        <v>0.79090909090909101</v>
      </c>
      <c r="AE291" s="35">
        <v>0.4</v>
      </c>
      <c r="AF291" s="35">
        <f t="shared" si="67"/>
        <v>8.1</v>
      </c>
      <c r="AG291" s="35"/>
      <c r="AH291" s="35">
        <f t="shared" si="68"/>
        <v>8.1</v>
      </c>
      <c r="AI291" s="35">
        <v>8.1</v>
      </c>
      <c r="AJ291" s="35">
        <f t="shared" si="69"/>
        <v>0</v>
      </c>
      <c r="AK291" s="9"/>
      <c r="AL291" s="9"/>
      <c r="AM291" s="9"/>
      <c r="AN291" s="9"/>
      <c r="AO291" s="10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10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10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10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10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10"/>
      <c r="FZ291" s="9"/>
      <c r="GA291" s="9"/>
    </row>
    <row r="292" spans="1:183" s="2" customFormat="1" ht="17" customHeight="1">
      <c r="A292" s="46" t="s">
        <v>285</v>
      </c>
      <c r="B292" s="35">
        <v>385</v>
      </c>
      <c r="C292" s="35">
        <v>276.2</v>
      </c>
      <c r="D292" s="4">
        <f t="shared" si="60"/>
        <v>0.71740259740259738</v>
      </c>
      <c r="E292" s="11">
        <v>10</v>
      </c>
      <c r="F292" s="5" t="s">
        <v>370</v>
      </c>
      <c r="G292" s="5" t="s">
        <v>370</v>
      </c>
      <c r="H292" s="5" t="s">
        <v>370</v>
      </c>
      <c r="I292" s="5" t="s">
        <v>370</v>
      </c>
      <c r="J292" s="5" t="s">
        <v>370</v>
      </c>
      <c r="K292" s="5" t="s">
        <v>370</v>
      </c>
      <c r="L292" s="5" t="s">
        <v>370</v>
      </c>
      <c r="M292" s="5" t="s">
        <v>370</v>
      </c>
      <c r="N292" s="35">
        <v>613.9</v>
      </c>
      <c r="O292" s="35">
        <v>599.20000000000005</v>
      </c>
      <c r="P292" s="4">
        <f t="shared" si="61"/>
        <v>0.97605473204104909</v>
      </c>
      <c r="Q292" s="11">
        <v>20</v>
      </c>
      <c r="R292" s="35">
        <v>4</v>
      </c>
      <c r="S292" s="35">
        <v>4</v>
      </c>
      <c r="T292" s="4">
        <f t="shared" si="59"/>
        <v>1</v>
      </c>
      <c r="U292" s="11">
        <v>35</v>
      </c>
      <c r="V292" s="35">
        <v>0</v>
      </c>
      <c r="W292" s="35">
        <v>0</v>
      </c>
      <c r="X292" s="4">
        <f t="shared" si="62"/>
        <v>1</v>
      </c>
      <c r="Y292" s="11">
        <v>15</v>
      </c>
      <c r="Z292" s="44">
        <f t="shared" si="63"/>
        <v>0.95868900768558696</v>
      </c>
      <c r="AA292" s="45">
        <v>2042</v>
      </c>
      <c r="AB292" s="35">
        <f t="shared" si="64"/>
        <v>185.63636363636363</v>
      </c>
      <c r="AC292" s="35">
        <f t="shared" si="65"/>
        <v>178</v>
      </c>
      <c r="AD292" s="35">
        <f t="shared" si="66"/>
        <v>-7.636363636363626</v>
      </c>
      <c r="AE292" s="35">
        <v>-24.699999999999989</v>
      </c>
      <c r="AF292" s="35">
        <f t="shared" si="67"/>
        <v>153.30000000000001</v>
      </c>
      <c r="AG292" s="35"/>
      <c r="AH292" s="35">
        <f t="shared" si="68"/>
        <v>153.30000000000001</v>
      </c>
      <c r="AI292" s="35">
        <v>153.30000000000001</v>
      </c>
      <c r="AJ292" s="35">
        <f t="shared" si="69"/>
        <v>0</v>
      </c>
      <c r="AK292" s="9"/>
      <c r="AL292" s="9"/>
      <c r="AM292" s="9"/>
      <c r="AN292" s="9"/>
      <c r="AO292" s="10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10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10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10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10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10"/>
      <c r="FZ292" s="9"/>
      <c r="GA292" s="9"/>
    </row>
    <row r="293" spans="1:183" s="2" customFormat="1" ht="17" customHeight="1">
      <c r="A293" s="46" t="s">
        <v>286</v>
      </c>
      <c r="B293" s="35">
        <v>0</v>
      </c>
      <c r="C293" s="35">
        <v>0</v>
      </c>
      <c r="D293" s="4">
        <f t="shared" si="60"/>
        <v>0</v>
      </c>
      <c r="E293" s="11">
        <v>0</v>
      </c>
      <c r="F293" s="5" t="s">
        <v>370</v>
      </c>
      <c r="G293" s="5" t="s">
        <v>370</v>
      </c>
      <c r="H293" s="5" t="s">
        <v>370</v>
      </c>
      <c r="I293" s="5" t="s">
        <v>370</v>
      </c>
      <c r="J293" s="5" t="s">
        <v>370</v>
      </c>
      <c r="K293" s="5" t="s">
        <v>370</v>
      </c>
      <c r="L293" s="5" t="s">
        <v>370</v>
      </c>
      <c r="M293" s="5" t="s">
        <v>370</v>
      </c>
      <c r="N293" s="35">
        <v>471.3</v>
      </c>
      <c r="O293" s="35">
        <v>384.9</v>
      </c>
      <c r="P293" s="4">
        <f t="shared" si="61"/>
        <v>0.81667727562062375</v>
      </c>
      <c r="Q293" s="11">
        <v>20</v>
      </c>
      <c r="R293" s="35">
        <v>110</v>
      </c>
      <c r="S293" s="35">
        <v>115.7</v>
      </c>
      <c r="T293" s="4">
        <f t="shared" si="59"/>
        <v>1.0518181818181818</v>
      </c>
      <c r="U293" s="11">
        <v>30</v>
      </c>
      <c r="V293" s="35">
        <v>0</v>
      </c>
      <c r="W293" s="35">
        <v>0</v>
      </c>
      <c r="X293" s="4">
        <f t="shared" si="62"/>
        <v>1</v>
      </c>
      <c r="Y293" s="11">
        <v>20</v>
      </c>
      <c r="Z293" s="44">
        <f t="shared" si="63"/>
        <v>0.96982987095654194</v>
      </c>
      <c r="AA293" s="45">
        <v>2555</v>
      </c>
      <c r="AB293" s="35">
        <f t="shared" si="64"/>
        <v>232.27272727272728</v>
      </c>
      <c r="AC293" s="35">
        <f t="shared" si="65"/>
        <v>225.3</v>
      </c>
      <c r="AD293" s="35">
        <f t="shared" si="66"/>
        <v>-6.9727272727272691</v>
      </c>
      <c r="AE293" s="35">
        <v>-97</v>
      </c>
      <c r="AF293" s="35">
        <f t="shared" si="67"/>
        <v>128.30000000000001</v>
      </c>
      <c r="AG293" s="35"/>
      <c r="AH293" s="35">
        <f t="shared" si="68"/>
        <v>128.30000000000001</v>
      </c>
      <c r="AI293" s="35">
        <v>128.30000000000001</v>
      </c>
      <c r="AJ293" s="35">
        <f t="shared" si="69"/>
        <v>0</v>
      </c>
      <c r="AK293" s="9"/>
      <c r="AL293" s="9"/>
      <c r="AM293" s="9"/>
      <c r="AN293" s="9"/>
      <c r="AO293" s="10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10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10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10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10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10"/>
      <c r="FZ293" s="9"/>
      <c r="GA293" s="9"/>
    </row>
    <row r="294" spans="1:183" s="2" customFormat="1" ht="17" customHeight="1">
      <c r="A294" s="46" t="s">
        <v>287</v>
      </c>
      <c r="B294" s="35">
        <v>0</v>
      </c>
      <c r="C294" s="35">
        <v>141.1</v>
      </c>
      <c r="D294" s="4">
        <f t="shared" si="60"/>
        <v>0</v>
      </c>
      <c r="E294" s="11">
        <v>0</v>
      </c>
      <c r="F294" s="5" t="s">
        <v>370</v>
      </c>
      <c r="G294" s="5" t="s">
        <v>370</v>
      </c>
      <c r="H294" s="5" t="s">
        <v>370</v>
      </c>
      <c r="I294" s="5" t="s">
        <v>370</v>
      </c>
      <c r="J294" s="5" t="s">
        <v>370</v>
      </c>
      <c r="K294" s="5" t="s">
        <v>370</v>
      </c>
      <c r="L294" s="5" t="s">
        <v>370</v>
      </c>
      <c r="M294" s="5" t="s">
        <v>370</v>
      </c>
      <c r="N294" s="35">
        <v>1022.2</v>
      </c>
      <c r="O294" s="35">
        <v>2925.7</v>
      </c>
      <c r="P294" s="4">
        <f t="shared" si="61"/>
        <v>1.3</v>
      </c>
      <c r="Q294" s="11">
        <v>20</v>
      </c>
      <c r="R294" s="35">
        <v>0</v>
      </c>
      <c r="S294" s="35">
        <v>0</v>
      </c>
      <c r="T294" s="4">
        <f t="shared" si="59"/>
        <v>1</v>
      </c>
      <c r="U294" s="11">
        <v>35</v>
      </c>
      <c r="V294" s="35">
        <v>0</v>
      </c>
      <c r="W294" s="35">
        <v>0</v>
      </c>
      <c r="X294" s="4">
        <f t="shared" si="62"/>
        <v>1</v>
      </c>
      <c r="Y294" s="11">
        <v>15</v>
      </c>
      <c r="Z294" s="44">
        <f t="shared" si="63"/>
        <v>1.0857142857142856</v>
      </c>
      <c r="AA294" s="45">
        <v>749</v>
      </c>
      <c r="AB294" s="35">
        <f t="shared" si="64"/>
        <v>68.090909090909093</v>
      </c>
      <c r="AC294" s="35">
        <f t="shared" si="65"/>
        <v>73.900000000000006</v>
      </c>
      <c r="AD294" s="35">
        <f t="shared" si="66"/>
        <v>5.8090909090909122</v>
      </c>
      <c r="AE294" s="35">
        <v>16.5</v>
      </c>
      <c r="AF294" s="35">
        <f t="shared" si="67"/>
        <v>90.4</v>
      </c>
      <c r="AG294" s="35"/>
      <c r="AH294" s="35">
        <f t="shared" si="68"/>
        <v>90.4</v>
      </c>
      <c r="AI294" s="35">
        <v>90.4</v>
      </c>
      <c r="AJ294" s="35">
        <f t="shared" si="69"/>
        <v>0</v>
      </c>
      <c r="AK294" s="9"/>
      <c r="AL294" s="9"/>
      <c r="AM294" s="9"/>
      <c r="AN294" s="9"/>
      <c r="AO294" s="10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10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10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10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10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10"/>
      <c r="FZ294" s="9"/>
      <c r="GA294" s="9"/>
    </row>
    <row r="295" spans="1:183" s="2" customFormat="1" ht="17" customHeight="1">
      <c r="A295" s="46" t="s">
        <v>288</v>
      </c>
      <c r="B295" s="35">
        <v>0</v>
      </c>
      <c r="C295" s="35">
        <v>0</v>
      </c>
      <c r="D295" s="4">
        <f t="shared" si="60"/>
        <v>0</v>
      </c>
      <c r="E295" s="11">
        <v>0</v>
      </c>
      <c r="F295" s="5" t="s">
        <v>370</v>
      </c>
      <c r="G295" s="5" t="s">
        <v>370</v>
      </c>
      <c r="H295" s="5" t="s">
        <v>370</v>
      </c>
      <c r="I295" s="5" t="s">
        <v>370</v>
      </c>
      <c r="J295" s="5" t="s">
        <v>370</v>
      </c>
      <c r="K295" s="5" t="s">
        <v>370</v>
      </c>
      <c r="L295" s="5" t="s">
        <v>370</v>
      </c>
      <c r="M295" s="5" t="s">
        <v>370</v>
      </c>
      <c r="N295" s="35">
        <v>475.3</v>
      </c>
      <c r="O295" s="35">
        <v>575.4</v>
      </c>
      <c r="P295" s="4">
        <f t="shared" si="61"/>
        <v>1.2010603829160529</v>
      </c>
      <c r="Q295" s="11">
        <v>20</v>
      </c>
      <c r="R295" s="35">
        <v>123</v>
      </c>
      <c r="S295" s="35">
        <v>131.9</v>
      </c>
      <c r="T295" s="4">
        <f t="shared" si="59"/>
        <v>1.0723577235772359</v>
      </c>
      <c r="U295" s="11">
        <v>40</v>
      </c>
      <c r="V295" s="35">
        <v>0</v>
      </c>
      <c r="W295" s="35">
        <v>0</v>
      </c>
      <c r="X295" s="4">
        <f t="shared" si="62"/>
        <v>1</v>
      </c>
      <c r="Y295" s="11">
        <v>10</v>
      </c>
      <c r="Z295" s="44">
        <f t="shared" si="63"/>
        <v>1.0987930943058641</v>
      </c>
      <c r="AA295" s="45">
        <v>2332</v>
      </c>
      <c r="AB295" s="35">
        <f t="shared" si="64"/>
        <v>212</v>
      </c>
      <c r="AC295" s="35">
        <f t="shared" si="65"/>
        <v>232.9</v>
      </c>
      <c r="AD295" s="35">
        <f t="shared" si="66"/>
        <v>20.900000000000006</v>
      </c>
      <c r="AE295" s="35">
        <v>52.899999999999977</v>
      </c>
      <c r="AF295" s="35">
        <f t="shared" si="67"/>
        <v>285.8</v>
      </c>
      <c r="AG295" s="35"/>
      <c r="AH295" s="35">
        <f t="shared" si="68"/>
        <v>285.8</v>
      </c>
      <c r="AI295" s="35">
        <v>285.8</v>
      </c>
      <c r="AJ295" s="35">
        <f t="shared" si="69"/>
        <v>0</v>
      </c>
      <c r="AK295" s="9"/>
      <c r="AL295" s="9"/>
      <c r="AM295" s="9"/>
      <c r="AN295" s="9"/>
      <c r="AO295" s="10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10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10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10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10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10"/>
      <c r="FZ295" s="9"/>
      <c r="GA295" s="9"/>
    </row>
    <row r="296" spans="1:183" s="2" customFormat="1" ht="17" customHeight="1">
      <c r="A296" s="46" t="s">
        <v>289</v>
      </c>
      <c r="B296" s="35">
        <v>0</v>
      </c>
      <c r="C296" s="35">
        <v>0</v>
      </c>
      <c r="D296" s="4">
        <f t="shared" si="60"/>
        <v>0</v>
      </c>
      <c r="E296" s="11">
        <v>0</v>
      </c>
      <c r="F296" s="5" t="s">
        <v>370</v>
      </c>
      <c r="G296" s="5" t="s">
        <v>370</v>
      </c>
      <c r="H296" s="5" t="s">
        <v>370</v>
      </c>
      <c r="I296" s="5" t="s">
        <v>370</v>
      </c>
      <c r="J296" s="5" t="s">
        <v>370</v>
      </c>
      <c r="K296" s="5" t="s">
        <v>370</v>
      </c>
      <c r="L296" s="5" t="s">
        <v>370</v>
      </c>
      <c r="M296" s="5" t="s">
        <v>370</v>
      </c>
      <c r="N296" s="35">
        <v>109.7</v>
      </c>
      <c r="O296" s="35">
        <v>359.3</v>
      </c>
      <c r="P296" s="4">
        <f t="shared" si="61"/>
        <v>1.3</v>
      </c>
      <c r="Q296" s="11">
        <v>20</v>
      </c>
      <c r="R296" s="35">
        <v>0</v>
      </c>
      <c r="S296" s="35">
        <v>0</v>
      </c>
      <c r="T296" s="4">
        <f t="shared" si="59"/>
        <v>1</v>
      </c>
      <c r="U296" s="11">
        <v>40</v>
      </c>
      <c r="V296" s="35">
        <v>0</v>
      </c>
      <c r="W296" s="35">
        <v>0</v>
      </c>
      <c r="X296" s="4">
        <f t="shared" si="62"/>
        <v>1</v>
      </c>
      <c r="Y296" s="11">
        <v>10</v>
      </c>
      <c r="Z296" s="44">
        <f t="shared" si="63"/>
        <v>1.0857142857142856</v>
      </c>
      <c r="AA296" s="45">
        <v>675</v>
      </c>
      <c r="AB296" s="35">
        <f t="shared" si="64"/>
        <v>61.363636363636367</v>
      </c>
      <c r="AC296" s="35">
        <f t="shared" si="65"/>
        <v>66.599999999999994</v>
      </c>
      <c r="AD296" s="35">
        <f t="shared" si="66"/>
        <v>5.2363636363636274</v>
      </c>
      <c r="AE296" s="35">
        <v>16.900000000000006</v>
      </c>
      <c r="AF296" s="35">
        <f t="shared" si="67"/>
        <v>83.5</v>
      </c>
      <c r="AG296" s="35"/>
      <c r="AH296" s="35">
        <f t="shared" si="68"/>
        <v>83.5</v>
      </c>
      <c r="AI296" s="35">
        <v>83.5</v>
      </c>
      <c r="AJ296" s="35">
        <f t="shared" si="69"/>
        <v>0</v>
      </c>
      <c r="AK296" s="9"/>
      <c r="AL296" s="9"/>
      <c r="AM296" s="9"/>
      <c r="AN296" s="9"/>
      <c r="AO296" s="10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10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10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10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10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10"/>
      <c r="FZ296" s="9"/>
      <c r="GA296" s="9"/>
    </row>
    <row r="297" spans="1:183" s="2" customFormat="1" ht="17" customHeight="1">
      <c r="A297" s="46" t="s">
        <v>290</v>
      </c>
      <c r="B297" s="35">
        <v>550</v>
      </c>
      <c r="C297" s="35">
        <v>334</v>
      </c>
      <c r="D297" s="4">
        <f t="shared" si="60"/>
        <v>0.6072727272727273</v>
      </c>
      <c r="E297" s="11">
        <v>10</v>
      </c>
      <c r="F297" s="5" t="s">
        <v>370</v>
      </c>
      <c r="G297" s="5" t="s">
        <v>370</v>
      </c>
      <c r="H297" s="5" t="s">
        <v>370</v>
      </c>
      <c r="I297" s="5" t="s">
        <v>370</v>
      </c>
      <c r="J297" s="5" t="s">
        <v>370</v>
      </c>
      <c r="K297" s="5" t="s">
        <v>370</v>
      </c>
      <c r="L297" s="5" t="s">
        <v>370</v>
      </c>
      <c r="M297" s="5" t="s">
        <v>370</v>
      </c>
      <c r="N297" s="35">
        <v>635</v>
      </c>
      <c r="O297" s="35">
        <v>533.6</v>
      </c>
      <c r="P297" s="4">
        <f t="shared" si="61"/>
        <v>0.84031496062992128</v>
      </c>
      <c r="Q297" s="11">
        <v>20</v>
      </c>
      <c r="R297" s="35">
        <v>224</v>
      </c>
      <c r="S297" s="35">
        <v>245.9</v>
      </c>
      <c r="T297" s="4">
        <f t="shared" si="59"/>
        <v>1.0977678571428571</v>
      </c>
      <c r="U297" s="11">
        <v>35</v>
      </c>
      <c r="V297" s="35">
        <v>0</v>
      </c>
      <c r="W297" s="35">
        <v>0</v>
      </c>
      <c r="X297" s="4">
        <f t="shared" si="62"/>
        <v>1</v>
      </c>
      <c r="Y297" s="11">
        <v>15</v>
      </c>
      <c r="Z297" s="44">
        <f t="shared" si="63"/>
        <v>0.95376126856657117</v>
      </c>
      <c r="AA297" s="45">
        <v>1025</v>
      </c>
      <c r="AB297" s="35">
        <f t="shared" si="64"/>
        <v>93.181818181818187</v>
      </c>
      <c r="AC297" s="35">
        <f t="shared" si="65"/>
        <v>88.9</v>
      </c>
      <c r="AD297" s="35">
        <f t="shared" si="66"/>
        <v>-4.2818181818181813</v>
      </c>
      <c r="AE297" s="35">
        <v>-11.700000000000003</v>
      </c>
      <c r="AF297" s="35">
        <f t="shared" si="67"/>
        <v>77.2</v>
      </c>
      <c r="AG297" s="35"/>
      <c r="AH297" s="35">
        <f t="shared" si="68"/>
        <v>77.2</v>
      </c>
      <c r="AI297" s="35">
        <v>77.2</v>
      </c>
      <c r="AJ297" s="35">
        <f t="shared" si="69"/>
        <v>0</v>
      </c>
      <c r="AK297" s="9"/>
      <c r="AL297" s="9"/>
      <c r="AM297" s="9"/>
      <c r="AN297" s="9"/>
      <c r="AO297" s="10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10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10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10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10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10"/>
      <c r="FZ297" s="9"/>
      <c r="GA297" s="9"/>
    </row>
    <row r="298" spans="1:183" s="2" customFormat="1" ht="17" customHeight="1">
      <c r="A298" s="46" t="s">
        <v>291</v>
      </c>
      <c r="B298" s="35">
        <v>0</v>
      </c>
      <c r="C298" s="35">
        <v>0</v>
      </c>
      <c r="D298" s="4">
        <f t="shared" si="60"/>
        <v>0</v>
      </c>
      <c r="E298" s="11">
        <v>0</v>
      </c>
      <c r="F298" s="5" t="s">
        <v>370</v>
      </c>
      <c r="G298" s="5" t="s">
        <v>370</v>
      </c>
      <c r="H298" s="5" t="s">
        <v>370</v>
      </c>
      <c r="I298" s="5" t="s">
        <v>370</v>
      </c>
      <c r="J298" s="5" t="s">
        <v>370</v>
      </c>
      <c r="K298" s="5" t="s">
        <v>370</v>
      </c>
      <c r="L298" s="5" t="s">
        <v>370</v>
      </c>
      <c r="M298" s="5" t="s">
        <v>370</v>
      </c>
      <c r="N298" s="35">
        <v>379.8</v>
      </c>
      <c r="O298" s="35">
        <v>621.29999999999995</v>
      </c>
      <c r="P298" s="4">
        <f t="shared" si="61"/>
        <v>1.2435860979462874</v>
      </c>
      <c r="Q298" s="11">
        <v>20</v>
      </c>
      <c r="R298" s="35">
        <v>22</v>
      </c>
      <c r="S298" s="35">
        <v>9</v>
      </c>
      <c r="T298" s="4">
        <f t="shared" si="59"/>
        <v>0.40909090909090912</v>
      </c>
      <c r="U298" s="11">
        <v>40</v>
      </c>
      <c r="V298" s="35">
        <v>0</v>
      </c>
      <c r="W298" s="35">
        <v>0</v>
      </c>
      <c r="X298" s="4">
        <f t="shared" si="62"/>
        <v>1</v>
      </c>
      <c r="Y298" s="11">
        <v>10</v>
      </c>
      <c r="Z298" s="44">
        <f t="shared" si="63"/>
        <v>0.73193369032231581</v>
      </c>
      <c r="AA298" s="45">
        <v>2768</v>
      </c>
      <c r="AB298" s="35">
        <f t="shared" si="64"/>
        <v>251.63636363636363</v>
      </c>
      <c r="AC298" s="35">
        <f t="shared" si="65"/>
        <v>184.2</v>
      </c>
      <c r="AD298" s="35">
        <f t="shared" si="66"/>
        <v>-67.436363636363637</v>
      </c>
      <c r="AE298" s="35">
        <v>-84.199999999999989</v>
      </c>
      <c r="AF298" s="35">
        <f t="shared" si="67"/>
        <v>100</v>
      </c>
      <c r="AG298" s="35"/>
      <c r="AH298" s="35">
        <f t="shared" si="68"/>
        <v>100</v>
      </c>
      <c r="AI298" s="35">
        <v>100</v>
      </c>
      <c r="AJ298" s="35">
        <f t="shared" si="69"/>
        <v>0</v>
      </c>
      <c r="AK298" s="9"/>
      <c r="AL298" s="9"/>
      <c r="AM298" s="9"/>
      <c r="AN298" s="9"/>
      <c r="AO298" s="10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10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10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10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10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10"/>
      <c r="FZ298" s="9"/>
      <c r="GA298" s="9"/>
    </row>
    <row r="299" spans="1:183" s="2" customFormat="1" ht="17" customHeight="1">
      <c r="A299" s="46" t="s">
        <v>292</v>
      </c>
      <c r="B299" s="35">
        <v>1092</v>
      </c>
      <c r="C299" s="35">
        <v>0</v>
      </c>
      <c r="D299" s="4">
        <f t="shared" si="60"/>
        <v>0</v>
      </c>
      <c r="E299" s="11">
        <v>10</v>
      </c>
      <c r="F299" s="5" t="s">
        <v>370</v>
      </c>
      <c r="G299" s="5" t="s">
        <v>370</v>
      </c>
      <c r="H299" s="5" t="s">
        <v>370</v>
      </c>
      <c r="I299" s="5" t="s">
        <v>370</v>
      </c>
      <c r="J299" s="5" t="s">
        <v>370</v>
      </c>
      <c r="K299" s="5" t="s">
        <v>370</v>
      </c>
      <c r="L299" s="5" t="s">
        <v>370</v>
      </c>
      <c r="M299" s="5" t="s">
        <v>370</v>
      </c>
      <c r="N299" s="35">
        <v>860.1</v>
      </c>
      <c r="O299" s="35">
        <v>1605.8</v>
      </c>
      <c r="P299" s="4">
        <f t="shared" si="61"/>
        <v>1.2666992210208114</v>
      </c>
      <c r="Q299" s="11">
        <v>20</v>
      </c>
      <c r="R299" s="35">
        <v>240</v>
      </c>
      <c r="S299" s="35">
        <v>256.3</v>
      </c>
      <c r="T299" s="4">
        <f t="shared" si="59"/>
        <v>1.0679166666666666</v>
      </c>
      <c r="U299" s="11">
        <v>30</v>
      </c>
      <c r="V299" s="35">
        <v>0</v>
      </c>
      <c r="W299" s="35">
        <v>0</v>
      </c>
      <c r="X299" s="4">
        <f t="shared" si="62"/>
        <v>1</v>
      </c>
      <c r="Y299" s="11">
        <v>20</v>
      </c>
      <c r="Z299" s="44">
        <f t="shared" si="63"/>
        <v>0.96714355525520301</v>
      </c>
      <c r="AA299" s="45">
        <v>588</v>
      </c>
      <c r="AB299" s="35">
        <f t="shared" si="64"/>
        <v>53.454545454545453</v>
      </c>
      <c r="AC299" s="35">
        <f t="shared" si="65"/>
        <v>51.7</v>
      </c>
      <c r="AD299" s="35">
        <f t="shared" si="66"/>
        <v>-1.7545454545454504</v>
      </c>
      <c r="AE299" s="35">
        <v>-3.2999999999999972</v>
      </c>
      <c r="AF299" s="35">
        <f t="shared" si="67"/>
        <v>48.4</v>
      </c>
      <c r="AG299" s="35"/>
      <c r="AH299" s="35">
        <f t="shared" si="68"/>
        <v>48.4</v>
      </c>
      <c r="AI299" s="35">
        <v>48.4</v>
      </c>
      <c r="AJ299" s="35">
        <f t="shared" si="69"/>
        <v>0</v>
      </c>
      <c r="AK299" s="9"/>
      <c r="AL299" s="9"/>
      <c r="AM299" s="9"/>
      <c r="AN299" s="9"/>
      <c r="AO299" s="10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10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10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10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10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10"/>
      <c r="FZ299" s="9"/>
      <c r="GA299" s="9"/>
    </row>
    <row r="300" spans="1:183" s="2" customFormat="1" ht="17" customHeight="1">
      <c r="A300" s="46" t="s">
        <v>293</v>
      </c>
      <c r="B300" s="35">
        <v>589</v>
      </c>
      <c r="C300" s="35">
        <v>466.5</v>
      </c>
      <c r="D300" s="4">
        <f t="shared" si="60"/>
        <v>0.79202037351443122</v>
      </c>
      <c r="E300" s="11">
        <v>10</v>
      </c>
      <c r="F300" s="5" t="s">
        <v>370</v>
      </c>
      <c r="G300" s="5" t="s">
        <v>370</v>
      </c>
      <c r="H300" s="5" t="s">
        <v>370</v>
      </c>
      <c r="I300" s="5" t="s">
        <v>370</v>
      </c>
      <c r="J300" s="5" t="s">
        <v>370</v>
      </c>
      <c r="K300" s="5" t="s">
        <v>370</v>
      </c>
      <c r="L300" s="5" t="s">
        <v>370</v>
      </c>
      <c r="M300" s="5" t="s">
        <v>370</v>
      </c>
      <c r="N300" s="35">
        <v>189.5</v>
      </c>
      <c r="O300" s="35">
        <v>180</v>
      </c>
      <c r="P300" s="4">
        <f t="shared" si="61"/>
        <v>0.94986807387862793</v>
      </c>
      <c r="Q300" s="11">
        <v>20</v>
      </c>
      <c r="R300" s="35">
        <v>18</v>
      </c>
      <c r="S300" s="35">
        <v>8</v>
      </c>
      <c r="T300" s="4">
        <f t="shared" si="59"/>
        <v>0.44444444444444442</v>
      </c>
      <c r="U300" s="11">
        <v>30</v>
      </c>
      <c r="V300" s="35">
        <v>0</v>
      </c>
      <c r="W300" s="35">
        <v>0</v>
      </c>
      <c r="X300" s="4">
        <f t="shared" si="62"/>
        <v>1</v>
      </c>
      <c r="Y300" s="11">
        <v>20</v>
      </c>
      <c r="Z300" s="44">
        <f t="shared" si="63"/>
        <v>0.7531362318256275</v>
      </c>
      <c r="AA300" s="45">
        <v>1007</v>
      </c>
      <c r="AB300" s="35">
        <f t="shared" si="64"/>
        <v>91.545454545454547</v>
      </c>
      <c r="AC300" s="35">
        <f t="shared" si="65"/>
        <v>68.900000000000006</v>
      </c>
      <c r="AD300" s="35">
        <f t="shared" si="66"/>
        <v>-22.645454545454541</v>
      </c>
      <c r="AE300" s="35">
        <v>-33.899999999999977</v>
      </c>
      <c r="AF300" s="35">
        <f t="shared" si="67"/>
        <v>35</v>
      </c>
      <c r="AG300" s="35"/>
      <c r="AH300" s="35">
        <f t="shared" si="68"/>
        <v>35</v>
      </c>
      <c r="AI300" s="35">
        <v>35</v>
      </c>
      <c r="AJ300" s="35">
        <f t="shared" si="69"/>
        <v>0</v>
      </c>
      <c r="AK300" s="9"/>
      <c r="AL300" s="9"/>
      <c r="AM300" s="9"/>
      <c r="AN300" s="9"/>
      <c r="AO300" s="10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10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10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10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10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10"/>
      <c r="FZ300" s="9"/>
      <c r="GA300" s="9"/>
    </row>
    <row r="301" spans="1:183" s="2" customFormat="1" ht="17" customHeight="1">
      <c r="A301" s="46" t="s">
        <v>294</v>
      </c>
      <c r="B301" s="35">
        <v>0</v>
      </c>
      <c r="C301" s="35">
        <v>0</v>
      </c>
      <c r="D301" s="4">
        <f t="shared" si="60"/>
        <v>0</v>
      </c>
      <c r="E301" s="11">
        <v>0</v>
      </c>
      <c r="F301" s="5" t="s">
        <v>370</v>
      </c>
      <c r="G301" s="5" t="s">
        <v>370</v>
      </c>
      <c r="H301" s="5" t="s">
        <v>370</v>
      </c>
      <c r="I301" s="5" t="s">
        <v>370</v>
      </c>
      <c r="J301" s="5" t="s">
        <v>370</v>
      </c>
      <c r="K301" s="5" t="s">
        <v>370</v>
      </c>
      <c r="L301" s="5" t="s">
        <v>370</v>
      </c>
      <c r="M301" s="5" t="s">
        <v>370</v>
      </c>
      <c r="N301" s="35">
        <v>368.3</v>
      </c>
      <c r="O301" s="35">
        <v>597.20000000000005</v>
      </c>
      <c r="P301" s="4">
        <f t="shared" si="61"/>
        <v>1.2421504208525658</v>
      </c>
      <c r="Q301" s="11">
        <v>20</v>
      </c>
      <c r="R301" s="35">
        <v>0</v>
      </c>
      <c r="S301" s="35">
        <v>0</v>
      </c>
      <c r="T301" s="4">
        <f t="shared" si="59"/>
        <v>1</v>
      </c>
      <c r="U301" s="11">
        <v>20</v>
      </c>
      <c r="V301" s="35">
        <v>0</v>
      </c>
      <c r="W301" s="35">
        <v>0</v>
      </c>
      <c r="X301" s="4">
        <f t="shared" si="62"/>
        <v>1</v>
      </c>
      <c r="Y301" s="11">
        <v>30</v>
      </c>
      <c r="Z301" s="44">
        <f t="shared" si="63"/>
        <v>1.0691858345293046</v>
      </c>
      <c r="AA301" s="45">
        <v>44</v>
      </c>
      <c r="AB301" s="35">
        <f t="shared" si="64"/>
        <v>4</v>
      </c>
      <c r="AC301" s="35">
        <f t="shared" si="65"/>
        <v>4.3</v>
      </c>
      <c r="AD301" s="35">
        <f t="shared" si="66"/>
        <v>0.29999999999999982</v>
      </c>
      <c r="AE301" s="35">
        <v>0.5</v>
      </c>
      <c r="AF301" s="35">
        <f t="shared" si="67"/>
        <v>4.8</v>
      </c>
      <c r="AG301" s="35"/>
      <c r="AH301" s="35">
        <f t="shared" si="68"/>
        <v>4.8</v>
      </c>
      <c r="AI301" s="35">
        <v>4.8</v>
      </c>
      <c r="AJ301" s="35">
        <f t="shared" si="69"/>
        <v>0</v>
      </c>
      <c r="AK301" s="9"/>
      <c r="AL301" s="9"/>
      <c r="AM301" s="9"/>
      <c r="AN301" s="9"/>
      <c r="AO301" s="10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10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10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10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10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10"/>
      <c r="FZ301" s="9"/>
      <c r="GA301" s="9"/>
    </row>
    <row r="302" spans="1:183" s="2" customFormat="1" ht="17" customHeight="1">
      <c r="A302" s="46" t="s">
        <v>295</v>
      </c>
      <c r="B302" s="35">
        <v>5110</v>
      </c>
      <c r="C302" s="35">
        <v>2362</v>
      </c>
      <c r="D302" s="4">
        <f t="shared" si="60"/>
        <v>0.46223091976516634</v>
      </c>
      <c r="E302" s="11">
        <v>10</v>
      </c>
      <c r="F302" s="5" t="s">
        <v>370</v>
      </c>
      <c r="G302" s="5" t="s">
        <v>370</v>
      </c>
      <c r="H302" s="5" t="s">
        <v>370</v>
      </c>
      <c r="I302" s="5" t="s">
        <v>370</v>
      </c>
      <c r="J302" s="5" t="s">
        <v>370</v>
      </c>
      <c r="K302" s="5" t="s">
        <v>370</v>
      </c>
      <c r="L302" s="5" t="s">
        <v>370</v>
      </c>
      <c r="M302" s="5" t="s">
        <v>370</v>
      </c>
      <c r="N302" s="35">
        <v>868.4</v>
      </c>
      <c r="O302" s="35">
        <v>2336.4</v>
      </c>
      <c r="P302" s="4">
        <f t="shared" si="61"/>
        <v>1.3</v>
      </c>
      <c r="Q302" s="11">
        <v>20</v>
      </c>
      <c r="R302" s="35">
        <v>0</v>
      </c>
      <c r="S302" s="35">
        <v>0</v>
      </c>
      <c r="T302" s="4">
        <f t="shared" si="59"/>
        <v>1</v>
      </c>
      <c r="U302" s="11">
        <v>20</v>
      </c>
      <c r="V302" s="35">
        <v>0</v>
      </c>
      <c r="W302" s="35">
        <v>0</v>
      </c>
      <c r="X302" s="4">
        <f t="shared" si="62"/>
        <v>1</v>
      </c>
      <c r="Y302" s="11">
        <v>30</v>
      </c>
      <c r="Z302" s="44">
        <f t="shared" si="63"/>
        <v>1.0077788649706458</v>
      </c>
      <c r="AA302" s="45">
        <v>150</v>
      </c>
      <c r="AB302" s="35">
        <f t="shared" si="64"/>
        <v>13.636363636363637</v>
      </c>
      <c r="AC302" s="35">
        <f t="shared" si="65"/>
        <v>13.7</v>
      </c>
      <c r="AD302" s="35">
        <f t="shared" si="66"/>
        <v>6.3636363636362603E-2</v>
      </c>
      <c r="AE302" s="35">
        <v>1.1999999999999993</v>
      </c>
      <c r="AF302" s="35">
        <f t="shared" si="67"/>
        <v>14.9</v>
      </c>
      <c r="AG302" s="35"/>
      <c r="AH302" s="35">
        <f t="shared" si="68"/>
        <v>14.9</v>
      </c>
      <c r="AI302" s="35">
        <v>14.9</v>
      </c>
      <c r="AJ302" s="35">
        <f t="shared" si="69"/>
        <v>0</v>
      </c>
      <c r="AK302" s="9"/>
      <c r="AL302" s="9"/>
      <c r="AM302" s="9"/>
      <c r="AN302" s="9"/>
      <c r="AO302" s="10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10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10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10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10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10"/>
      <c r="FZ302" s="9"/>
      <c r="GA302" s="9"/>
    </row>
    <row r="303" spans="1:183" s="2" customFormat="1" ht="17" customHeight="1">
      <c r="A303" s="46" t="s">
        <v>296</v>
      </c>
      <c r="B303" s="35">
        <v>264537</v>
      </c>
      <c r="C303" s="35">
        <v>123191.1</v>
      </c>
      <c r="D303" s="4">
        <f t="shared" si="60"/>
        <v>0.46568570748137311</v>
      </c>
      <c r="E303" s="11">
        <v>10</v>
      </c>
      <c r="F303" s="5" t="s">
        <v>370</v>
      </c>
      <c r="G303" s="5" t="s">
        <v>370</v>
      </c>
      <c r="H303" s="5" t="s">
        <v>370</v>
      </c>
      <c r="I303" s="5" t="s">
        <v>370</v>
      </c>
      <c r="J303" s="5" t="s">
        <v>370</v>
      </c>
      <c r="K303" s="5" t="s">
        <v>370</v>
      </c>
      <c r="L303" s="5" t="s">
        <v>370</v>
      </c>
      <c r="M303" s="5" t="s">
        <v>370</v>
      </c>
      <c r="N303" s="35">
        <v>3594.7</v>
      </c>
      <c r="O303" s="35">
        <v>5198.2</v>
      </c>
      <c r="P303" s="4">
        <f t="shared" si="61"/>
        <v>1.224607338581801</v>
      </c>
      <c r="Q303" s="11">
        <v>20</v>
      </c>
      <c r="R303" s="35">
        <v>0</v>
      </c>
      <c r="S303" s="35">
        <v>0</v>
      </c>
      <c r="T303" s="4">
        <f t="shared" ref="T303:T366" si="70">IF(U303=0,0,IF(R303=0,1,IF(S303&lt;0,0,IF(S303/R303&gt;1.2,IF((S303/R303-1.2)*0.1+1.2&gt;1.3,1.3,(S303/R303-1.2)*0.1+1.2),S303/R303))))</f>
        <v>1</v>
      </c>
      <c r="U303" s="11">
        <v>40</v>
      </c>
      <c r="V303" s="35">
        <v>0</v>
      </c>
      <c r="W303" s="35">
        <v>0</v>
      </c>
      <c r="X303" s="4">
        <f t="shared" si="62"/>
        <v>1</v>
      </c>
      <c r="Y303" s="11">
        <v>10</v>
      </c>
      <c r="Z303" s="44">
        <f t="shared" si="63"/>
        <v>0.98936254808062185</v>
      </c>
      <c r="AA303" s="45">
        <v>25</v>
      </c>
      <c r="AB303" s="35">
        <f t="shared" si="64"/>
        <v>2.2727272727272729</v>
      </c>
      <c r="AC303" s="35">
        <f t="shared" si="65"/>
        <v>2.2000000000000002</v>
      </c>
      <c r="AD303" s="35">
        <f t="shared" si="66"/>
        <v>-7.2727272727272751E-2</v>
      </c>
      <c r="AE303" s="35">
        <v>0.5</v>
      </c>
      <c r="AF303" s="35">
        <f t="shared" si="67"/>
        <v>2.7</v>
      </c>
      <c r="AG303" s="35"/>
      <c r="AH303" s="35">
        <f t="shared" si="68"/>
        <v>2.7</v>
      </c>
      <c r="AI303" s="35">
        <v>2.7</v>
      </c>
      <c r="AJ303" s="35">
        <f t="shared" si="69"/>
        <v>0</v>
      </c>
      <c r="AK303" s="9"/>
      <c r="AL303" s="9"/>
      <c r="AM303" s="9"/>
      <c r="AN303" s="9"/>
      <c r="AO303" s="10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10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10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10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10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10"/>
      <c r="FZ303" s="9"/>
      <c r="GA303" s="9"/>
    </row>
    <row r="304" spans="1:183" s="2" customFormat="1" ht="17" customHeight="1">
      <c r="A304" s="46" t="s">
        <v>297</v>
      </c>
      <c r="B304" s="35">
        <v>3073</v>
      </c>
      <c r="C304" s="35">
        <v>31646.400000000001</v>
      </c>
      <c r="D304" s="4">
        <f t="shared" ref="D304:D367" si="71">IF(E304=0,0,IF(B304=0,1,IF(C304&lt;0,0,IF(C304/B304&gt;1.2,IF((C304/B304-1.2)*0.1+1.2&gt;1.3,1.3,(C304/B304-1.2)*0.1+1.2),C304/B304))))</f>
        <v>1.3</v>
      </c>
      <c r="E304" s="11">
        <v>10</v>
      </c>
      <c r="F304" s="5" t="s">
        <v>370</v>
      </c>
      <c r="G304" s="5" t="s">
        <v>370</v>
      </c>
      <c r="H304" s="5" t="s">
        <v>370</v>
      </c>
      <c r="I304" s="5" t="s">
        <v>370</v>
      </c>
      <c r="J304" s="5" t="s">
        <v>370</v>
      </c>
      <c r="K304" s="5" t="s">
        <v>370</v>
      </c>
      <c r="L304" s="5" t="s">
        <v>370</v>
      </c>
      <c r="M304" s="5" t="s">
        <v>370</v>
      </c>
      <c r="N304" s="35">
        <v>4210.1000000000004</v>
      </c>
      <c r="O304" s="35">
        <v>925.6</v>
      </c>
      <c r="P304" s="4">
        <f t="shared" ref="P304:P367" si="72">IF(Q304=0,0,IF(N304=0,1,IF(O304&lt;0,0,IF(O304/N304&gt;1.2,IF((O304/N304-1.2)*0.1+1.2&gt;1.3,1.3,(O304/N304-1.2)*0.1+1.2),O304/N304))))</f>
        <v>0.21985226004132918</v>
      </c>
      <c r="Q304" s="11">
        <v>20</v>
      </c>
      <c r="R304" s="35">
        <v>0</v>
      </c>
      <c r="S304" s="35">
        <v>0</v>
      </c>
      <c r="T304" s="4">
        <f t="shared" si="70"/>
        <v>1</v>
      </c>
      <c r="U304" s="11">
        <v>10</v>
      </c>
      <c r="V304" s="35">
        <v>0</v>
      </c>
      <c r="W304" s="35">
        <v>0</v>
      </c>
      <c r="X304" s="4">
        <f t="shared" ref="X304:X367" si="73">IF(Y304=0,0,IF(V304=0,1,IF(W304&lt;0,0,IF(W304/V304&gt;1.2,IF((W304/V304-1.2)*0.1+1.2&gt;1.3,1.3,(W304/V304-1.2)*0.1+1.2),W304/V304))))</f>
        <v>1</v>
      </c>
      <c r="Y304" s="11">
        <v>40</v>
      </c>
      <c r="Z304" s="44">
        <f t="shared" ref="Z304:Z367" si="74">(D304*E304+P304*Q304+T304*U304+X304*Y304)/(E304+Q304+U304+Y304)</f>
        <v>0.8424630650103323</v>
      </c>
      <c r="AA304" s="45">
        <v>20</v>
      </c>
      <c r="AB304" s="35">
        <f t="shared" ref="AB304:AB367" si="75">AA304/11</f>
        <v>1.8181818181818181</v>
      </c>
      <c r="AC304" s="35">
        <f t="shared" ref="AC304:AC367" si="76">ROUND(Z304*AB304,1)</f>
        <v>1.5</v>
      </c>
      <c r="AD304" s="35">
        <f t="shared" ref="AD304:AD367" si="77">AC304-AB304</f>
        <v>-0.31818181818181812</v>
      </c>
      <c r="AE304" s="35">
        <v>0.20000000000000018</v>
      </c>
      <c r="AF304" s="35">
        <f t="shared" ref="AF304:AF367" si="78">IF((AC304+AE304)&gt;0,ROUND(AC304+AE304,1),0)</f>
        <v>1.7</v>
      </c>
      <c r="AG304" s="35"/>
      <c r="AH304" s="35">
        <f t="shared" ref="AH304:AH367" si="79">IF((AF304-AG304)&gt;0,ROUND(AF304-AG304,1),0)</f>
        <v>1.7</v>
      </c>
      <c r="AI304" s="35">
        <v>1.7</v>
      </c>
      <c r="AJ304" s="35">
        <f t="shared" ref="AJ304:AJ367" si="80">AH304-AI304</f>
        <v>0</v>
      </c>
      <c r="AK304" s="9"/>
      <c r="AL304" s="9"/>
      <c r="AM304" s="9"/>
      <c r="AN304" s="9"/>
      <c r="AO304" s="10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10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10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10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10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10"/>
      <c r="FZ304" s="9"/>
      <c r="GA304" s="9"/>
    </row>
    <row r="305" spans="1:183" s="2" customFormat="1" ht="17" customHeight="1">
      <c r="A305" s="46" t="s">
        <v>298</v>
      </c>
      <c r="B305" s="35">
        <v>0</v>
      </c>
      <c r="C305" s="35">
        <v>0</v>
      </c>
      <c r="D305" s="4">
        <f t="shared" si="71"/>
        <v>0</v>
      </c>
      <c r="E305" s="11">
        <v>0</v>
      </c>
      <c r="F305" s="5" t="s">
        <v>370</v>
      </c>
      <c r="G305" s="5" t="s">
        <v>370</v>
      </c>
      <c r="H305" s="5" t="s">
        <v>370</v>
      </c>
      <c r="I305" s="5" t="s">
        <v>370</v>
      </c>
      <c r="J305" s="5" t="s">
        <v>370</v>
      </c>
      <c r="K305" s="5" t="s">
        <v>370</v>
      </c>
      <c r="L305" s="5" t="s">
        <v>370</v>
      </c>
      <c r="M305" s="5" t="s">
        <v>370</v>
      </c>
      <c r="N305" s="35">
        <v>126.1</v>
      </c>
      <c r="O305" s="35">
        <v>298.89999999999998</v>
      </c>
      <c r="P305" s="4">
        <f t="shared" si="72"/>
        <v>1.3</v>
      </c>
      <c r="Q305" s="11">
        <v>20</v>
      </c>
      <c r="R305" s="35">
        <v>0</v>
      </c>
      <c r="S305" s="35">
        <v>0</v>
      </c>
      <c r="T305" s="4">
        <f t="shared" si="70"/>
        <v>1</v>
      </c>
      <c r="U305" s="11">
        <v>30</v>
      </c>
      <c r="V305" s="35">
        <v>0</v>
      </c>
      <c r="W305" s="35">
        <v>0</v>
      </c>
      <c r="X305" s="4">
        <f t="shared" si="73"/>
        <v>1</v>
      </c>
      <c r="Y305" s="11">
        <v>20</v>
      </c>
      <c r="Z305" s="44">
        <f t="shared" si="74"/>
        <v>1.0857142857142856</v>
      </c>
      <c r="AA305" s="45">
        <v>716</v>
      </c>
      <c r="AB305" s="35">
        <f t="shared" si="75"/>
        <v>65.090909090909093</v>
      </c>
      <c r="AC305" s="35">
        <f t="shared" si="76"/>
        <v>70.7</v>
      </c>
      <c r="AD305" s="35">
        <f t="shared" si="77"/>
        <v>5.6090909090909093</v>
      </c>
      <c r="AE305" s="35">
        <v>9.7999999999999972</v>
      </c>
      <c r="AF305" s="35">
        <f t="shared" si="78"/>
        <v>80.5</v>
      </c>
      <c r="AG305" s="35"/>
      <c r="AH305" s="35">
        <f t="shared" si="79"/>
        <v>80.5</v>
      </c>
      <c r="AI305" s="35">
        <v>80.5</v>
      </c>
      <c r="AJ305" s="35">
        <f t="shared" si="80"/>
        <v>0</v>
      </c>
      <c r="AK305" s="9"/>
      <c r="AL305" s="9"/>
      <c r="AM305" s="9"/>
      <c r="AN305" s="9"/>
      <c r="AO305" s="10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10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10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10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10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10"/>
      <c r="FZ305" s="9"/>
      <c r="GA305" s="9"/>
    </row>
    <row r="306" spans="1:183" s="2" customFormat="1" ht="17" customHeight="1">
      <c r="A306" s="46" t="s">
        <v>299</v>
      </c>
      <c r="B306" s="35">
        <v>642</v>
      </c>
      <c r="C306" s="35">
        <v>2410</v>
      </c>
      <c r="D306" s="4">
        <f t="shared" si="71"/>
        <v>1.3</v>
      </c>
      <c r="E306" s="11">
        <v>10</v>
      </c>
      <c r="F306" s="5" t="s">
        <v>370</v>
      </c>
      <c r="G306" s="5" t="s">
        <v>370</v>
      </c>
      <c r="H306" s="5" t="s">
        <v>370</v>
      </c>
      <c r="I306" s="5" t="s">
        <v>370</v>
      </c>
      <c r="J306" s="5" t="s">
        <v>370</v>
      </c>
      <c r="K306" s="5" t="s">
        <v>370</v>
      </c>
      <c r="L306" s="5" t="s">
        <v>370</v>
      </c>
      <c r="M306" s="5" t="s">
        <v>370</v>
      </c>
      <c r="N306" s="35">
        <v>376.3</v>
      </c>
      <c r="O306" s="35">
        <v>503.2</v>
      </c>
      <c r="P306" s="4">
        <f t="shared" si="72"/>
        <v>1.213723093276641</v>
      </c>
      <c r="Q306" s="11">
        <v>20</v>
      </c>
      <c r="R306" s="35">
        <v>0</v>
      </c>
      <c r="S306" s="35">
        <v>2.2999999999999998</v>
      </c>
      <c r="T306" s="4">
        <f t="shared" si="70"/>
        <v>1</v>
      </c>
      <c r="U306" s="11">
        <v>35</v>
      </c>
      <c r="V306" s="35">
        <v>0</v>
      </c>
      <c r="W306" s="35">
        <v>0</v>
      </c>
      <c r="X306" s="4">
        <f t="shared" si="73"/>
        <v>1</v>
      </c>
      <c r="Y306" s="11">
        <v>15</v>
      </c>
      <c r="Z306" s="44">
        <f t="shared" si="74"/>
        <v>1.0909307733191604</v>
      </c>
      <c r="AA306" s="45">
        <v>2482</v>
      </c>
      <c r="AB306" s="35">
        <f t="shared" si="75"/>
        <v>225.63636363636363</v>
      </c>
      <c r="AC306" s="35">
        <f t="shared" si="76"/>
        <v>246.2</v>
      </c>
      <c r="AD306" s="35">
        <f t="shared" si="77"/>
        <v>20.563636363636363</v>
      </c>
      <c r="AE306" s="35">
        <v>77.900000000000034</v>
      </c>
      <c r="AF306" s="35">
        <f t="shared" si="78"/>
        <v>324.10000000000002</v>
      </c>
      <c r="AG306" s="35"/>
      <c r="AH306" s="35">
        <f t="shared" si="79"/>
        <v>324.10000000000002</v>
      </c>
      <c r="AI306" s="35">
        <v>324.10000000000002</v>
      </c>
      <c r="AJ306" s="35">
        <f t="shared" si="80"/>
        <v>0</v>
      </c>
      <c r="AK306" s="9"/>
      <c r="AL306" s="9"/>
      <c r="AM306" s="9"/>
      <c r="AN306" s="9"/>
      <c r="AO306" s="10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10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10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10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10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10"/>
      <c r="FZ306" s="9"/>
      <c r="GA306" s="9"/>
    </row>
    <row r="307" spans="1:183" s="2" customFormat="1" ht="17" customHeight="1">
      <c r="A307" s="46" t="s">
        <v>300</v>
      </c>
      <c r="B307" s="35">
        <v>2500</v>
      </c>
      <c r="C307" s="35">
        <v>1369.5</v>
      </c>
      <c r="D307" s="4">
        <f t="shared" si="71"/>
        <v>0.54779999999999995</v>
      </c>
      <c r="E307" s="11">
        <v>10</v>
      </c>
      <c r="F307" s="5" t="s">
        <v>370</v>
      </c>
      <c r="G307" s="5" t="s">
        <v>370</v>
      </c>
      <c r="H307" s="5" t="s">
        <v>370</v>
      </c>
      <c r="I307" s="5" t="s">
        <v>370</v>
      </c>
      <c r="J307" s="5" t="s">
        <v>370</v>
      </c>
      <c r="K307" s="5" t="s">
        <v>370</v>
      </c>
      <c r="L307" s="5" t="s">
        <v>370</v>
      </c>
      <c r="M307" s="5" t="s">
        <v>370</v>
      </c>
      <c r="N307" s="35">
        <v>782.7</v>
      </c>
      <c r="O307" s="35">
        <v>602.6</v>
      </c>
      <c r="P307" s="4">
        <f t="shared" si="72"/>
        <v>0.76989906733103364</v>
      </c>
      <c r="Q307" s="11">
        <v>20</v>
      </c>
      <c r="R307" s="35">
        <v>0</v>
      </c>
      <c r="S307" s="35">
        <v>49.9</v>
      </c>
      <c r="T307" s="4">
        <f t="shared" si="70"/>
        <v>1</v>
      </c>
      <c r="U307" s="11">
        <v>20</v>
      </c>
      <c r="V307" s="35">
        <v>0</v>
      </c>
      <c r="W307" s="35">
        <v>0</v>
      </c>
      <c r="X307" s="4">
        <f t="shared" si="73"/>
        <v>1</v>
      </c>
      <c r="Y307" s="11">
        <v>30</v>
      </c>
      <c r="Z307" s="44">
        <f t="shared" si="74"/>
        <v>0.8859497668327585</v>
      </c>
      <c r="AA307" s="45">
        <v>2665</v>
      </c>
      <c r="AB307" s="35">
        <f t="shared" si="75"/>
        <v>242.27272727272728</v>
      </c>
      <c r="AC307" s="35">
        <f t="shared" si="76"/>
        <v>214.6</v>
      </c>
      <c r="AD307" s="35">
        <f t="shared" si="77"/>
        <v>-27.672727272727286</v>
      </c>
      <c r="AE307" s="35">
        <v>-93</v>
      </c>
      <c r="AF307" s="35">
        <f t="shared" si="78"/>
        <v>121.6</v>
      </c>
      <c r="AG307" s="35"/>
      <c r="AH307" s="35">
        <f t="shared" si="79"/>
        <v>121.6</v>
      </c>
      <c r="AI307" s="35">
        <v>121.6</v>
      </c>
      <c r="AJ307" s="35">
        <f t="shared" si="80"/>
        <v>0</v>
      </c>
      <c r="AK307" s="9"/>
      <c r="AL307" s="9"/>
      <c r="AM307" s="9"/>
      <c r="AN307" s="9"/>
      <c r="AO307" s="10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10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10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10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10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10"/>
      <c r="FZ307" s="9"/>
      <c r="GA307" s="9"/>
    </row>
    <row r="308" spans="1:183" s="2" customFormat="1" ht="17" customHeight="1">
      <c r="A308" s="46" t="s">
        <v>301</v>
      </c>
      <c r="B308" s="35">
        <v>88602</v>
      </c>
      <c r="C308" s="35">
        <v>76477.2</v>
      </c>
      <c r="D308" s="4">
        <f t="shared" si="71"/>
        <v>0.86315433060201796</v>
      </c>
      <c r="E308" s="11">
        <v>10</v>
      </c>
      <c r="F308" s="5" t="s">
        <v>370</v>
      </c>
      <c r="G308" s="5" t="s">
        <v>370</v>
      </c>
      <c r="H308" s="5" t="s">
        <v>370</v>
      </c>
      <c r="I308" s="5" t="s">
        <v>370</v>
      </c>
      <c r="J308" s="5" t="s">
        <v>370</v>
      </c>
      <c r="K308" s="5" t="s">
        <v>370</v>
      </c>
      <c r="L308" s="5" t="s">
        <v>370</v>
      </c>
      <c r="M308" s="5" t="s">
        <v>370</v>
      </c>
      <c r="N308" s="35">
        <v>5348.7</v>
      </c>
      <c r="O308" s="35">
        <v>5308.2</v>
      </c>
      <c r="P308" s="4">
        <f t="shared" si="72"/>
        <v>0.99242806663301364</v>
      </c>
      <c r="Q308" s="11">
        <v>20</v>
      </c>
      <c r="R308" s="35">
        <v>0</v>
      </c>
      <c r="S308" s="35">
        <v>0</v>
      </c>
      <c r="T308" s="4">
        <f t="shared" si="70"/>
        <v>1</v>
      </c>
      <c r="U308" s="11">
        <v>40</v>
      </c>
      <c r="V308" s="35">
        <v>0</v>
      </c>
      <c r="W308" s="35">
        <v>0</v>
      </c>
      <c r="X308" s="4">
        <f t="shared" si="73"/>
        <v>1</v>
      </c>
      <c r="Y308" s="11">
        <v>10</v>
      </c>
      <c r="Z308" s="44">
        <f t="shared" si="74"/>
        <v>0.98100130798350571</v>
      </c>
      <c r="AA308" s="45">
        <v>68</v>
      </c>
      <c r="AB308" s="35">
        <f t="shared" si="75"/>
        <v>6.1818181818181817</v>
      </c>
      <c r="AC308" s="35">
        <f t="shared" si="76"/>
        <v>6.1</v>
      </c>
      <c r="AD308" s="35">
        <f t="shared" si="77"/>
        <v>-8.1818181818182012E-2</v>
      </c>
      <c r="AE308" s="35">
        <v>-2.7000000000000011</v>
      </c>
      <c r="AF308" s="35">
        <f t="shared" si="78"/>
        <v>3.4</v>
      </c>
      <c r="AG308" s="35"/>
      <c r="AH308" s="35">
        <f t="shared" si="79"/>
        <v>3.4</v>
      </c>
      <c r="AI308" s="35">
        <v>3.4</v>
      </c>
      <c r="AJ308" s="35">
        <f t="shared" si="80"/>
        <v>0</v>
      </c>
      <c r="AK308" s="9"/>
      <c r="AL308" s="9"/>
      <c r="AM308" s="9"/>
      <c r="AN308" s="9"/>
      <c r="AO308" s="10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10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10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10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10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10"/>
      <c r="FZ308" s="9"/>
      <c r="GA308" s="9"/>
    </row>
    <row r="309" spans="1:183" s="2" customFormat="1" ht="17" customHeight="1">
      <c r="A309" s="46" t="s">
        <v>302</v>
      </c>
      <c r="B309" s="35">
        <v>14500</v>
      </c>
      <c r="C309" s="35">
        <v>21446</v>
      </c>
      <c r="D309" s="4">
        <f t="shared" si="71"/>
        <v>1.227903448275862</v>
      </c>
      <c r="E309" s="11">
        <v>10</v>
      </c>
      <c r="F309" s="5" t="s">
        <v>370</v>
      </c>
      <c r="G309" s="5" t="s">
        <v>370</v>
      </c>
      <c r="H309" s="5" t="s">
        <v>370</v>
      </c>
      <c r="I309" s="5" t="s">
        <v>370</v>
      </c>
      <c r="J309" s="5" t="s">
        <v>370</v>
      </c>
      <c r="K309" s="5" t="s">
        <v>370</v>
      </c>
      <c r="L309" s="5" t="s">
        <v>370</v>
      </c>
      <c r="M309" s="5" t="s">
        <v>370</v>
      </c>
      <c r="N309" s="35">
        <v>604.20000000000005</v>
      </c>
      <c r="O309" s="35">
        <v>815.2</v>
      </c>
      <c r="P309" s="4">
        <f t="shared" si="72"/>
        <v>1.2149222111883482</v>
      </c>
      <c r="Q309" s="11">
        <v>20</v>
      </c>
      <c r="R309" s="35">
        <v>112</v>
      </c>
      <c r="S309" s="35">
        <v>173.5</v>
      </c>
      <c r="T309" s="4">
        <f t="shared" si="70"/>
        <v>1.2349107142857143</v>
      </c>
      <c r="U309" s="11">
        <v>30</v>
      </c>
      <c r="V309" s="35">
        <v>0</v>
      </c>
      <c r="W309" s="35">
        <v>0</v>
      </c>
      <c r="X309" s="4">
        <f t="shared" si="73"/>
        <v>1</v>
      </c>
      <c r="Y309" s="11">
        <v>20</v>
      </c>
      <c r="Z309" s="44">
        <f t="shared" si="74"/>
        <v>1.1703100016887127</v>
      </c>
      <c r="AA309" s="45">
        <v>1656</v>
      </c>
      <c r="AB309" s="35">
        <f t="shared" si="75"/>
        <v>150.54545454545453</v>
      </c>
      <c r="AC309" s="35">
        <f t="shared" si="76"/>
        <v>176.2</v>
      </c>
      <c r="AD309" s="35">
        <f t="shared" si="77"/>
        <v>25.654545454545456</v>
      </c>
      <c r="AE309" s="35">
        <v>0.2</v>
      </c>
      <c r="AF309" s="35">
        <f t="shared" si="78"/>
        <v>176.4</v>
      </c>
      <c r="AG309" s="35"/>
      <c r="AH309" s="35">
        <f t="shared" si="79"/>
        <v>176.4</v>
      </c>
      <c r="AI309" s="35">
        <v>176.4</v>
      </c>
      <c r="AJ309" s="35">
        <f t="shared" si="80"/>
        <v>0</v>
      </c>
      <c r="AK309" s="9"/>
      <c r="AL309" s="9"/>
      <c r="AM309" s="9"/>
      <c r="AN309" s="9"/>
      <c r="AO309" s="10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10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10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10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10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10"/>
      <c r="FZ309" s="9"/>
      <c r="GA309" s="9"/>
    </row>
    <row r="310" spans="1:183" s="2" customFormat="1" ht="17" customHeight="1">
      <c r="A310" s="46" t="s">
        <v>303</v>
      </c>
      <c r="B310" s="35">
        <v>21857</v>
      </c>
      <c r="C310" s="35">
        <v>20779.099999999999</v>
      </c>
      <c r="D310" s="4">
        <f t="shared" si="71"/>
        <v>0.95068399139863657</v>
      </c>
      <c r="E310" s="11">
        <v>10</v>
      </c>
      <c r="F310" s="5" t="s">
        <v>370</v>
      </c>
      <c r="G310" s="5" t="s">
        <v>370</v>
      </c>
      <c r="H310" s="5" t="s">
        <v>370</v>
      </c>
      <c r="I310" s="5" t="s">
        <v>370</v>
      </c>
      <c r="J310" s="5" t="s">
        <v>370</v>
      </c>
      <c r="K310" s="5" t="s">
        <v>370</v>
      </c>
      <c r="L310" s="5" t="s">
        <v>370</v>
      </c>
      <c r="M310" s="5" t="s">
        <v>370</v>
      </c>
      <c r="N310" s="35">
        <v>1089.3</v>
      </c>
      <c r="O310" s="35">
        <v>724.3</v>
      </c>
      <c r="P310" s="4">
        <f t="shared" si="72"/>
        <v>0.6649224272468558</v>
      </c>
      <c r="Q310" s="11">
        <v>20</v>
      </c>
      <c r="R310" s="35">
        <v>140</v>
      </c>
      <c r="S310" s="35">
        <v>177.1</v>
      </c>
      <c r="T310" s="4">
        <f t="shared" si="70"/>
        <v>1.2064999999999999</v>
      </c>
      <c r="U310" s="11">
        <v>30</v>
      </c>
      <c r="V310" s="35">
        <v>0</v>
      </c>
      <c r="W310" s="35">
        <v>0</v>
      </c>
      <c r="X310" s="4">
        <f t="shared" si="73"/>
        <v>1</v>
      </c>
      <c r="Y310" s="11">
        <v>20</v>
      </c>
      <c r="Z310" s="44">
        <f t="shared" si="74"/>
        <v>0.9875036057365435</v>
      </c>
      <c r="AA310" s="45">
        <v>2131</v>
      </c>
      <c r="AB310" s="35">
        <f t="shared" si="75"/>
        <v>193.72727272727272</v>
      </c>
      <c r="AC310" s="35">
        <f t="shared" si="76"/>
        <v>191.3</v>
      </c>
      <c r="AD310" s="35">
        <f t="shared" si="77"/>
        <v>-2.4272727272727082</v>
      </c>
      <c r="AE310" s="35">
        <v>17.400000000000006</v>
      </c>
      <c r="AF310" s="35">
        <f t="shared" si="78"/>
        <v>208.7</v>
      </c>
      <c r="AG310" s="35"/>
      <c r="AH310" s="35">
        <f t="shared" si="79"/>
        <v>208.7</v>
      </c>
      <c r="AI310" s="35">
        <v>208.7</v>
      </c>
      <c r="AJ310" s="35">
        <f t="shared" si="80"/>
        <v>0</v>
      </c>
      <c r="AK310" s="9"/>
      <c r="AL310" s="9"/>
      <c r="AM310" s="9"/>
      <c r="AN310" s="9"/>
      <c r="AO310" s="10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10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10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10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10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10"/>
      <c r="FZ310" s="9"/>
      <c r="GA310" s="9"/>
    </row>
    <row r="311" spans="1:183" s="2" customFormat="1" ht="17" customHeight="1">
      <c r="A311" s="46" t="s">
        <v>304</v>
      </c>
      <c r="B311" s="35">
        <v>72828</v>
      </c>
      <c r="C311" s="35">
        <v>31385.1</v>
      </c>
      <c r="D311" s="4">
        <f t="shared" si="71"/>
        <v>0.43094826165760419</v>
      </c>
      <c r="E311" s="11">
        <v>10</v>
      </c>
      <c r="F311" s="5" t="s">
        <v>370</v>
      </c>
      <c r="G311" s="5" t="s">
        <v>370</v>
      </c>
      <c r="H311" s="5" t="s">
        <v>370</v>
      </c>
      <c r="I311" s="5" t="s">
        <v>370</v>
      </c>
      <c r="J311" s="5" t="s">
        <v>370</v>
      </c>
      <c r="K311" s="5" t="s">
        <v>370</v>
      </c>
      <c r="L311" s="5" t="s">
        <v>370</v>
      </c>
      <c r="M311" s="5" t="s">
        <v>370</v>
      </c>
      <c r="N311" s="35">
        <v>2662.9</v>
      </c>
      <c r="O311" s="35">
        <v>3159.4</v>
      </c>
      <c r="P311" s="4">
        <f t="shared" si="72"/>
        <v>1.1864508618423524</v>
      </c>
      <c r="Q311" s="11">
        <v>20</v>
      </c>
      <c r="R311" s="35">
        <v>12</v>
      </c>
      <c r="S311" s="35">
        <v>0</v>
      </c>
      <c r="T311" s="4">
        <f t="shared" si="70"/>
        <v>0</v>
      </c>
      <c r="U311" s="11">
        <v>35</v>
      </c>
      <c r="V311" s="35">
        <v>0</v>
      </c>
      <c r="W311" s="35">
        <v>0</v>
      </c>
      <c r="X311" s="4">
        <f t="shared" si="73"/>
        <v>1</v>
      </c>
      <c r="Y311" s="11">
        <v>15</v>
      </c>
      <c r="Z311" s="44">
        <f t="shared" si="74"/>
        <v>0.53798124816778858</v>
      </c>
      <c r="AA311" s="45">
        <v>409</v>
      </c>
      <c r="AB311" s="35">
        <f t="shared" si="75"/>
        <v>37.18181818181818</v>
      </c>
      <c r="AC311" s="35">
        <f t="shared" si="76"/>
        <v>20</v>
      </c>
      <c r="AD311" s="35">
        <f t="shared" si="77"/>
        <v>-17.18181818181818</v>
      </c>
      <c r="AE311" s="35">
        <v>0</v>
      </c>
      <c r="AF311" s="35">
        <f t="shared" si="78"/>
        <v>20</v>
      </c>
      <c r="AG311" s="35"/>
      <c r="AH311" s="35">
        <f t="shared" si="79"/>
        <v>20</v>
      </c>
      <c r="AI311" s="35">
        <v>20</v>
      </c>
      <c r="AJ311" s="35">
        <f t="shared" si="80"/>
        <v>0</v>
      </c>
      <c r="AK311" s="9"/>
      <c r="AL311" s="9"/>
      <c r="AM311" s="9"/>
      <c r="AN311" s="9"/>
      <c r="AO311" s="10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10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10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10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10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10"/>
      <c r="FZ311" s="9"/>
      <c r="GA311" s="9"/>
    </row>
    <row r="312" spans="1:183" s="2" customFormat="1" ht="17" customHeight="1">
      <c r="A312" s="18" t="s">
        <v>305</v>
      </c>
      <c r="B312" s="35"/>
      <c r="C312" s="35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35"/>
      <c r="O312" s="35"/>
      <c r="P312" s="11"/>
      <c r="Q312" s="11"/>
      <c r="R312" s="35"/>
      <c r="S312" s="35"/>
      <c r="T312" s="11"/>
      <c r="U312" s="11"/>
      <c r="V312" s="11"/>
      <c r="W312" s="11"/>
      <c r="X312" s="11"/>
      <c r="Y312" s="11"/>
      <c r="Z312" s="44"/>
      <c r="AA312" s="11"/>
      <c r="AB312" s="11"/>
      <c r="AC312" s="11"/>
      <c r="AD312" s="11"/>
      <c r="AE312" s="11"/>
      <c r="AF312" s="11"/>
      <c r="AG312" s="11"/>
      <c r="AH312" s="11"/>
      <c r="AI312" s="35"/>
      <c r="AJ312" s="35"/>
      <c r="AK312" s="9"/>
      <c r="AL312" s="9"/>
      <c r="AM312" s="9"/>
      <c r="AN312" s="9"/>
      <c r="AO312" s="10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10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10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10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10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10"/>
      <c r="FZ312" s="9"/>
      <c r="GA312" s="9"/>
    </row>
    <row r="313" spans="1:183" s="2" customFormat="1" ht="17" customHeight="1">
      <c r="A313" s="46" t="s">
        <v>306</v>
      </c>
      <c r="B313" s="35">
        <v>1400</v>
      </c>
      <c r="C313" s="35">
        <v>1450</v>
      </c>
      <c r="D313" s="4">
        <f t="shared" si="71"/>
        <v>1.0357142857142858</v>
      </c>
      <c r="E313" s="11">
        <v>10</v>
      </c>
      <c r="F313" s="5" t="s">
        <v>370</v>
      </c>
      <c r="G313" s="5" t="s">
        <v>370</v>
      </c>
      <c r="H313" s="5" t="s">
        <v>370</v>
      </c>
      <c r="I313" s="5" t="s">
        <v>370</v>
      </c>
      <c r="J313" s="5" t="s">
        <v>370</v>
      </c>
      <c r="K313" s="5" t="s">
        <v>370</v>
      </c>
      <c r="L313" s="5" t="s">
        <v>370</v>
      </c>
      <c r="M313" s="5" t="s">
        <v>370</v>
      </c>
      <c r="N313" s="35">
        <v>1594.4</v>
      </c>
      <c r="O313" s="35">
        <v>1585.1</v>
      </c>
      <c r="P313" s="4">
        <f t="shared" si="72"/>
        <v>0.99416708479678861</v>
      </c>
      <c r="Q313" s="11">
        <v>20</v>
      </c>
      <c r="R313" s="35">
        <v>0</v>
      </c>
      <c r="S313" s="35">
        <v>0</v>
      </c>
      <c r="T313" s="4">
        <f t="shared" si="70"/>
        <v>1</v>
      </c>
      <c r="U313" s="11">
        <v>20</v>
      </c>
      <c r="V313" s="35">
        <v>0</v>
      </c>
      <c r="W313" s="35">
        <v>0</v>
      </c>
      <c r="X313" s="4">
        <f t="shared" si="73"/>
        <v>1</v>
      </c>
      <c r="Y313" s="11">
        <v>30</v>
      </c>
      <c r="Z313" s="44">
        <f t="shared" si="74"/>
        <v>1.0030060569134829</v>
      </c>
      <c r="AA313" s="45">
        <v>1142</v>
      </c>
      <c r="AB313" s="35">
        <f t="shared" si="75"/>
        <v>103.81818181818181</v>
      </c>
      <c r="AC313" s="35">
        <f t="shared" si="76"/>
        <v>104.1</v>
      </c>
      <c r="AD313" s="35">
        <f t="shared" si="77"/>
        <v>0.2818181818181813</v>
      </c>
      <c r="AE313" s="35">
        <v>-3.9</v>
      </c>
      <c r="AF313" s="35">
        <f t="shared" si="78"/>
        <v>100.2</v>
      </c>
      <c r="AG313" s="35"/>
      <c r="AH313" s="35">
        <f t="shared" si="79"/>
        <v>100.2</v>
      </c>
      <c r="AI313" s="35">
        <v>100.2</v>
      </c>
      <c r="AJ313" s="35">
        <f t="shared" si="80"/>
        <v>0</v>
      </c>
      <c r="AK313" s="9"/>
      <c r="AL313" s="9"/>
      <c r="AM313" s="9"/>
      <c r="AN313" s="9"/>
      <c r="AO313" s="10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10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10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10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10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10"/>
      <c r="FZ313" s="9"/>
      <c r="GA313" s="9"/>
    </row>
    <row r="314" spans="1:183" s="2" customFormat="1" ht="17" customHeight="1">
      <c r="A314" s="46" t="s">
        <v>307</v>
      </c>
      <c r="B314" s="35">
        <v>19789</v>
      </c>
      <c r="C314" s="35">
        <v>13143.3</v>
      </c>
      <c r="D314" s="4">
        <f t="shared" si="71"/>
        <v>0.66417201475567234</v>
      </c>
      <c r="E314" s="11">
        <v>10</v>
      </c>
      <c r="F314" s="5" t="s">
        <v>370</v>
      </c>
      <c r="G314" s="5" t="s">
        <v>370</v>
      </c>
      <c r="H314" s="5" t="s">
        <v>370</v>
      </c>
      <c r="I314" s="5" t="s">
        <v>370</v>
      </c>
      <c r="J314" s="5" t="s">
        <v>370</v>
      </c>
      <c r="K314" s="5" t="s">
        <v>370</v>
      </c>
      <c r="L314" s="5" t="s">
        <v>370</v>
      </c>
      <c r="M314" s="5" t="s">
        <v>370</v>
      </c>
      <c r="N314" s="35">
        <v>1778.1</v>
      </c>
      <c r="O314" s="35">
        <v>1130.4000000000001</v>
      </c>
      <c r="P314" s="4">
        <f t="shared" si="72"/>
        <v>0.63573477307238069</v>
      </c>
      <c r="Q314" s="11">
        <v>20</v>
      </c>
      <c r="R314" s="35">
        <v>38</v>
      </c>
      <c r="S314" s="35">
        <v>45</v>
      </c>
      <c r="T314" s="4">
        <f t="shared" si="70"/>
        <v>1.1842105263157894</v>
      </c>
      <c r="U314" s="11">
        <v>15</v>
      </c>
      <c r="V314" s="35">
        <v>4</v>
      </c>
      <c r="W314" s="35">
        <v>4.5</v>
      </c>
      <c r="X314" s="4">
        <f t="shared" si="73"/>
        <v>1.125</v>
      </c>
      <c r="Y314" s="11">
        <v>35</v>
      </c>
      <c r="Z314" s="44">
        <f t="shared" si="74"/>
        <v>0.95618216879676476</v>
      </c>
      <c r="AA314" s="45">
        <v>87</v>
      </c>
      <c r="AB314" s="35">
        <f t="shared" si="75"/>
        <v>7.9090909090909092</v>
      </c>
      <c r="AC314" s="35">
        <f t="shared" si="76"/>
        <v>7.6</v>
      </c>
      <c r="AD314" s="35">
        <f t="shared" si="77"/>
        <v>-0.30909090909090953</v>
      </c>
      <c r="AE314" s="35">
        <v>0</v>
      </c>
      <c r="AF314" s="35">
        <f t="shared" si="78"/>
        <v>7.6</v>
      </c>
      <c r="AG314" s="35"/>
      <c r="AH314" s="35">
        <f t="shared" si="79"/>
        <v>7.6</v>
      </c>
      <c r="AI314" s="35">
        <v>7.6</v>
      </c>
      <c r="AJ314" s="35">
        <f t="shared" si="80"/>
        <v>0</v>
      </c>
      <c r="AK314" s="9"/>
      <c r="AL314" s="9"/>
      <c r="AM314" s="9"/>
      <c r="AN314" s="9"/>
      <c r="AO314" s="10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10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10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10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10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10"/>
      <c r="FZ314" s="9"/>
      <c r="GA314" s="9"/>
    </row>
    <row r="315" spans="1:183" s="2" customFormat="1" ht="17" customHeight="1">
      <c r="A315" s="46" t="s">
        <v>308</v>
      </c>
      <c r="B315" s="35">
        <v>596</v>
      </c>
      <c r="C315" s="35">
        <v>483</v>
      </c>
      <c r="D315" s="4">
        <f t="shared" si="71"/>
        <v>0.81040268456375841</v>
      </c>
      <c r="E315" s="11">
        <v>10</v>
      </c>
      <c r="F315" s="5" t="s">
        <v>370</v>
      </c>
      <c r="G315" s="5" t="s">
        <v>370</v>
      </c>
      <c r="H315" s="5" t="s">
        <v>370</v>
      </c>
      <c r="I315" s="5" t="s">
        <v>370</v>
      </c>
      <c r="J315" s="5" t="s">
        <v>370</v>
      </c>
      <c r="K315" s="5" t="s">
        <v>370</v>
      </c>
      <c r="L315" s="5" t="s">
        <v>370</v>
      </c>
      <c r="M315" s="5" t="s">
        <v>370</v>
      </c>
      <c r="N315" s="35">
        <v>436.2</v>
      </c>
      <c r="O315" s="35">
        <v>260.89999999999998</v>
      </c>
      <c r="P315" s="4">
        <f t="shared" si="72"/>
        <v>0.59812012838147632</v>
      </c>
      <c r="Q315" s="11">
        <v>20</v>
      </c>
      <c r="R315" s="35">
        <v>0</v>
      </c>
      <c r="S315" s="35">
        <v>0.3</v>
      </c>
      <c r="T315" s="4">
        <f t="shared" si="70"/>
        <v>1</v>
      </c>
      <c r="U315" s="11">
        <v>10</v>
      </c>
      <c r="V315" s="35">
        <v>5</v>
      </c>
      <c r="W315" s="35">
        <v>5.0999999999999996</v>
      </c>
      <c r="X315" s="4">
        <f t="shared" si="73"/>
        <v>1.02</v>
      </c>
      <c r="Y315" s="11">
        <v>40</v>
      </c>
      <c r="Z315" s="44">
        <f t="shared" si="74"/>
        <v>0.88583036766583878</v>
      </c>
      <c r="AA315" s="45">
        <v>60</v>
      </c>
      <c r="AB315" s="35">
        <f t="shared" si="75"/>
        <v>5.4545454545454541</v>
      </c>
      <c r="AC315" s="35">
        <f t="shared" si="76"/>
        <v>4.8</v>
      </c>
      <c r="AD315" s="35">
        <f t="shared" si="77"/>
        <v>-0.65454545454545432</v>
      </c>
      <c r="AE315" s="35">
        <v>-1.1999999999999997</v>
      </c>
      <c r="AF315" s="35">
        <f t="shared" si="78"/>
        <v>3.6</v>
      </c>
      <c r="AG315" s="35"/>
      <c r="AH315" s="35">
        <f t="shared" si="79"/>
        <v>3.6</v>
      </c>
      <c r="AI315" s="35">
        <v>3.6</v>
      </c>
      <c r="AJ315" s="35">
        <f t="shared" si="80"/>
        <v>0</v>
      </c>
      <c r="AK315" s="9"/>
      <c r="AL315" s="9"/>
      <c r="AM315" s="9"/>
      <c r="AN315" s="9"/>
      <c r="AO315" s="10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10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10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10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10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10"/>
      <c r="FZ315" s="9"/>
      <c r="GA315" s="9"/>
    </row>
    <row r="316" spans="1:183" s="2" customFormat="1" ht="17" customHeight="1">
      <c r="A316" s="46" t="s">
        <v>309</v>
      </c>
      <c r="B316" s="35">
        <v>550</v>
      </c>
      <c r="C316" s="35">
        <v>495</v>
      </c>
      <c r="D316" s="4">
        <f t="shared" si="71"/>
        <v>0.9</v>
      </c>
      <c r="E316" s="11">
        <v>10</v>
      </c>
      <c r="F316" s="5" t="s">
        <v>370</v>
      </c>
      <c r="G316" s="5" t="s">
        <v>370</v>
      </c>
      <c r="H316" s="5" t="s">
        <v>370</v>
      </c>
      <c r="I316" s="5" t="s">
        <v>370</v>
      </c>
      <c r="J316" s="5" t="s">
        <v>370</v>
      </c>
      <c r="K316" s="5" t="s">
        <v>370</v>
      </c>
      <c r="L316" s="5" t="s">
        <v>370</v>
      </c>
      <c r="M316" s="5" t="s">
        <v>370</v>
      </c>
      <c r="N316" s="35">
        <v>186.9</v>
      </c>
      <c r="O316" s="35">
        <v>72.3</v>
      </c>
      <c r="P316" s="4">
        <f t="shared" si="72"/>
        <v>0.38683788121990365</v>
      </c>
      <c r="Q316" s="11">
        <v>20</v>
      </c>
      <c r="R316" s="35">
        <v>45</v>
      </c>
      <c r="S316" s="35">
        <v>53.5</v>
      </c>
      <c r="T316" s="4">
        <f t="shared" si="70"/>
        <v>1.1888888888888889</v>
      </c>
      <c r="U316" s="11">
        <v>20</v>
      </c>
      <c r="V316" s="35">
        <v>2</v>
      </c>
      <c r="W316" s="35">
        <v>2</v>
      </c>
      <c r="X316" s="4">
        <f t="shared" si="73"/>
        <v>1</v>
      </c>
      <c r="Y316" s="11">
        <v>30</v>
      </c>
      <c r="Z316" s="44">
        <f t="shared" si="74"/>
        <v>0.88143169252719811</v>
      </c>
      <c r="AA316" s="45">
        <v>1391</v>
      </c>
      <c r="AB316" s="35">
        <f t="shared" si="75"/>
        <v>126.45454545454545</v>
      </c>
      <c r="AC316" s="35">
        <f t="shared" si="76"/>
        <v>111.5</v>
      </c>
      <c r="AD316" s="35">
        <f t="shared" si="77"/>
        <v>-14.954545454545453</v>
      </c>
      <c r="AE316" s="35">
        <v>-19.600000000000009</v>
      </c>
      <c r="AF316" s="35">
        <f t="shared" si="78"/>
        <v>91.9</v>
      </c>
      <c r="AG316" s="35"/>
      <c r="AH316" s="35">
        <f t="shared" si="79"/>
        <v>91.9</v>
      </c>
      <c r="AI316" s="35">
        <v>91.9</v>
      </c>
      <c r="AJ316" s="35">
        <f t="shared" si="80"/>
        <v>0</v>
      </c>
      <c r="AK316" s="9"/>
      <c r="AL316" s="9"/>
      <c r="AM316" s="9"/>
      <c r="AN316" s="9"/>
      <c r="AO316" s="10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10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10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10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10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10"/>
      <c r="FZ316" s="9"/>
      <c r="GA316" s="9"/>
    </row>
    <row r="317" spans="1:183" s="2" customFormat="1" ht="17" customHeight="1">
      <c r="A317" s="46" t="s">
        <v>310</v>
      </c>
      <c r="B317" s="35">
        <v>0</v>
      </c>
      <c r="C317" s="35">
        <v>0</v>
      </c>
      <c r="D317" s="4">
        <f t="shared" si="71"/>
        <v>0</v>
      </c>
      <c r="E317" s="11">
        <v>0</v>
      </c>
      <c r="F317" s="5" t="s">
        <v>370</v>
      </c>
      <c r="G317" s="5" t="s">
        <v>370</v>
      </c>
      <c r="H317" s="5" t="s">
        <v>370</v>
      </c>
      <c r="I317" s="5" t="s">
        <v>370</v>
      </c>
      <c r="J317" s="5" t="s">
        <v>370</v>
      </c>
      <c r="K317" s="5" t="s">
        <v>370</v>
      </c>
      <c r="L317" s="5" t="s">
        <v>370</v>
      </c>
      <c r="M317" s="5" t="s">
        <v>370</v>
      </c>
      <c r="N317" s="35">
        <v>163.6</v>
      </c>
      <c r="O317" s="35">
        <v>86</v>
      </c>
      <c r="P317" s="4">
        <f t="shared" si="72"/>
        <v>0.52567237163814184</v>
      </c>
      <c r="Q317" s="11">
        <v>20</v>
      </c>
      <c r="R317" s="35">
        <v>17</v>
      </c>
      <c r="S317" s="35">
        <v>20.3</v>
      </c>
      <c r="T317" s="4">
        <f t="shared" si="70"/>
        <v>1.1941176470588235</v>
      </c>
      <c r="U317" s="11">
        <v>20</v>
      </c>
      <c r="V317" s="35">
        <v>0</v>
      </c>
      <c r="W317" s="35">
        <v>6.1</v>
      </c>
      <c r="X317" s="4">
        <f t="shared" si="73"/>
        <v>1</v>
      </c>
      <c r="Y317" s="11">
        <v>30</v>
      </c>
      <c r="Z317" s="44">
        <f t="shared" si="74"/>
        <v>0.91994000534199016</v>
      </c>
      <c r="AA317" s="45">
        <v>1341</v>
      </c>
      <c r="AB317" s="35">
        <f t="shared" si="75"/>
        <v>121.90909090909091</v>
      </c>
      <c r="AC317" s="35">
        <f t="shared" si="76"/>
        <v>112.1</v>
      </c>
      <c r="AD317" s="35">
        <f t="shared" si="77"/>
        <v>-9.8090909090909122</v>
      </c>
      <c r="AE317" s="35">
        <v>-4</v>
      </c>
      <c r="AF317" s="35">
        <f t="shared" si="78"/>
        <v>108.1</v>
      </c>
      <c r="AG317" s="35"/>
      <c r="AH317" s="35">
        <f t="shared" si="79"/>
        <v>108.1</v>
      </c>
      <c r="AI317" s="35">
        <v>108.1</v>
      </c>
      <c r="AJ317" s="35">
        <f t="shared" si="80"/>
        <v>0</v>
      </c>
      <c r="AK317" s="9"/>
      <c r="AL317" s="9"/>
      <c r="AM317" s="9"/>
      <c r="AN317" s="9"/>
      <c r="AO317" s="10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10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10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10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10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10"/>
      <c r="FZ317" s="9"/>
      <c r="GA317" s="9"/>
    </row>
    <row r="318" spans="1:183" s="2" customFormat="1" ht="17" customHeight="1">
      <c r="A318" s="46" t="s">
        <v>311</v>
      </c>
      <c r="B318" s="35">
        <v>9500</v>
      </c>
      <c r="C318" s="35">
        <v>10405.6</v>
      </c>
      <c r="D318" s="4">
        <f t="shared" si="71"/>
        <v>1.0953263157894737</v>
      </c>
      <c r="E318" s="11">
        <v>10</v>
      </c>
      <c r="F318" s="5" t="s">
        <v>370</v>
      </c>
      <c r="G318" s="5" t="s">
        <v>370</v>
      </c>
      <c r="H318" s="5" t="s">
        <v>370</v>
      </c>
      <c r="I318" s="5" t="s">
        <v>370</v>
      </c>
      <c r="J318" s="5" t="s">
        <v>370</v>
      </c>
      <c r="K318" s="5" t="s">
        <v>370</v>
      </c>
      <c r="L318" s="5" t="s">
        <v>370</v>
      </c>
      <c r="M318" s="5" t="s">
        <v>370</v>
      </c>
      <c r="N318" s="35">
        <v>291</v>
      </c>
      <c r="O318" s="35">
        <v>332.8</v>
      </c>
      <c r="P318" s="4">
        <f t="shared" si="72"/>
        <v>1.1436426116838487</v>
      </c>
      <c r="Q318" s="11">
        <v>20</v>
      </c>
      <c r="R318" s="35">
        <v>18</v>
      </c>
      <c r="S318" s="35">
        <v>26.7</v>
      </c>
      <c r="T318" s="4">
        <f t="shared" si="70"/>
        <v>1.2283333333333333</v>
      </c>
      <c r="U318" s="11">
        <v>20</v>
      </c>
      <c r="V318" s="35">
        <v>5</v>
      </c>
      <c r="W318" s="35">
        <v>6.5</v>
      </c>
      <c r="X318" s="4">
        <f t="shared" si="73"/>
        <v>1.21</v>
      </c>
      <c r="Y318" s="11">
        <v>30</v>
      </c>
      <c r="Z318" s="44">
        <f t="shared" si="74"/>
        <v>1.1836597757279796</v>
      </c>
      <c r="AA318" s="45">
        <v>1013</v>
      </c>
      <c r="AB318" s="35">
        <f t="shared" si="75"/>
        <v>92.090909090909093</v>
      </c>
      <c r="AC318" s="35">
        <f t="shared" si="76"/>
        <v>109</v>
      </c>
      <c r="AD318" s="35">
        <f t="shared" si="77"/>
        <v>16.909090909090907</v>
      </c>
      <c r="AE318" s="35">
        <v>-2.5</v>
      </c>
      <c r="AF318" s="35">
        <f t="shared" si="78"/>
        <v>106.5</v>
      </c>
      <c r="AG318" s="35"/>
      <c r="AH318" s="35">
        <f t="shared" si="79"/>
        <v>106.5</v>
      </c>
      <c r="AI318" s="35">
        <v>106.5</v>
      </c>
      <c r="AJ318" s="35">
        <f t="shared" si="80"/>
        <v>0</v>
      </c>
      <c r="AK318" s="9"/>
      <c r="AL318" s="9"/>
      <c r="AM318" s="9"/>
      <c r="AN318" s="9"/>
      <c r="AO318" s="10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10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10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10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10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10"/>
      <c r="FZ318" s="9"/>
      <c r="GA318" s="9"/>
    </row>
    <row r="319" spans="1:183" s="2" customFormat="1" ht="17" customHeight="1">
      <c r="A319" s="46" t="s">
        <v>312</v>
      </c>
      <c r="B319" s="35">
        <v>6203</v>
      </c>
      <c r="C319" s="35">
        <v>11642</v>
      </c>
      <c r="D319" s="4">
        <f t="shared" si="71"/>
        <v>1.2676833790101563</v>
      </c>
      <c r="E319" s="11">
        <v>10</v>
      </c>
      <c r="F319" s="5" t="s">
        <v>370</v>
      </c>
      <c r="G319" s="5" t="s">
        <v>370</v>
      </c>
      <c r="H319" s="5" t="s">
        <v>370</v>
      </c>
      <c r="I319" s="5" t="s">
        <v>370</v>
      </c>
      <c r="J319" s="5" t="s">
        <v>370</v>
      </c>
      <c r="K319" s="5" t="s">
        <v>370</v>
      </c>
      <c r="L319" s="5" t="s">
        <v>370</v>
      </c>
      <c r="M319" s="5" t="s">
        <v>370</v>
      </c>
      <c r="N319" s="35">
        <v>1911.2</v>
      </c>
      <c r="O319" s="35">
        <v>566.1</v>
      </c>
      <c r="P319" s="4">
        <f t="shared" si="72"/>
        <v>0.2962013394725827</v>
      </c>
      <c r="Q319" s="11">
        <v>20</v>
      </c>
      <c r="R319" s="35">
        <v>0</v>
      </c>
      <c r="S319" s="35">
        <v>0</v>
      </c>
      <c r="T319" s="4">
        <f t="shared" si="70"/>
        <v>1</v>
      </c>
      <c r="U319" s="11">
        <v>20</v>
      </c>
      <c r="V319" s="35">
        <v>0</v>
      </c>
      <c r="W319" s="35">
        <v>0</v>
      </c>
      <c r="X319" s="4">
        <f t="shared" si="73"/>
        <v>1</v>
      </c>
      <c r="Y319" s="11">
        <v>30</v>
      </c>
      <c r="Z319" s="44">
        <f t="shared" si="74"/>
        <v>0.85751075724441517</v>
      </c>
      <c r="AA319" s="45">
        <v>1909</v>
      </c>
      <c r="AB319" s="35">
        <f t="shared" si="75"/>
        <v>173.54545454545453</v>
      </c>
      <c r="AC319" s="35">
        <f t="shared" si="76"/>
        <v>148.80000000000001</v>
      </c>
      <c r="AD319" s="35">
        <f t="shared" si="77"/>
        <v>-24.745454545454521</v>
      </c>
      <c r="AE319" s="35">
        <v>21.099999999999994</v>
      </c>
      <c r="AF319" s="35">
        <f t="shared" si="78"/>
        <v>169.9</v>
      </c>
      <c r="AG319" s="35"/>
      <c r="AH319" s="35">
        <f t="shared" si="79"/>
        <v>169.9</v>
      </c>
      <c r="AI319" s="35">
        <v>169.9</v>
      </c>
      <c r="AJ319" s="35">
        <f t="shared" si="80"/>
        <v>0</v>
      </c>
      <c r="AK319" s="9"/>
      <c r="AL319" s="9"/>
      <c r="AM319" s="9"/>
      <c r="AN319" s="9"/>
      <c r="AO319" s="10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10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10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10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10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10"/>
      <c r="FZ319" s="9"/>
      <c r="GA319" s="9"/>
    </row>
    <row r="320" spans="1:183" s="2" customFormat="1" ht="17" customHeight="1">
      <c r="A320" s="46" t="s">
        <v>313</v>
      </c>
      <c r="B320" s="35">
        <v>2300</v>
      </c>
      <c r="C320" s="35">
        <v>2415</v>
      </c>
      <c r="D320" s="4">
        <f t="shared" si="71"/>
        <v>1.05</v>
      </c>
      <c r="E320" s="11">
        <v>10</v>
      </c>
      <c r="F320" s="5" t="s">
        <v>370</v>
      </c>
      <c r="G320" s="5" t="s">
        <v>370</v>
      </c>
      <c r="H320" s="5" t="s">
        <v>370</v>
      </c>
      <c r="I320" s="5" t="s">
        <v>370</v>
      </c>
      <c r="J320" s="5" t="s">
        <v>370</v>
      </c>
      <c r="K320" s="5" t="s">
        <v>370</v>
      </c>
      <c r="L320" s="5" t="s">
        <v>370</v>
      </c>
      <c r="M320" s="5" t="s">
        <v>370</v>
      </c>
      <c r="N320" s="35">
        <v>704.2</v>
      </c>
      <c r="O320" s="35">
        <v>194.7</v>
      </c>
      <c r="P320" s="4">
        <f t="shared" si="72"/>
        <v>0.27648395342232318</v>
      </c>
      <c r="Q320" s="11">
        <v>20</v>
      </c>
      <c r="R320" s="35">
        <v>25</v>
      </c>
      <c r="S320" s="35">
        <v>38.9</v>
      </c>
      <c r="T320" s="4">
        <f t="shared" si="70"/>
        <v>1.2356</v>
      </c>
      <c r="U320" s="11">
        <v>30</v>
      </c>
      <c r="V320" s="35">
        <v>0.1</v>
      </c>
      <c r="W320" s="35">
        <v>0</v>
      </c>
      <c r="X320" s="4">
        <f t="shared" si="73"/>
        <v>0</v>
      </c>
      <c r="Y320" s="11">
        <v>20</v>
      </c>
      <c r="Z320" s="44">
        <f t="shared" si="74"/>
        <v>0.6637209883555808</v>
      </c>
      <c r="AA320" s="45">
        <v>316</v>
      </c>
      <c r="AB320" s="35">
        <f t="shared" si="75"/>
        <v>28.727272727272727</v>
      </c>
      <c r="AC320" s="35">
        <f t="shared" si="76"/>
        <v>19.100000000000001</v>
      </c>
      <c r="AD320" s="35">
        <f t="shared" si="77"/>
        <v>-9.6272727272727252</v>
      </c>
      <c r="AE320" s="35">
        <v>2.8000000000000043</v>
      </c>
      <c r="AF320" s="35">
        <f t="shared" si="78"/>
        <v>21.9</v>
      </c>
      <c r="AG320" s="35"/>
      <c r="AH320" s="35">
        <f t="shared" si="79"/>
        <v>21.9</v>
      </c>
      <c r="AI320" s="35">
        <v>21.9</v>
      </c>
      <c r="AJ320" s="35">
        <f t="shared" si="80"/>
        <v>0</v>
      </c>
      <c r="AK320" s="9"/>
      <c r="AL320" s="9"/>
      <c r="AM320" s="9"/>
      <c r="AN320" s="9"/>
      <c r="AO320" s="10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10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10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10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10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10"/>
      <c r="FZ320" s="9"/>
      <c r="GA320" s="9"/>
    </row>
    <row r="321" spans="1:183" s="2" customFormat="1" ht="17" customHeight="1">
      <c r="A321" s="46" t="s">
        <v>314</v>
      </c>
      <c r="B321" s="35">
        <v>0</v>
      </c>
      <c r="C321" s="35">
        <v>0</v>
      </c>
      <c r="D321" s="4">
        <f t="shared" si="71"/>
        <v>0</v>
      </c>
      <c r="E321" s="11">
        <v>0</v>
      </c>
      <c r="F321" s="5" t="s">
        <v>370</v>
      </c>
      <c r="G321" s="5" t="s">
        <v>370</v>
      </c>
      <c r="H321" s="5" t="s">
        <v>370</v>
      </c>
      <c r="I321" s="5" t="s">
        <v>370</v>
      </c>
      <c r="J321" s="5" t="s">
        <v>370</v>
      </c>
      <c r="K321" s="5" t="s">
        <v>370</v>
      </c>
      <c r="L321" s="5" t="s">
        <v>370</v>
      </c>
      <c r="M321" s="5" t="s">
        <v>370</v>
      </c>
      <c r="N321" s="35">
        <v>88.5</v>
      </c>
      <c r="O321" s="35">
        <v>207.7</v>
      </c>
      <c r="P321" s="4">
        <f t="shared" si="72"/>
        <v>1.3</v>
      </c>
      <c r="Q321" s="11">
        <v>20</v>
      </c>
      <c r="R321" s="35">
        <v>25</v>
      </c>
      <c r="S321" s="35">
        <v>29.8</v>
      </c>
      <c r="T321" s="4">
        <f t="shared" si="70"/>
        <v>1.1919999999999999</v>
      </c>
      <c r="U321" s="11">
        <v>10</v>
      </c>
      <c r="V321" s="35">
        <v>0</v>
      </c>
      <c r="W321" s="35">
        <v>0</v>
      </c>
      <c r="X321" s="4">
        <f t="shared" si="73"/>
        <v>1</v>
      </c>
      <c r="Y321" s="11">
        <v>40</v>
      </c>
      <c r="Z321" s="44">
        <f t="shared" si="74"/>
        <v>1.1131428571428572</v>
      </c>
      <c r="AA321" s="45">
        <v>343</v>
      </c>
      <c r="AB321" s="35">
        <f t="shared" si="75"/>
        <v>31.181818181818183</v>
      </c>
      <c r="AC321" s="35">
        <f t="shared" si="76"/>
        <v>34.700000000000003</v>
      </c>
      <c r="AD321" s="35">
        <f t="shared" si="77"/>
        <v>3.5181818181818194</v>
      </c>
      <c r="AE321" s="35">
        <v>-2.6999999999999957</v>
      </c>
      <c r="AF321" s="35">
        <f t="shared" si="78"/>
        <v>32</v>
      </c>
      <c r="AG321" s="35"/>
      <c r="AH321" s="35">
        <f t="shared" si="79"/>
        <v>32</v>
      </c>
      <c r="AI321" s="35">
        <v>32</v>
      </c>
      <c r="AJ321" s="35">
        <f t="shared" si="80"/>
        <v>0</v>
      </c>
      <c r="AK321" s="9"/>
      <c r="AL321" s="9"/>
      <c r="AM321" s="9"/>
      <c r="AN321" s="9"/>
      <c r="AO321" s="10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10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10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10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10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10"/>
      <c r="FZ321" s="9"/>
      <c r="GA321" s="9"/>
    </row>
    <row r="322" spans="1:183" s="2" customFormat="1" ht="17" customHeight="1">
      <c r="A322" s="46" t="s">
        <v>315</v>
      </c>
      <c r="B322" s="35">
        <v>0</v>
      </c>
      <c r="C322" s="35">
        <v>0</v>
      </c>
      <c r="D322" s="4">
        <f t="shared" si="71"/>
        <v>0</v>
      </c>
      <c r="E322" s="11">
        <v>0</v>
      </c>
      <c r="F322" s="5" t="s">
        <v>370</v>
      </c>
      <c r="G322" s="5" t="s">
        <v>370</v>
      </c>
      <c r="H322" s="5" t="s">
        <v>370</v>
      </c>
      <c r="I322" s="5" t="s">
        <v>370</v>
      </c>
      <c r="J322" s="5" t="s">
        <v>370</v>
      </c>
      <c r="K322" s="5" t="s">
        <v>370</v>
      </c>
      <c r="L322" s="5" t="s">
        <v>370</v>
      </c>
      <c r="M322" s="5" t="s">
        <v>370</v>
      </c>
      <c r="N322" s="35">
        <v>413.4</v>
      </c>
      <c r="O322" s="35">
        <v>667.7</v>
      </c>
      <c r="P322" s="4">
        <f t="shared" si="72"/>
        <v>1.2415142718916303</v>
      </c>
      <c r="Q322" s="11">
        <v>20</v>
      </c>
      <c r="R322" s="35">
        <v>95</v>
      </c>
      <c r="S322" s="35">
        <v>106.6</v>
      </c>
      <c r="T322" s="4">
        <f t="shared" si="70"/>
        <v>1.1221052631578947</v>
      </c>
      <c r="U322" s="11">
        <v>40</v>
      </c>
      <c r="V322" s="35">
        <v>0</v>
      </c>
      <c r="W322" s="35">
        <v>0</v>
      </c>
      <c r="X322" s="4">
        <f t="shared" si="73"/>
        <v>1</v>
      </c>
      <c r="Y322" s="11">
        <v>10</v>
      </c>
      <c r="Z322" s="44">
        <f t="shared" si="74"/>
        <v>1.1387785137735484</v>
      </c>
      <c r="AA322" s="45">
        <v>140</v>
      </c>
      <c r="AB322" s="35">
        <f t="shared" si="75"/>
        <v>12.727272727272727</v>
      </c>
      <c r="AC322" s="35">
        <f t="shared" si="76"/>
        <v>14.5</v>
      </c>
      <c r="AD322" s="35">
        <f t="shared" si="77"/>
        <v>1.7727272727272734</v>
      </c>
      <c r="AE322" s="35">
        <v>1</v>
      </c>
      <c r="AF322" s="35">
        <f t="shared" si="78"/>
        <v>15.5</v>
      </c>
      <c r="AG322" s="35"/>
      <c r="AH322" s="35">
        <f t="shared" si="79"/>
        <v>15.5</v>
      </c>
      <c r="AI322" s="35">
        <v>15.5</v>
      </c>
      <c r="AJ322" s="35">
        <f t="shared" si="80"/>
        <v>0</v>
      </c>
      <c r="AK322" s="9"/>
      <c r="AL322" s="9"/>
      <c r="AM322" s="9"/>
      <c r="AN322" s="9"/>
      <c r="AO322" s="10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10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10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10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10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10"/>
      <c r="FZ322" s="9"/>
      <c r="GA322" s="9"/>
    </row>
    <row r="323" spans="1:183" s="2" customFormat="1" ht="17" customHeight="1">
      <c r="A323" s="46" t="s">
        <v>316</v>
      </c>
      <c r="B323" s="35">
        <v>70</v>
      </c>
      <c r="C323" s="35">
        <v>81</v>
      </c>
      <c r="D323" s="4">
        <f t="shared" si="71"/>
        <v>1.1571428571428573</v>
      </c>
      <c r="E323" s="11">
        <v>10</v>
      </c>
      <c r="F323" s="5" t="s">
        <v>370</v>
      </c>
      <c r="G323" s="5" t="s">
        <v>370</v>
      </c>
      <c r="H323" s="5" t="s">
        <v>370</v>
      </c>
      <c r="I323" s="5" t="s">
        <v>370</v>
      </c>
      <c r="J323" s="5" t="s">
        <v>370</v>
      </c>
      <c r="K323" s="5" t="s">
        <v>370</v>
      </c>
      <c r="L323" s="5" t="s">
        <v>370</v>
      </c>
      <c r="M323" s="5" t="s">
        <v>370</v>
      </c>
      <c r="N323" s="35">
        <v>318.3</v>
      </c>
      <c r="O323" s="35">
        <v>192</v>
      </c>
      <c r="P323" s="4">
        <f t="shared" si="72"/>
        <v>0.60320452403393021</v>
      </c>
      <c r="Q323" s="11">
        <v>20</v>
      </c>
      <c r="R323" s="35">
        <v>0</v>
      </c>
      <c r="S323" s="35">
        <v>0.8</v>
      </c>
      <c r="T323" s="4">
        <f t="shared" si="70"/>
        <v>1</v>
      </c>
      <c r="U323" s="11">
        <v>15</v>
      </c>
      <c r="V323" s="35">
        <v>0.2</v>
      </c>
      <c r="W323" s="35">
        <v>1.1000000000000001</v>
      </c>
      <c r="X323" s="4">
        <f t="shared" si="73"/>
        <v>1.3</v>
      </c>
      <c r="Y323" s="11">
        <v>35</v>
      </c>
      <c r="Z323" s="44">
        <f t="shared" si="74"/>
        <v>1.0516939881513399</v>
      </c>
      <c r="AA323" s="45">
        <v>1444</v>
      </c>
      <c r="AB323" s="35">
        <f t="shared" si="75"/>
        <v>131.27272727272728</v>
      </c>
      <c r="AC323" s="35">
        <f t="shared" si="76"/>
        <v>138.1</v>
      </c>
      <c r="AD323" s="35">
        <f t="shared" si="77"/>
        <v>6.8272727272727138</v>
      </c>
      <c r="AE323" s="35">
        <v>-0.1</v>
      </c>
      <c r="AF323" s="35">
        <f t="shared" si="78"/>
        <v>138</v>
      </c>
      <c r="AG323" s="35"/>
      <c r="AH323" s="35">
        <f t="shared" si="79"/>
        <v>138</v>
      </c>
      <c r="AI323" s="35">
        <v>138</v>
      </c>
      <c r="AJ323" s="35">
        <f t="shared" si="80"/>
        <v>0</v>
      </c>
      <c r="AK323" s="9"/>
      <c r="AL323" s="9"/>
      <c r="AM323" s="9"/>
      <c r="AN323" s="9"/>
      <c r="AO323" s="10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10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10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10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10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10"/>
      <c r="FZ323" s="9"/>
      <c r="GA323" s="9"/>
    </row>
    <row r="324" spans="1:183" s="2" customFormat="1" ht="17" customHeight="1">
      <c r="A324" s="46" t="s">
        <v>317</v>
      </c>
      <c r="B324" s="35">
        <v>989</v>
      </c>
      <c r="C324" s="35">
        <v>996.9</v>
      </c>
      <c r="D324" s="4">
        <f t="shared" si="71"/>
        <v>1.0079878665318502</v>
      </c>
      <c r="E324" s="11">
        <v>10</v>
      </c>
      <c r="F324" s="5" t="s">
        <v>370</v>
      </c>
      <c r="G324" s="5" t="s">
        <v>370</v>
      </c>
      <c r="H324" s="5" t="s">
        <v>370</v>
      </c>
      <c r="I324" s="5" t="s">
        <v>370</v>
      </c>
      <c r="J324" s="5" t="s">
        <v>370</v>
      </c>
      <c r="K324" s="5" t="s">
        <v>370</v>
      </c>
      <c r="L324" s="5" t="s">
        <v>370</v>
      </c>
      <c r="M324" s="5" t="s">
        <v>370</v>
      </c>
      <c r="N324" s="35">
        <v>565</v>
      </c>
      <c r="O324" s="35">
        <v>382.4</v>
      </c>
      <c r="P324" s="4">
        <f t="shared" si="72"/>
        <v>0.67681415929203537</v>
      </c>
      <c r="Q324" s="11">
        <v>20</v>
      </c>
      <c r="R324" s="35">
        <v>10</v>
      </c>
      <c r="S324" s="35">
        <v>11.9</v>
      </c>
      <c r="T324" s="4">
        <f t="shared" si="70"/>
        <v>1.19</v>
      </c>
      <c r="U324" s="11">
        <v>20</v>
      </c>
      <c r="V324" s="35">
        <v>0</v>
      </c>
      <c r="W324" s="35">
        <v>0</v>
      </c>
      <c r="X324" s="4">
        <f t="shared" si="73"/>
        <v>1</v>
      </c>
      <c r="Y324" s="11">
        <v>30</v>
      </c>
      <c r="Z324" s="44">
        <f t="shared" si="74"/>
        <v>0.96770202313949016</v>
      </c>
      <c r="AA324" s="45">
        <v>1896</v>
      </c>
      <c r="AB324" s="35">
        <f t="shared" si="75"/>
        <v>172.36363636363637</v>
      </c>
      <c r="AC324" s="35">
        <f t="shared" si="76"/>
        <v>166.8</v>
      </c>
      <c r="AD324" s="35">
        <f t="shared" si="77"/>
        <v>-5.5636363636363626</v>
      </c>
      <c r="AE324" s="35">
        <v>9.6</v>
      </c>
      <c r="AF324" s="35">
        <f t="shared" si="78"/>
        <v>176.4</v>
      </c>
      <c r="AG324" s="35"/>
      <c r="AH324" s="35">
        <f t="shared" si="79"/>
        <v>176.4</v>
      </c>
      <c r="AI324" s="35">
        <v>176.4</v>
      </c>
      <c r="AJ324" s="35">
        <f t="shared" si="80"/>
        <v>0</v>
      </c>
      <c r="AK324" s="9"/>
      <c r="AL324" s="9"/>
      <c r="AM324" s="9"/>
      <c r="AN324" s="9"/>
      <c r="AO324" s="10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10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10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10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10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10"/>
      <c r="FZ324" s="9"/>
      <c r="GA324" s="9"/>
    </row>
    <row r="325" spans="1:183" s="2" customFormat="1" ht="17" customHeight="1">
      <c r="A325" s="46" t="s">
        <v>318</v>
      </c>
      <c r="B325" s="35">
        <v>0</v>
      </c>
      <c r="C325" s="35">
        <v>0</v>
      </c>
      <c r="D325" s="4">
        <f t="shared" si="71"/>
        <v>0</v>
      </c>
      <c r="E325" s="11">
        <v>0</v>
      </c>
      <c r="F325" s="5" t="s">
        <v>370</v>
      </c>
      <c r="G325" s="5" t="s">
        <v>370</v>
      </c>
      <c r="H325" s="5" t="s">
        <v>370</v>
      </c>
      <c r="I325" s="5" t="s">
        <v>370</v>
      </c>
      <c r="J325" s="5" t="s">
        <v>370</v>
      </c>
      <c r="K325" s="5" t="s">
        <v>370</v>
      </c>
      <c r="L325" s="5" t="s">
        <v>370</v>
      </c>
      <c r="M325" s="5" t="s">
        <v>370</v>
      </c>
      <c r="N325" s="35">
        <v>239.9</v>
      </c>
      <c r="O325" s="35">
        <v>128</v>
      </c>
      <c r="P325" s="4">
        <f t="shared" si="72"/>
        <v>0.5335556481867445</v>
      </c>
      <c r="Q325" s="11">
        <v>20</v>
      </c>
      <c r="R325" s="35">
        <v>0</v>
      </c>
      <c r="S325" s="35">
        <v>0</v>
      </c>
      <c r="T325" s="4">
        <f t="shared" si="70"/>
        <v>1</v>
      </c>
      <c r="U325" s="11">
        <v>20</v>
      </c>
      <c r="V325" s="35">
        <v>0</v>
      </c>
      <c r="W325" s="35">
        <v>0</v>
      </c>
      <c r="X325" s="4">
        <f t="shared" si="73"/>
        <v>1</v>
      </c>
      <c r="Y325" s="11">
        <v>30</v>
      </c>
      <c r="Z325" s="44">
        <f t="shared" si="74"/>
        <v>0.8667301851962127</v>
      </c>
      <c r="AA325" s="45">
        <v>1358</v>
      </c>
      <c r="AB325" s="35">
        <f t="shared" si="75"/>
        <v>123.45454545454545</v>
      </c>
      <c r="AC325" s="35">
        <f t="shared" si="76"/>
        <v>107</v>
      </c>
      <c r="AD325" s="35">
        <f t="shared" si="77"/>
        <v>-16.454545454545453</v>
      </c>
      <c r="AE325" s="35">
        <v>12.600000000000009</v>
      </c>
      <c r="AF325" s="35">
        <f t="shared" si="78"/>
        <v>119.6</v>
      </c>
      <c r="AG325" s="35"/>
      <c r="AH325" s="35">
        <f t="shared" si="79"/>
        <v>119.6</v>
      </c>
      <c r="AI325" s="35">
        <v>119.6</v>
      </c>
      <c r="AJ325" s="35">
        <f t="shared" si="80"/>
        <v>0</v>
      </c>
      <c r="AK325" s="9"/>
      <c r="AL325" s="9"/>
      <c r="AM325" s="9"/>
      <c r="AN325" s="9"/>
      <c r="AO325" s="10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10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10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10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10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10"/>
      <c r="FZ325" s="9"/>
      <c r="GA325" s="9"/>
    </row>
    <row r="326" spans="1:183" s="2" customFormat="1" ht="17" customHeight="1">
      <c r="A326" s="46" t="s">
        <v>319</v>
      </c>
      <c r="B326" s="35">
        <v>3700</v>
      </c>
      <c r="C326" s="35">
        <v>2310</v>
      </c>
      <c r="D326" s="4">
        <f t="shared" si="71"/>
        <v>0.62432432432432428</v>
      </c>
      <c r="E326" s="11">
        <v>10</v>
      </c>
      <c r="F326" s="5" t="s">
        <v>370</v>
      </c>
      <c r="G326" s="5" t="s">
        <v>370</v>
      </c>
      <c r="H326" s="5" t="s">
        <v>370</v>
      </c>
      <c r="I326" s="5" t="s">
        <v>370</v>
      </c>
      <c r="J326" s="5" t="s">
        <v>370</v>
      </c>
      <c r="K326" s="5" t="s">
        <v>370</v>
      </c>
      <c r="L326" s="5" t="s">
        <v>370</v>
      </c>
      <c r="M326" s="5" t="s">
        <v>370</v>
      </c>
      <c r="N326" s="35">
        <v>358.4</v>
      </c>
      <c r="O326" s="35">
        <v>235.6</v>
      </c>
      <c r="P326" s="4">
        <f t="shared" si="72"/>
        <v>0.65736607142857151</v>
      </c>
      <c r="Q326" s="11">
        <v>20</v>
      </c>
      <c r="R326" s="35">
        <v>277</v>
      </c>
      <c r="S326" s="35">
        <v>320.89999999999998</v>
      </c>
      <c r="T326" s="4">
        <f t="shared" si="70"/>
        <v>1.1584837545126352</v>
      </c>
      <c r="U326" s="11">
        <v>40</v>
      </c>
      <c r="V326" s="35">
        <v>0.3</v>
      </c>
      <c r="W326" s="35">
        <v>0.8</v>
      </c>
      <c r="X326" s="4">
        <f t="shared" si="73"/>
        <v>1.3</v>
      </c>
      <c r="Y326" s="11">
        <v>10</v>
      </c>
      <c r="Z326" s="44">
        <f t="shared" si="74"/>
        <v>0.98412393565400103</v>
      </c>
      <c r="AA326" s="45">
        <v>2524</v>
      </c>
      <c r="AB326" s="35">
        <f t="shared" si="75"/>
        <v>229.45454545454547</v>
      </c>
      <c r="AC326" s="35">
        <f t="shared" si="76"/>
        <v>225.8</v>
      </c>
      <c r="AD326" s="35">
        <f t="shared" si="77"/>
        <v>-3.6545454545454561</v>
      </c>
      <c r="AE326" s="35">
        <v>-14.799999999999983</v>
      </c>
      <c r="AF326" s="35">
        <f t="shared" si="78"/>
        <v>211</v>
      </c>
      <c r="AG326" s="35"/>
      <c r="AH326" s="35">
        <f t="shared" si="79"/>
        <v>211</v>
      </c>
      <c r="AI326" s="35">
        <v>211</v>
      </c>
      <c r="AJ326" s="35">
        <f t="shared" si="80"/>
        <v>0</v>
      </c>
      <c r="AK326" s="9"/>
      <c r="AL326" s="9"/>
      <c r="AM326" s="9"/>
      <c r="AN326" s="9"/>
      <c r="AO326" s="10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10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10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10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10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10"/>
      <c r="FZ326" s="9"/>
      <c r="GA326" s="9"/>
    </row>
    <row r="327" spans="1:183" s="2" customFormat="1" ht="17" customHeight="1">
      <c r="A327" s="46" t="s">
        <v>320</v>
      </c>
      <c r="B327" s="35">
        <v>0</v>
      </c>
      <c r="C327" s="35">
        <v>0</v>
      </c>
      <c r="D327" s="4">
        <f t="shared" si="71"/>
        <v>0</v>
      </c>
      <c r="E327" s="11">
        <v>0</v>
      </c>
      <c r="F327" s="5" t="s">
        <v>370</v>
      </c>
      <c r="G327" s="5" t="s">
        <v>370</v>
      </c>
      <c r="H327" s="5" t="s">
        <v>370</v>
      </c>
      <c r="I327" s="5" t="s">
        <v>370</v>
      </c>
      <c r="J327" s="5" t="s">
        <v>370</v>
      </c>
      <c r="K327" s="5" t="s">
        <v>370</v>
      </c>
      <c r="L327" s="5" t="s">
        <v>370</v>
      </c>
      <c r="M327" s="5" t="s">
        <v>370</v>
      </c>
      <c r="N327" s="35">
        <v>104.4</v>
      </c>
      <c r="O327" s="35">
        <v>112.3</v>
      </c>
      <c r="P327" s="4">
        <f t="shared" si="72"/>
        <v>1.075670498084291</v>
      </c>
      <c r="Q327" s="11">
        <v>20</v>
      </c>
      <c r="R327" s="35">
        <v>0</v>
      </c>
      <c r="S327" s="35">
        <v>0</v>
      </c>
      <c r="T327" s="4">
        <f t="shared" si="70"/>
        <v>1</v>
      </c>
      <c r="U327" s="11">
        <v>25</v>
      </c>
      <c r="V327" s="35">
        <v>0</v>
      </c>
      <c r="W327" s="35">
        <v>0</v>
      </c>
      <c r="X327" s="4">
        <f t="shared" si="73"/>
        <v>1</v>
      </c>
      <c r="Y327" s="11">
        <v>25</v>
      </c>
      <c r="Z327" s="44">
        <f t="shared" si="74"/>
        <v>1.0216201423097975</v>
      </c>
      <c r="AA327" s="45">
        <v>377</v>
      </c>
      <c r="AB327" s="35">
        <f t="shared" si="75"/>
        <v>34.272727272727273</v>
      </c>
      <c r="AC327" s="35">
        <f t="shared" si="76"/>
        <v>35</v>
      </c>
      <c r="AD327" s="35">
        <f t="shared" si="77"/>
        <v>0.72727272727272663</v>
      </c>
      <c r="AE327" s="35">
        <v>-2</v>
      </c>
      <c r="AF327" s="35">
        <f t="shared" si="78"/>
        <v>33</v>
      </c>
      <c r="AG327" s="35"/>
      <c r="AH327" s="35">
        <f t="shared" si="79"/>
        <v>33</v>
      </c>
      <c r="AI327" s="35">
        <v>33</v>
      </c>
      <c r="AJ327" s="35">
        <f t="shared" si="80"/>
        <v>0</v>
      </c>
      <c r="AK327" s="9"/>
      <c r="AL327" s="9"/>
      <c r="AM327" s="9"/>
      <c r="AN327" s="9"/>
      <c r="AO327" s="10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10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10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10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10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10"/>
      <c r="FZ327" s="9"/>
      <c r="GA327" s="9"/>
    </row>
    <row r="328" spans="1:183" s="2" customFormat="1" ht="17" customHeight="1">
      <c r="A328" s="18" t="s">
        <v>321</v>
      </c>
      <c r="B328" s="35"/>
      <c r="C328" s="35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35"/>
      <c r="O328" s="35"/>
      <c r="P328" s="11"/>
      <c r="Q328" s="11"/>
      <c r="R328" s="35"/>
      <c r="S328" s="35"/>
      <c r="T328" s="11"/>
      <c r="U328" s="11"/>
      <c r="V328" s="11"/>
      <c r="W328" s="11"/>
      <c r="X328" s="11"/>
      <c r="Y328" s="11"/>
      <c r="Z328" s="44"/>
      <c r="AA328" s="11"/>
      <c r="AB328" s="11"/>
      <c r="AC328" s="11"/>
      <c r="AD328" s="11"/>
      <c r="AE328" s="11"/>
      <c r="AF328" s="11"/>
      <c r="AG328" s="11"/>
      <c r="AH328" s="11"/>
      <c r="AI328" s="35"/>
      <c r="AJ328" s="35"/>
      <c r="AK328" s="9"/>
      <c r="AL328" s="9"/>
      <c r="AM328" s="9"/>
      <c r="AN328" s="9"/>
      <c r="AO328" s="10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10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10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10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10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10"/>
      <c r="FZ328" s="9"/>
      <c r="GA328" s="9"/>
    </row>
    <row r="329" spans="1:183" s="2" customFormat="1" ht="17" customHeight="1">
      <c r="A329" s="14" t="s">
        <v>322</v>
      </c>
      <c r="B329" s="35">
        <v>143</v>
      </c>
      <c r="C329" s="35">
        <v>171.6</v>
      </c>
      <c r="D329" s="4">
        <f t="shared" si="71"/>
        <v>1.2</v>
      </c>
      <c r="E329" s="11">
        <v>10</v>
      </c>
      <c r="F329" s="5" t="s">
        <v>370</v>
      </c>
      <c r="G329" s="5" t="s">
        <v>370</v>
      </c>
      <c r="H329" s="5" t="s">
        <v>370</v>
      </c>
      <c r="I329" s="5" t="s">
        <v>370</v>
      </c>
      <c r="J329" s="5" t="s">
        <v>370</v>
      </c>
      <c r="K329" s="5" t="s">
        <v>370</v>
      </c>
      <c r="L329" s="5" t="s">
        <v>370</v>
      </c>
      <c r="M329" s="5" t="s">
        <v>370</v>
      </c>
      <c r="N329" s="35">
        <v>104.2</v>
      </c>
      <c r="O329" s="35">
        <v>48.2</v>
      </c>
      <c r="P329" s="4">
        <f t="shared" si="72"/>
        <v>0.46257197696737046</v>
      </c>
      <c r="Q329" s="11">
        <v>20</v>
      </c>
      <c r="R329" s="35">
        <v>2</v>
      </c>
      <c r="S329" s="35">
        <v>2.1</v>
      </c>
      <c r="T329" s="4">
        <f t="shared" si="70"/>
        <v>1.05</v>
      </c>
      <c r="U329" s="11">
        <v>30</v>
      </c>
      <c r="V329" s="35">
        <v>2</v>
      </c>
      <c r="W329" s="35">
        <v>2.1</v>
      </c>
      <c r="X329" s="4">
        <f t="shared" si="73"/>
        <v>1.05</v>
      </c>
      <c r="Y329" s="11">
        <v>20</v>
      </c>
      <c r="Z329" s="44">
        <f t="shared" si="74"/>
        <v>0.92189299424184268</v>
      </c>
      <c r="AA329" s="45">
        <v>2170</v>
      </c>
      <c r="AB329" s="35">
        <f t="shared" si="75"/>
        <v>197.27272727272728</v>
      </c>
      <c r="AC329" s="35">
        <f t="shared" si="76"/>
        <v>181.9</v>
      </c>
      <c r="AD329" s="35">
        <f t="shared" si="77"/>
        <v>-15.372727272727275</v>
      </c>
      <c r="AE329" s="35">
        <v>-0.4</v>
      </c>
      <c r="AF329" s="35">
        <f t="shared" si="78"/>
        <v>181.5</v>
      </c>
      <c r="AG329" s="35"/>
      <c r="AH329" s="35">
        <f t="shared" si="79"/>
        <v>181.5</v>
      </c>
      <c r="AI329" s="35">
        <v>181.5</v>
      </c>
      <c r="AJ329" s="35">
        <f t="shared" si="80"/>
        <v>0</v>
      </c>
      <c r="AK329" s="9"/>
      <c r="AL329" s="9"/>
      <c r="AM329" s="9"/>
      <c r="AN329" s="9"/>
      <c r="AO329" s="10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10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10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10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10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10"/>
      <c r="FZ329" s="9"/>
      <c r="GA329" s="9"/>
    </row>
    <row r="330" spans="1:183" s="2" customFormat="1" ht="17" customHeight="1">
      <c r="A330" s="14" t="s">
        <v>323</v>
      </c>
      <c r="B330" s="35">
        <v>60</v>
      </c>
      <c r="C330" s="35">
        <v>61</v>
      </c>
      <c r="D330" s="4">
        <f t="shared" si="71"/>
        <v>1.0166666666666666</v>
      </c>
      <c r="E330" s="11">
        <v>10</v>
      </c>
      <c r="F330" s="5" t="s">
        <v>370</v>
      </c>
      <c r="G330" s="5" t="s">
        <v>370</v>
      </c>
      <c r="H330" s="5" t="s">
        <v>370</v>
      </c>
      <c r="I330" s="5" t="s">
        <v>370</v>
      </c>
      <c r="J330" s="5" t="s">
        <v>370</v>
      </c>
      <c r="K330" s="5" t="s">
        <v>370</v>
      </c>
      <c r="L330" s="5" t="s">
        <v>370</v>
      </c>
      <c r="M330" s="5" t="s">
        <v>370</v>
      </c>
      <c r="N330" s="35">
        <v>243.9</v>
      </c>
      <c r="O330" s="35">
        <v>172.8</v>
      </c>
      <c r="P330" s="4">
        <f t="shared" si="72"/>
        <v>0.70848708487084877</v>
      </c>
      <c r="Q330" s="11">
        <v>20</v>
      </c>
      <c r="R330" s="35">
        <v>12</v>
      </c>
      <c r="S330" s="35">
        <v>18.100000000000001</v>
      </c>
      <c r="T330" s="4">
        <f t="shared" si="70"/>
        <v>1.2308333333333332</v>
      </c>
      <c r="U330" s="11">
        <v>20</v>
      </c>
      <c r="V330" s="35">
        <v>2</v>
      </c>
      <c r="W330" s="35">
        <v>2.1</v>
      </c>
      <c r="X330" s="4">
        <f t="shared" si="73"/>
        <v>1.05</v>
      </c>
      <c r="Y330" s="11">
        <v>30</v>
      </c>
      <c r="Z330" s="44">
        <f t="shared" si="74"/>
        <v>1.005663437884379</v>
      </c>
      <c r="AA330" s="45">
        <v>1946</v>
      </c>
      <c r="AB330" s="35">
        <f t="shared" si="75"/>
        <v>176.90909090909091</v>
      </c>
      <c r="AC330" s="35">
        <f t="shared" si="76"/>
        <v>177.9</v>
      </c>
      <c r="AD330" s="35">
        <f t="shared" si="77"/>
        <v>0.99090909090909918</v>
      </c>
      <c r="AE330" s="35">
        <v>-12.699999999999989</v>
      </c>
      <c r="AF330" s="35">
        <f t="shared" si="78"/>
        <v>165.2</v>
      </c>
      <c r="AG330" s="35"/>
      <c r="AH330" s="35">
        <f t="shared" si="79"/>
        <v>165.2</v>
      </c>
      <c r="AI330" s="35">
        <v>165.2</v>
      </c>
      <c r="AJ330" s="35">
        <f t="shared" si="80"/>
        <v>0</v>
      </c>
      <c r="AK330" s="9"/>
      <c r="AL330" s="9"/>
      <c r="AM330" s="9"/>
      <c r="AN330" s="9"/>
      <c r="AO330" s="10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10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10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10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10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10"/>
      <c r="FZ330" s="9"/>
      <c r="GA330" s="9"/>
    </row>
    <row r="331" spans="1:183" s="2" customFormat="1" ht="17" customHeight="1">
      <c r="A331" s="14" t="s">
        <v>276</v>
      </c>
      <c r="B331" s="35">
        <v>44</v>
      </c>
      <c r="C331" s="35">
        <v>48</v>
      </c>
      <c r="D331" s="4">
        <f t="shared" si="71"/>
        <v>1.0909090909090908</v>
      </c>
      <c r="E331" s="11">
        <v>10</v>
      </c>
      <c r="F331" s="5" t="s">
        <v>370</v>
      </c>
      <c r="G331" s="5" t="s">
        <v>370</v>
      </c>
      <c r="H331" s="5" t="s">
        <v>370</v>
      </c>
      <c r="I331" s="5" t="s">
        <v>370</v>
      </c>
      <c r="J331" s="5" t="s">
        <v>370</v>
      </c>
      <c r="K331" s="5" t="s">
        <v>370</v>
      </c>
      <c r="L331" s="5" t="s">
        <v>370</v>
      </c>
      <c r="M331" s="5" t="s">
        <v>370</v>
      </c>
      <c r="N331" s="35">
        <v>35.5</v>
      </c>
      <c r="O331" s="35">
        <v>33.9</v>
      </c>
      <c r="P331" s="4">
        <f t="shared" si="72"/>
        <v>0.95492957746478868</v>
      </c>
      <c r="Q331" s="11">
        <v>20</v>
      </c>
      <c r="R331" s="35">
        <v>8</v>
      </c>
      <c r="S331" s="35">
        <v>8.1</v>
      </c>
      <c r="T331" s="4">
        <f t="shared" si="70"/>
        <v>1.0125</v>
      </c>
      <c r="U331" s="11">
        <v>30</v>
      </c>
      <c r="V331" s="35">
        <v>2</v>
      </c>
      <c r="W331" s="35">
        <v>2.1</v>
      </c>
      <c r="X331" s="4">
        <f t="shared" si="73"/>
        <v>1.05</v>
      </c>
      <c r="Y331" s="11">
        <v>20</v>
      </c>
      <c r="Z331" s="44">
        <f t="shared" si="74"/>
        <v>1.0172835307298336</v>
      </c>
      <c r="AA331" s="45">
        <v>1500</v>
      </c>
      <c r="AB331" s="35">
        <f t="shared" si="75"/>
        <v>136.36363636363637</v>
      </c>
      <c r="AC331" s="35">
        <f t="shared" si="76"/>
        <v>138.69999999999999</v>
      </c>
      <c r="AD331" s="35">
        <f t="shared" si="77"/>
        <v>2.3363636363636147</v>
      </c>
      <c r="AE331" s="35">
        <v>-5.9</v>
      </c>
      <c r="AF331" s="35">
        <f t="shared" si="78"/>
        <v>132.80000000000001</v>
      </c>
      <c r="AG331" s="35"/>
      <c r="AH331" s="35">
        <f t="shared" si="79"/>
        <v>132.80000000000001</v>
      </c>
      <c r="AI331" s="35">
        <v>132.80000000000001</v>
      </c>
      <c r="AJ331" s="35">
        <f t="shared" si="80"/>
        <v>0</v>
      </c>
      <c r="AK331" s="9"/>
      <c r="AL331" s="9"/>
      <c r="AM331" s="9"/>
      <c r="AN331" s="9"/>
      <c r="AO331" s="10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10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10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10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10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10"/>
      <c r="FZ331" s="9"/>
      <c r="GA331" s="9"/>
    </row>
    <row r="332" spans="1:183" s="2" customFormat="1" ht="17" customHeight="1">
      <c r="A332" s="14" t="s">
        <v>324</v>
      </c>
      <c r="B332" s="35">
        <v>97</v>
      </c>
      <c r="C332" s="35">
        <v>112.5</v>
      </c>
      <c r="D332" s="4">
        <f t="shared" si="71"/>
        <v>1.1597938144329898</v>
      </c>
      <c r="E332" s="11">
        <v>10</v>
      </c>
      <c r="F332" s="5" t="s">
        <v>370</v>
      </c>
      <c r="G332" s="5" t="s">
        <v>370</v>
      </c>
      <c r="H332" s="5" t="s">
        <v>370</v>
      </c>
      <c r="I332" s="5" t="s">
        <v>370</v>
      </c>
      <c r="J332" s="5" t="s">
        <v>370</v>
      </c>
      <c r="K332" s="5" t="s">
        <v>370</v>
      </c>
      <c r="L332" s="5" t="s">
        <v>370</v>
      </c>
      <c r="M332" s="5" t="s">
        <v>370</v>
      </c>
      <c r="N332" s="35">
        <v>171.5</v>
      </c>
      <c r="O332" s="35">
        <v>123.5</v>
      </c>
      <c r="P332" s="4">
        <f t="shared" si="72"/>
        <v>0.72011661807580174</v>
      </c>
      <c r="Q332" s="11">
        <v>20</v>
      </c>
      <c r="R332" s="35">
        <v>2</v>
      </c>
      <c r="S332" s="35">
        <v>2.1</v>
      </c>
      <c r="T332" s="4">
        <f t="shared" si="70"/>
        <v>1.05</v>
      </c>
      <c r="U332" s="11">
        <v>35</v>
      </c>
      <c r="V332" s="35">
        <v>2</v>
      </c>
      <c r="W332" s="35">
        <v>2.1</v>
      </c>
      <c r="X332" s="4">
        <f t="shared" si="73"/>
        <v>1.05</v>
      </c>
      <c r="Y332" s="11">
        <v>15</v>
      </c>
      <c r="Z332" s="44">
        <f t="shared" si="74"/>
        <v>0.98125338132307416</v>
      </c>
      <c r="AA332" s="45">
        <v>3109</v>
      </c>
      <c r="AB332" s="35">
        <f t="shared" si="75"/>
        <v>282.63636363636363</v>
      </c>
      <c r="AC332" s="35">
        <f t="shared" si="76"/>
        <v>277.3</v>
      </c>
      <c r="AD332" s="35">
        <f t="shared" si="77"/>
        <v>-5.3363636363636147</v>
      </c>
      <c r="AE332" s="35">
        <v>31.899999999999977</v>
      </c>
      <c r="AF332" s="35">
        <f t="shared" si="78"/>
        <v>309.2</v>
      </c>
      <c r="AG332" s="35"/>
      <c r="AH332" s="35">
        <f t="shared" si="79"/>
        <v>309.2</v>
      </c>
      <c r="AI332" s="35">
        <v>309.2</v>
      </c>
      <c r="AJ332" s="35">
        <f t="shared" si="80"/>
        <v>0</v>
      </c>
      <c r="AK332" s="9"/>
      <c r="AL332" s="9"/>
      <c r="AM332" s="9"/>
      <c r="AN332" s="9"/>
      <c r="AO332" s="10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10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10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10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10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10"/>
      <c r="FZ332" s="9"/>
      <c r="GA332" s="9"/>
    </row>
    <row r="333" spans="1:183" s="2" customFormat="1" ht="17" customHeight="1">
      <c r="A333" s="14" t="s">
        <v>325</v>
      </c>
      <c r="B333" s="35">
        <v>0</v>
      </c>
      <c r="C333" s="35">
        <v>0</v>
      </c>
      <c r="D333" s="4">
        <f t="shared" si="71"/>
        <v>0</v>
      </c>
      <c r="E333" s="11">
        <v>0</v>
      </c>
      <c r="F333" s="5" t="s">
        <v>370</v>
      </c>
      <c r="G333" s="5" t="s">
        <v>370</v>
      </c>
      <c r="H333" s="5" t="s">
        <v>370</v>
      </c>
      <c r="I333" s="5" t="s">
        <v>370</v>
      </c>
      <c r="J333" s="5" t="s">
        <v>370</v>
      </c>
      <c r="K333" s="5" t="s">
        <v>370</v>
      </c>
      <c r="L333" s="5" t="s">
        <v>370</v>
      </c>
      <c r="M333" s="5" t="s">
        <v>370</v>
      </c>
      <c r="N333" s="35">
        <v>693</v>
      </c>
      <c r="O333" s="35">
        <v>285.7</v>
      </c>
      <c r="P333" s="4">
        <f t="shared" si="72"/>
        <v>0.41226551226551222</v>
      </c>
      <c r="Q333" s="11">
        <v>20</v>
      </c>
      <c r="R333" s="35">
        <v>283</v>
      </c>
      <c r="S333" s="35">
        <v>321.2</v>
      </c>
      <c r="T333" s="4">
        <f t="shared" si="70"/>
        <v>1.1349823321554771</v>
      </c>
      <c r="U333" s="11">
        <v>30</v>
      </c>
      <c r="V333" s="35">
        <v>3</v>
      </c>
      <c r="W333" s="35">
        <v>3.2</v>
      </c>
      <c r="X333" s="4">
        <f t="shared" si="73"/>
        <v>1.0666666666666667</v>
      </c>
      <c r="Y333" s="11">
        <v>20</v>
      </c>
      <c r="Z333" s="44">
        <f t="shared" si="74"/>
        <v>0.90897305061868416</v>
      </c>
      <c r="AA333" s="45">
        <v>4241</v>
      </c>
      <c r="AB333" s="35">
        <f t="shared" si="75"/>
        <v>385.54545454545456</v>
      </c>
      <c r="AC333" s="35">
        <f t="shared" si="76"/>
        <v>350.5</v>
      </c>
      <c r="AD333" s="35">
        <f t="shared" si="77"/>
        <v>-35.045454545454561</v>
      </c>
      <c r="AE333" s="35">
        <v>-7</v>
      </c>
      <c r="AF333" s="35">
        <f t="shared" si="78"/>
        <v>343.5</v>
      </c>
      <c r="AG333" s="35"/>
      <c r="AH333" s="35">
        <f t="shared" si="79"/>
        <v>343.5</v>
      </c>
      <c r="AI333" s="35">
        <v>343.5</v>
      </c>
      <c r="AJ333" s="35">
        <f t="shared" si="80"/>
        <v>0</v>
      </c>
      <c r="AK333" s="9"/>
      <c r="AL333" s="9"/>
      <c r="AM333" s="9"/>
      <c r="AN333" s="9"/>
      <c r="AO333" s="10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10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10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10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10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10"/>
      <c r="FZ333" s="9"/>
      <c r="GA333" s="9"/>
    </row>
    <row r="334" spans="1:183" s="2" customFormat="1" ht="17" customHeight="1">
      <c r="A334" s="14" t="s">
        <v>326</v>
      </c>
      <c r="B334" s="35">
        <v>69</v>
      </c>
      <c r="C334" s="35">
        <v>78</v>
      </c>
      <c r="D334" s="4">
        <f t="shared" si="71"/>
        <v>1.1304347826086956</v>
      </c>
      <c r="E334" s="11">
        <v>10</v>
      </c>
      <c r="F334" s="5" t="s">
        <v>370</v>
      </c>
      <c r="G334" s="5" t="s">
        <v>370</v>
      </c>
      <c r="H334" s="5" t="s">
        <v>370</v>
      </c>
      <c r="I334" s="5" t="s">
        <v>370</v>
      </c>
      <c r="J334" s="5" t="s">
        <v>370</v>
      </c>
      <c r="K334" s="5" t="s">
        <v>370</v>
      </c>
      <c r="L334" s="5" t="s">
        <v>370</v>
      </c>
      <c r="M334" s="5" t="s">
        <v>370</v>
      </c>
      <c r="N334" s="35">
        <v>104.1</v>
      </c>
      <c r="O334" s="35">
        <v>176.5</v>
      </c>
      <c r="P334" s="4">
        <f t="shared" si="72"/>
        <v>1.2495485110470701</v>
      </c>
      <c r="Q334" s="11">
        <v>20</v>
      </c>
      <c r="R334" s="35">
        <v>2</v>
      </c>
      <c r="S334" s="35">
        <v>2.1</v>
      </c>
      <c r="T334" s="4">
        <f t="shared" si="70"/>
        <v>1.05</v>
      </c>
      <c r="U334" s="11">
        <v>30</v>
      </c>
      <c r="V334" s="35">
        <v>2</v>
      </c>
      <c r="W334" s="35">
        <v>2.1</v>
      </c>
      <c r="X334" s="4">
        <f t="shared" si="73"/>
        <v>1.05</v>
      </c>
      <c r="Y334" s="11">
        <v>20</v>
      </c>
      <c r="Z334" s="44">
        <f t="shared" si="74"/>
        <v>1.1099414755878545</v>
      </c>
      <c r="AA334" s="45">
        <v>1102</v>
      </c>
      <c r="AB334" s="35">
        <f t="shared" si="75"/>
        <v>100.18181818181819</v>
      </c>
      <c r="AC334" s="35">
        <f t="shared" si="76"/>
        <v>111.2</v>
      </c>
      <c r="AD334" s="35">
        <f t="shared" si="77"/>
        <v>11.018181818181816</v>
      </c>
      <c r="AE334" s="35">
        <v>1.4</v>
      </c>
      <c r="AF334" s="35">
        <f t="shared" si="78"/>
        <v>112.6</v>
      </c>
      <c r="AG334" s="35"/>
      <c r="AH334" s="35">
        <f t="shared" si="79"/>
        <v>112.6</v>
      </c>
      <c r="AI334" s="35">
        <v>112.6</v>
      </c>
      <c r="AJ334" s="35">
        <f t="shared" si="80"/>
        <v>0</v>
      </c>
      <c r="AK334" s="9"/>
      <c r="AL334" s="9"/>
      <c r="AM334" s="9"/>
      <c r="AN334" s="9"/>
      <c r="AO334" s="10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10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10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10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10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10"/>
      <c r="FZ334" s="9"/>
      <c r="GA334" s="9"/>
    </row>
    <row r="335" spans="1:183" s="2" customFormat="1" ht="17" customHeight="1">
      <c r="A335" s="14" t="s">
        <v>327</v>
      </c>
      <c r="B335" s="35">
        <v>31</v>
      </c>
      <c r="C335" s="35">
        <v>31.1</v>
      </c>
      <c r="D335" s="4">
        <f t="shared" si="71"/>
        <v>1.0032258064516129</v>
      </c>
      <c r="E335" s="11">
        <v>10</v>
      </c>
      <c r="F335" s="5" t="s">
        <v>370</v>
      </c>
      <c r="G335" s="5" t="s">
        <v>370</v>
      </c>
      <c r="H335" s="5" t="s">
        <v>370</v>
      </c>
      <c r="I335" s="5" t="s">
        <v>370</v>
      </c>
      <c r="J335" s="5" t="s">
        <v>370</v>
      </c>
      <c r="K335" s="5" t="s">
        <v>370</v>
      </c>
      <c r="L335" s="5" t="s">
        <v>370</v>
      </c>
      <c r="M335" s="5" t="s">
        <v>370</v>
      </c>
      <c r="N335" s="35">
        <v>489</v>
      </c>
      <c r="O335" s="35">
        <v>407.5</v>
      </c>
      <c r="P335" s="4">
        <f t="shared" si="72"/>
        <v>0.83333333333333337</v>
      </c>
      <c r="Q335" s="11">
        <v>20</v>
      </c>
      <c r="R335" s="35">
        <v>6</v>
      </c>
      <c r="S335" s="35">
        <v>10.6</v>
      </c>
      <c r="T335" s="4">
        <f t="shared" si="70"/>
        <v>1.2566666666666666</v>
      </c>
      <c r="U335" s="11">
        <v>20</v>
      </c>
      <c r="V335" s="35">
        <v>3</v>
      </c>
      <c r="W335" s="35">
        <v>3.2</v>
      </c>
      <c r="X335" s="4">
        <f t="shared" si="73"/>
        <v>1.0666666666666667</v>
      </c>
      <c r="Y335" s="11">
        <v>30</v>
      </c>
      <c r="Z335" s="44">
        <f t="shared" si="74"/>
        <v>1.0479032258064516</v>
      </c>
      <c r="AA335" s="45">
        <v>2317</v>
      </c>
      <c r="AB335" s="35">
        <f t="shared" si="75"/>
        <v>210.63636363636363</v>
      </c>
      <c r="AC335" s="35">
        <f t="shared" si="76"/>
        <v>220.7</v>
      </c>
      <c r="AD335" s="35">
        <f t="shared" si="77"/>
        <v>10.063636363636363</v>
      </c>
      <c r="AE335" s="35">
        <v>1.4</v>
      </c>
      <c r="AF335" s="35">
        <f t="shared" si="78"/>
        <v>222.1</v>
      </c>
      <c r="AG335" s="35"/>
      <c r="AH335" s="35">
        <f t="shared" si="79"/>
        <v>222.1</v>
      </c>
      <c r="AI335" s="35">
        <v>222.1</v>
      </c>
      <c r="AJ335" s="35">
        <f t="shared" si="80"/>
        <v>0</v>
      </c>
      <c r="AK335" s="9"/>
      <c r="AL335" s="9"/>
      <c r="AM335" s="9"/>
      <c r="AN335" s="9"/>
      <c r="AO335" s="10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10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10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10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10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10"/>
      <c r="FZ335" s="9"/>
      <c r="GA335" s="9"/>
    </row>
    <row r="336" spans="1:183" s="2" customFormat="1" ht="17" customHeight="1">
      <c r="A336" s="14" t="s">
        <v>328</v>
      </c>
      <c r="B336" s="35">
        <v>75</v>
      </c>
      <c r="C336" s="35">
        <v>90</v>
      </c>
      <c r="D336" s="4">
        <f t="shared" si="71"/>
        <v>1.2</v>
      </c>
      <c r="E336" s="11">
        <v>10</v>
      </c>
      <c r="F336" s="5" t="s">
        <v>370</v>
      </c>
      <c r="G336" s="5" t="s">
        <v>370</v>
      </c>
      <c r="H336" s="5" t="s">
        <v>370</v>
      </c>
      <c r="I336" s="5" t="s">
        <v>370</v>
      </c>
      <c r="J336" s="5" t="s">
        <v>370</v>
      </c>
      <c r="K336" s="5" t="s">
        <v>370</v>
      </c>
      <c r="L336" s="5" t="s">
        <v>370</v>
      </c>
      <c r="M336" s="5" t="s">
        <v>370</v>
      </c>
      <c r="N336" s="35">
        <v>53.8</v>
      </c>
      <c r="O336" s="35">
        <v>41.1</v>
      </c>
      <c r="P336" s="4">
        <f t="shared" si="72"/>
        <v>0.76394052044609673</v>
      </c>
      <c r="Q336" s="11">
        <v>20</v>
      </c>
      <c r="R336" s="35">
        <v>2</v>
      </c>
      <c r="S336" s="35">
        <v>5.8</v>
      </c>
      <c r="T336" s="4">
        <f t="shared" si="70"/>
        <v>1.3</v>
      </c>
      <c r="U336" s="11">
        <v>30</v>
      </c>
      <c r="V336" s="35">
        <v>2</v>
      </c>
      <c r="W336" s="35">
        <v>2.2000000000000002</v>
      </c>
      <c r="X336" s="4">
        <f t="shared" si="73"/>
        <v>1.1000000000000001</v>
      </c>
      <c r="Y336" s="11">
        <v>20</v>
      </c>
      <c r="Z336" s="44">
        <f t="shared" si="74"/>
        <v>1.1034851301115243</v>
      </c>
      <c r="AA336" s="45">
        <v>1174</v>
      </c>
      <c r="AB336" s="35">
        <f t="shared" si="75"/>
        <v>106.72727272727273</v>
      </c>
      <c r="AC336" s="35">
        <f t="shared" si="76"/>
        <v>117.8</v>
      </c>
      <c r="AD336" s="35">
        <f t="shared" si="77"/>
        <v>11.072727272727263</v>
      </c>
      <c r="AE336" s="35">
        <v>9.2000000000000028</v>
      </c>
      <c r="AF336" s="35">
        <f t="shared" si="78"/>
        <v>127</v>
      </c>
      <c r="AG336" s="35"/>
      <c r="AH336" s="35">
        <f t="shared" si="79"/>
        <v>127</v>
      </c>
      <c r="AI336" s="35">
        <v>127</v>
      </c>
      <c r="AJ336" s="35">
        <f t="shared" si="80"/>
        <v>0</v>
      </c>
      <c r="AK336" s="9"/>
      <c r="AL336" s="9"/>
      <c r="AM336" s="9"/>
      <c r="AN336" s="9"/>
      <c r="AO336" s="10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10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10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10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10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10"/>
      <c r="FZ336" s="9"/>
      <c r="GA336" s="9"/>
    </row>
    <row r="337" spans="1:183" s="2" customFormat="1" ht="17" customHeight="1">
      <c r="A337" s="14" t="s">
        <v>329</v>
      </c>
      <c r="B337" s="35">
        <v>40</v>
      </c>
      <c r="C337" s="35">
        <v>47.9</v>
      </c>
      <c r="D337" s="4">
        <f t="shared" si="71"/>
        <v>1.1975</v>
      </c>
      <c r="E337" s="11">
        <v>10</v>
      </c>
      <c r="F337" s="5" t="s">
        <v>370</v>
      </c>
      <c r="G337" s="5" t="s">
        <v>370</v>
      </c>
      <c r="H337" s="5" t="s">
        <v>370</v>
      </c>
      <c r="I337" s="5" t="s">
        <v>370</v>
      </c>
      <c r="J337" s="5" t="s">
        <v>370</v>
      </c>
      <c r="K337" s="5" t="s">
        <v>370</v>
      </c>
      <c r="L337" s="5" t="s">
        <v>370</v>
      </c>
      <c r="M337" s="5" t="s">
        <v>370</v>
      </c>
      <c r="N337" s="35">
        <v>42.1</v>
      </c>
      <c r="O337" s="35">
        <v>16.8</v>
      </c>
      <c r="P337" s="4">
        <f t="shared" si="72"/>
        <v>0.39904988123515439</v>
      </c>
      <c r="Q337" s="11">
        <v>20</v>
      </c>
      <c r="R337" s="35">
        <v>2</v>
      </c>
      <c r="S337" s="35">
        <v>2.5</v>
      </c>
      <c r="T337" s="4">
        <f t="shared" si="70"/>
        <v>1.2050000000000001</v>
      </c>
      <c r="U337" s="11">
        <v>25</v>
      </c>
      <c r="V337" s="35">
        <v>2</v>
      </c>
      <c r="W337" s="35">
        <v>2.1</v>
      </c>
      <c r="X337" s="4">
        <f t="shared" si="73"/>
        <v>1.05</v>
      </c>
      <c r="Y337" s="11">
        <v>25</v>
      </c>
      <c r="Z337" s="44">
        <f t="shared" si="74"/>
        <v>0.95413747030878859</v>
      </c>
      <c r="AA337" s="45">
        <v>1279</v>
      </c>
      <c r="AB337" s="35">
        <f t="shared" si="75"/>
        <v>116.27272727272727</v>
      </c>
      <c r="AC337" s="35">
        <f t="shared" si="76"/>
        <v>110.9</v>
      </c>
      <c r="AD337" s="35">
        <f t="shared" si="77"/>
        <v>-5.3727272727272606</v>
      </c>
      <c r="AE337" s="35">
        <v>1.1000000000000001</v>
      </c>
      <c r="AF337" s="35">
        <f t="shared" si="78"/>
        <v>112</v>
      </c>
      <c r="AG337" s="35"/>
      <c r="AH337" s="35">
        <f t="shared" si="79"/>
        <v>112</v>
      </c>
      <c r="AI337" s="35">
        <v>112</v>
      </c>
      <c r="AJ337" s="35">
        <f t="shared" si="80"/>
        <v>0</v>
      </c>
      <c r="AK337" s="9"/>
      <c r="AL337" s="9"/>
      <c r="AM337" s="9"/>
      <c r="AN337" s="9"/>
      <c r="AO337" s="10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10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10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10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10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10"/>
      <c r="FZ337" s="9"/>
      <c r="GA337" s="9"/>
    </row>
    <row r="338" spans="1:183" s="2" customFormat="1" ht="17" customHeight="1">
      <c r="A338" s="14" t="s">
        <v>330</v>
      </c>
      <c r="B338" s="35">
        <v>68</v>
      </c>
      <c r="C338" s="35">
        <v>81.599999999999994</v>
      </c>
      <c r="D338" s="4">
        <f t="shared" si="71"/>
        <v>1.2</v>
      </c>
      <c r="E338" s="11">
        <v>10</v>
      </c>
      <c r="F338" s="5" t="s">
        <v>370</v>
      </c>
      <c r="G338" s="5" t="s">
        <v>370</v>
      </c>
      <c r="H338" s="5" t="s">
        <v>370</v>
      </c>
      <c r="I338" s="5" t="s">
        <v>370</v>
      </c>
      <c r="J338" s="5" t="s">
        <v>370</v>
      </c>
      <c r="K338" s="5" t="s">
        <v>370</v>
      </c>
      <c r="L338" s="5" t="s">
        <v>370</v>
      </c>
      <c r="M338" s="5" t="s">
        <v>370</v>
      </c>
      <c r="N338" s="35">
        <v>181</v>
      </c>
      <c r="O338" s="35">
        <v>131.69999999999999</v>
      </c>
      <c r="P338" s="4">
        <f t="shared" si="72"/>
        <v>0.72762430939226508</v>
      </c>
      <c r="Q338" s="11">
        <v>20</v>
      </c>
      <c r="R338" s="35">
        <v>15</v>
      </c>
      <c r="S338" s="35">
        <v>15.1</v>
      </c>
      <c r="T338" s="4">
        <f t="shared" si="70"/>
        <v>1.0066666666666666</v>
      </c>
      <c r="U338" s="11">
        <v>20</v>
      </c>
      <c r="V338" s="35">
        <v>25</v>
      </c>
      <c r="W338" s="35">
        <v>26.2</v>
      </c>
      <c r="X338" s="4">
        <f t="shared" si="73"/>
        <v>1.048</v>
      </c>
      <c r="Y338" s="11">
        <v>30</v>
      </c>
      <c r="Z338" s="44">
        <f t="shared" si="74"/>
        <v>0.97657274401473304</v>
      </c>
      <c r="AA338" s="45">
        <v>2215</v>
      </c>
      <c r="AB338" s="35">
        <f t="shared" si="75"/>
        <v>201.36363636363637</v>
      </c>
      <c r="AC338" s="35">
        <f t="shared" si="76"/>
        <v>196.6</v>
      </c>
      <c r="AD338" s="35">
        <f t="shared" si="77"/>
        <v>-4.7636363636363797</v>
      </c>
      <c r="AE338" s="35">
        <v>-7</v>
      </c>
      <c r="AF338" s="35">
        <f t="shared" si="78"/>
        <v>189.6</v>
      </c>
      <c r="AG338" s="35"/>
      <c r="AH338" s="35">
        <f t="shared" si="79"/>
        <v>189.6</v>
      </c>
      <c r="AI338" s="35">
        <v>189.6</v>
      </c>
      <c r="AJ338" s="35">
        <f t="shared" si="80"/>
        <v>0</v>
      </c>
      <c r="AK338" s="9"/>
      <c r="AL338" s="9"/>
      <c r="AM338" s="9"/>
      <c r="AN338" s="9"/>
      <c r="AO338" s="10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10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10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10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10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10"/>
      <c r="FZ338" s="9"/>
      <c r="GA338" s="9"/>
    </row>
    <row r="339" spans="1:183" s="2" customFormat="1" ht="17" customHeight="1">
      <c r="A339" s="14" t="s">
        <v>331</v>
      </c>
      <c r="B339" s="35">
        <v>8002</v>
      </c>
      <c r="C339" s="35">
        <v>7070.1</v>
      </c>
      <c r="D339" s="4">
        <f t="shared" si="71"/>
        <v>0.88354161459635094</v>
      </c>
      <c r="E339" s="11">
        <v>10</v>
      </c>
      <c r="F339" s="5" t="s">
        <v>370</v>
      </c>
      <c r="G339" s="5" t="s">
        <v>370</v>
      </c>
      <c r="H339" s="5" t="s">
        <v>370</v>
      </c>
      <c r="I339" s="5" t="s">
        <v>370</v>
      </c>
      <c r="J339" s="5" t="s">
        <v>370</v>
      </c>
      <c r="K339" s="5" t="s">
        <v>370</v>
      </c>
      <c r="L339" s="5" t="s">
        <v>370</v>
      </c>
      <c r="M339" s="5" t="s">
        <v>370</v>
      </c>
      <c r="N339" s="35">
        <v>849.4</v>
      </c>
      <c r="O339" s="35">
        <v>839.2</v>
      </c>
      <c r="P339" s="4">
        <f t="shared" si="72"/>
        <v>0.98799152342830243</v>
      </c>
      <c r="Q339" s="11">
        <v>20</v>
      </c>
      <c r="R339" s="35">
        <v>10</v>
      </c>
      <c r="S339" s="35">
        <v>10.199999999999999</v>
      </c>
      <c r="T339" s="4">
        <f t="shared" si="70"/>
        <v>1.02</v>
      </c>
      <c r="U339" s="11">
        <v>20</v>
      </c>
      <c r="V339" s="35">
        <v>9</v>
      </c>
      <c r="W339" s="35">
        <v>9.4</v>
      </c>
      <c r="X339" s="4">
        <f t="shared" si="73"/>
        <v>1.0444444444444445</v>
      </c>
      <c r="Y339" s="11">
        <v>30</v>
      </c>
      <c r="Z339" s="44">
        <f t="shared" si="74"/>
        <v>1.0041072493482861</v>
      </c>
      <c r="AA339" s="45">
        <v>6326</v>
      </c>
      <c r="AB339" s="35">
        <f t="shared" si="75"/>
        <v>575.09090909090912</v>
      </c>
      <c r="AC339" s="35">
        <f t="shared" si="76"/>
        <v>577.5</v>
      </c>
      <c r="AD339" s="35">
        <f t="shared" si="77"/>
        <v>2.4090909090908781</v>
      </c>
      <c r="AE339" s="35">
        <v>4.4000000000000004</v>
      </c>
      <c r="AF339" s="35">
        <f t="shared" si="78"/>
        <v>581.9</v>
      </c>
      <c r="AG339" s="35"/>
      <c r="AH339" s="35">
        <f t="shared" si="79"/>
        <v>581.9</v>
      </c>
      <c r="AI339" s="35">
        <v>581.9</v>
      </c>
      <c r="AJ339" s="35">
        <f t="shared" si="80"/>
        <v>0</v>
      </c>
      <c r="AK339" s="9"/>
      <c r="AL339" s="9"/>
      <c r="AM339" s="9"/>
      <c r="AN339" s="9"/>
      <c r="AO339" s="10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10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10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10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10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10"/>
      <c r="FZ339" s="9"/>
      <c r="GA339" s="9"/>
    </row>
    <row r="340" spans="1:183" s="2" customFormat="1" ht="17" customHeight="1">
      <c r="A340" s="18" t="s">
        <v>332</v>
      </c>
      <c r="B340" s="35"/>
      <c r="C340" s="35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35"/>
      <c r="O340" s="35"/>
      <c r="P340" s="11"/>
      <c r="Q340" s="11"/>
      <c r="R340" s="35"/>
      <c r="S340" s="35"/>
      <c r="T340" s="11"/>
      <c r="U340" s="11"/>
      <c r="V340" s="11"/>
      <c r="W340" s="11"/>
      <c r="X340" s="11"/>
      <c r="Y340" s="11"/>
      <c r="Z340" s="44"/>
      <c r="AA340" s="11"/>
      <c r="AB340" s="11"/>
      <c r="AC340" s="11"/>
      <c r="AD340" s="11"/>
      <c r="AE340" s="11"/>
      <c r="AF340" s="11"/>
      <c r="AG340" s="11"/>
      <c r="AH340" s="11"/>
      <c r="AI340" s="35"/>
      <c r="AJ340" s="35"/>
      <c r="AK340" s="9"/>
      <c r="AL340" s="9"/>
      <c r="AM340" s="9"/>
      <c r="AN340" s="9"/>
      <c r="AO340" s="10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10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10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10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10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10"/>
      <c r="FZ340" s="9"/>
      <c r="GA340" s="9"/>
    </row>
    <row r="341" spans="1:183" s="2" customFormat="1" ht="17" customHeight="1">
      <c r="A341" s="46" t="s">
        <v>333</v>
      </c>
      <c r="B341" s="35">
        <v>27</v>
      </c>
      <c r="C341" s="35">
        <v>28.3</v>
      </c>
      <c r="D341" s="4">
        <f t="shared" si="71"/>
        <v>1.0481481481481483</v>
      </c>
      <c r="E341" s="11">
        <v>10</v>
      </c>
      <c r="F341" s="5" t="s">
        <v>370</v>
      </c>
      <c r="G341" s="5" t="s">
        <v>370</v>
      </c>
      <c r="H341" s="5" t="s">
        <v>370</v>
      </c>
      <c r="I341" s="5" t="s">
        <v>370</v>
      </c>
      <c r="J341" s="5" t="s">
        <v>370</v>
      </c>
      <c r="K341" s="5" t="s">
        <v>370</v>
      </c>
      <c r="L341" s="5" t="s">
        <v>370</v>
      </c>
      <c r="M341" s="5" t="s">
        <v>370</v>
      </c>
      <c r="N341" s="35">
        <v>302.2</v>
      </c>
      <c r="O341" s="35">
        <v>186.9</v>
      </c>
      <c r="P341" s="4">
        <f t="shared" si="72"/>
        <v>0.61846459298477829</v>
      </c>
      <c r="Q341" s="11">
        <v>20</v>
      </c>
      <c r="R341" s="35">
        <v>32</v>
      </c>
      <c r="S341" s="35">
        <v>32</v>
      </c>
      <c r="T341" s="4">
        <f t="shared" si="70"/>
        <v>1</v>
      </c>
      <c r="U341" s="11">
        <v>25</v>
      </c>
      <c r="V341" s="35">
        <v>2</v>
      </c>
      <c r="W341" s="35">
        <v>2.1</v>
      </c>
      <c r="X341" s="4">
        <f t="shared" si="73"/>
        <v>1.05</v>
      </c>
      <c r="Y341" s="11">
        <v>25</v>
      </c>
      <c r="Z341" s="44">
        <f t="shared" si="74"/>
        <v>0.92625966676471305</v>
      </c>
      <c r="AA341" s="45">
        <v>1567</v>
      </c>
      <c r="AB341" s="35">
        <f t="shared" si="75"/>
        <v>142.45454545454547</v>
      </c>
      <c r="AC341" s="35">
        <f t="shared" si="76"/>
        <v>131.9</v>
      </c>
      <c r="AD341" s="35">
        <f t="shared" si="77"/>
        <v>-10.554545454545462</v>
      </c>
      <c r="AE341" s="35">
        <v>14.200000000000017</v>
      </c>
      <c r="AF341" s="35">
        <f t="shared" si="78"/>
        <v>146.1</v>
      </c>
      <c r="AG341" s="35"/>
      <c r="AH341" s="35">
        <f t="shared" si="79"/>
        <v>146.1</v>
      </c>
      <c r="AI341" s="35">
        <v>146.1</v>
      </c>
      <c r="AJ341" s="35">
        <f t="shared" si="80"/>
        <v>0</v>
      </c>
      <c r="AK341" s="9"/>
      <c r="AL341" s="9"/>
      <c r="AM341" s="9"/>
      <c r="AN341" s="9"/>
      <c r="AO341" s="10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10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10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10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10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10"/>
      <c r="FZ341" s="9"/>
      <c r="GA341" s="9"/>
    </row>
    <row r="342" spans="1:183" s="2" customFormat="1" ht="17" customHeight="1">
      <c r="A342" s="46" t="s">
        <v>334</v>
      </c>
      <c r="B342" s="35">
        <v>28</v>
      </c>
      <c r="C342" s="35">
        <v>29.5</v>
      </c>
      <c r="D342" s="4">
        <f t="shared" si="71"/>
        <v>1.0535714285714286</v>
      </c>
      <c r="E342" s="11">
        <v>10</v>
      </c>
      <c r="F342" s="5" t="s">
        <v>370</v>
      </c>
      <c r="G342" s="5" t="s">
        <v>370</v>
      </c>
      <c r="H342" s="5" t="s">
        <v>370</v>
      </c>
      <c r="I342" s="5" t="s">
        <v>370</v>
      </c>
      <c r="J342" s="5" t="s">
        <v>370</v>
      </c>
      <c r="K342" s="5" t="s">
        <v>370</v>
      </c>
      <c r="L342" s="5" t="s">
        <v>370</v>
      </c>
      <c r="M342" s="5" t="s">
        <v>370</v>
      </c>
      <c r="N342" s="35">
        <v>113.5</v>
      </c>
      <c r="O342" s="35">
        <v>67.400000000000006</v>
      </c>
      <c r="P342" s="4">
        <f t="shared" si="72"/>
        <v>0.59383259911894282</v>
      </c>
      <c r="Q342" s="11">
        <v>20</v>
      </c>
      <c r="R342" s="35">
        <v>25</v>
      </c>
      <c r="S342" s="35">
        <v>24.7</v>
      </c>
      <c r="T342" s="4">
        <f t="shared" si="70"/>
        <v>0.98799999999999999</v>
      </c>
      <c r="U342" s="11">
        <v>30</v>
      </c>
      <c r="V342" s="35">
        <v>2</v>
      </c>
      <c r="W342" s="35">
        <v>2.1</v>
      </c>
      <c r="X342" s="4">
        <f t="shared" si="73"/>
        <v>1.05</v>
      </c>
      <c r="Y342" s="11">
        <v>20</v>
      </c>
      <c r="Z342" s="44">
        <f t="shared" si="74"/>
        <v>0.91315457835116443</v>
      </c>
      <c r="AA342" s="45">
        <v>1607</v>
      </c>
      <c r="AB342" s="35">
        <f t="shared" si="75"/>
        <v>146.09090909090909</v>
      </c>
      <c r="AC342" s="35">
        <f t="shared" si="76"/>
        <v>133.4</v>
      </c>
      <c r="AD342" s="35">
        <f t="shared" si="77"/>
        <v>-12.690909090909088</v>
      </c>
      <c r="AE342" s="35">
        <v>2.6</v>
      </c>
      <c r="AF342" s="35">
        <f t="shared" si="78"/>
        <v>136</v>
      </c>
      <c r="AG342" s="35"/>
      <c r="AH342" s="35">
        <f t="shared" si="79"/>
        <v>136</v>
      </c>
      <c r="AI342" s="35">
        <v>136</v>
      </c>
      <c r="AJ342" s="35">
        <f t="shared" si="80"/>
        <v>0</v>
      </c>
      <c r="AK342" s="9"/>
      <c r="AL342" s="9"/>
      <c r="AM342" s="9"/>
      <c r="AN342" s="9"/>
      <c r="AO342" s="10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10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10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10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10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10"/>
      <c r="FZ342" s="9"/>
      <c r="GA342" s="9"/>
    </row>
    <row r="343" spans="1:183" s="2" customFormat="1" ht="17" customHeight="1">
      <c r="A343" s="46" t="s">
        <v>335</v>
      </c>
      <c r="B343" s="35">
        <v>45</v>
      </c>
      <c r="C343" s="35">
        <v>62.2</v>
      </c>
      <c r="D343" s="4">
        <f t="shared" si="71"/>
        <v>1.2182222222222221</v>
      </c>
      <c r="E343" s="11">
        <v>10</v>
      </c>
      <c r="F343" s="5" t="s">
        <v>370</v>
      </c>
      <c r="G343" s="5" t="s">
        <v>370</v>
      </c>
      <c r="H343" s="5" t="s">
        <v>370</v>
      </c>
      <c r="I343" s="5" t="s">
        <v>370</v>
      </c>
      <c r="J343" s="5" t="s">
        <v>370</v>
      </c>
      <c r="K343" s="5" t="s">
        <v>370</v>
      </c>
      <c r="L343" s="5" t="s">
        <v>370</v>
      </c>
      <c r="M343" s="5" t="s">
        <v>370</v>
      </c>
      <c r="N343" s="35">
        <v>499.9</v>
      </c>
      <c r="O343" s="35">
        <v>155.30000000000001</v>
      </c>
      <c r="P343" s="4">
        <f t="shared" si="72"/>
        <v>0.31066213242648533</v>
      </c>
      <c r="Q343" s="11">
        <v>20</v>
      </c>
      <c r="R343" s="35">
        <v>50</v>
      </c>
      <c r="S343" s="35">
        <v>44.3</v>
      </c>
      <c r="T343" s="4">
        <f t="shared" si="70"/>
        <v>0.8859999999999999</v>
      </c>
      <c r="U343" s="11">
        <v>30</v>
      </c>
      <c r="V343" s="35">
        <v>3</v>
      </c>
      <c r="W343" s="35">
        <v>3.1</v>
      </c>
      <c r="X343" s="4">
        <f t="shared" si="73"/>
        <v>1.0333333333333334</v>
      </c>
      <c r="Y343" s="11">
        <v>20</v>
      </c>
      <c r="Z343" s="44">
        <f t="shared" si="74"/>
        <v>0.82052664421773236</v>
      </c>
      <c r="AA343" s="45">
        <v>1168</v>
      </c>
      <c r="AB343" s="35">
        <f t="shared" si="75"/>
        <v>106.18181818181819</v>
      </c>
      <c r="AC343" s="35">
        <f t="shared" si="76"/>
        <v>87.1</v>
      </c>
      <c r="AD343" s="35">
        <f t="shared" si="77"/>
        <v>-19.081818181818193</v>
      </c>
      <c r="AE343" s="35">
        <v>-5.8</v>
      </c>
      <c r="AF343" s="35">
        <f t="shared" si="78"/>
        <v>81.3</v>
      </c>
      <c r="AG343" s="35"/>
      <c r="AH343" s="35">
        <f t="shared" si="79"/>
        <v>81.3</v>
      </c>
      <c r="AI343" s="35">
        <v>81.3</v>
      </c>
      <c r="AJ343" s="35">
        <f t="shared" si="80"/>
        <v>0</v>
      </c>
      <c r="AK343" s="9"/>
      <c r="AL343" s="9"/>
      <c r="AM343" s="9"/>
      <c r="AN343" s="9"/>
      <c r="AO343" s="10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10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10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10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10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10"/>
      <c r="FZ343" s="9"/>
      <c r="GA343" s="9"/>
    </row>
    <row r="344" spans="1:183" s="2" customFormat="1" ht="17" customHeight="1">
      <c r="A344" s="46" t="s">
        <v>336</v>
      </c>
      <c r="B344" s="35">
        <v>145</v>
      </c>
      <c r="C344" s="35">
        <v>144.9</v>
      </c>
      <c r="D344" s="4">
        <f t="shared" si="71"/>
        <v>0.99931034482758629</v>
      </c>
      <c r="E344" s="11">
        <v>10</v>
      </c>
      <c r="F344" s="5" t="s">
        <v>370</v>
      </c>
      <c r="G344" s="5" t="s">
        <v>370</v>
      </c>
      <c r="H344" s="5" t="s">
        <v>370</v>
      </c>
      <c r="I344" s="5" t="s">
        <v>370</v>
      </c>
      <c r="J344" s="5" t="s">
        <v>370</v>
      </c>
      <c r="K344" s="5" t="s">
        <v>370</v>
      </c>
      <c r="L344" s="5" t="s">
        <v>370</v>
      </c>
      <c r="M344" s="5" t="s">
        <v>370</v>
      </c>
      <c r="N344" s="35">
        <v>213.1</v>
      </c>
      <c r="O344" s="35">
        <v>171.4</v>
      </c>
      <c r="P344" s="4">
        <f t="shared" si="72"/>
        <v>0.80431722196152045</v>
      </c>
      <c r="Q344" s="11">
        <v>20</v>
      </c>
      <c r="R344" s="35">
        <v>0</v>
      </c>
      <c r="S344" s="35">
        <v>0</v>
      </c>
      <c r="T344" s="4">
        <f t="shared" si="70"/>
        <v>1</v>
      </c>
      <c r="U344" s="11">
        <v>20</v>
      </c>
      <c r="V344" s="35">
        <v>1</v>
      </c>
      <c r="W344" s="35">
        <v>1</v>
      </c>
      <c r="X344" s="4">
        <f t="shared" si="73"/>
        <v>1</v>
      </c>
      <c r="Y344" s="11">
        <v>30</v>
      </c>
      <c r="Z344" s="44">
        <f t="shared" si="74"/>
        <v>0.9509930985938283</v>
      </c>
      <c r="AA344" s="45">
        <v>2214</v>
      </c>
      <c r="AB344" s="35">
        <f t="shared" si="75"/>
        <v>201.27272727272728</v>
      </c>
      <c r="AC344" s="35">
        <f t="shared" si="76"/>
        <v>191.4</v>
      </c>
      <c r="AD344" s="35">
        <f t="shared" si="77"/>
        <v>-9.8727272727272748</v>
      </c>
      <c r="AE344" s="35">
        <v>-5.8</v>
      </c>
      <c r="AF344" s="35">
        <f t="shared" si="78"/>
        <v>185.6</v>
      </c>
      <c r="AG344" s="35"/>
      <c r="AH344" s="35">
        <f t="shared" si="79"/>
        <v>185.6</v>
      </c>
      <c r="AI344" s="35">
        <v>185.6</v>
      </c>
      <c r="AJ344" s="35">
        <f t="shared" si="80"/>
        <v>0</v>
      </c>
      <c r="AK344" s="9"/>
      <c r="AL344" s="9"/>
      <c r="AM344" s="9"/>
      <c r="AN344" s="9"/>
      <c r="AO344" s="10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10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10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10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10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10"/>
      <c r="FZ344" s="9"/>
      <c r="GA344" s="9"/>
    </row>
    <row r="345" spans="1:183" s="2" customFormat="1" ht="17" customHeight="1">
      <c r="A345" s="46" t="s">
        <v>337</v>
      </c>
      <c r="B345" s="35">
        <v>36</v>
      </c>
      <c r="C345" s="35">
        <v>36.1</v>
      </c>
      <c r="D345" s="4">
        <f t="shared" si="71"/>
        <v>1.0027777777777778</v>
      </c>
      <c r="E345" s="11">
        <v>10</v>
      </c>
      <c r="F345" s="5" t="s">
        <v>370</v>
      </c>
      <c r="G345" s="5" t="s">
        <v>370</v>
      </c>
      <c r="H345" s="5" t="s">
        <v>370</v>
      </c>
      <c r="I345" s="5" t="s">
        <v>370</v>
      </c>
      <c r="J345" s="5" t="s">
        <v>370</v>
      </c>
      <c r="K345" s="5" t="s">
        <v>370</v>
      </c>
      <c r="L345" s="5" t="s">
        <v>370</v>
      </c>
      <c r="M345" s="5" t="s">
        <v>370</v>
      </c>
      <c r="N345" s="35">
        <v>190.2</v>
      </c>
      <c r="O345" s="35">
        <v>153.69999999999999</v>
      </c>
      <c r="P345" s="4">
        <f t="shared" si="72"/>
        <v>0.8080967402733964</v>
      </c>
      <c r="Q345" s="11">
        <v>20</v>
      </c>
      <c r="R345" s="35">
        <v>1</v>
      </c>
      <c r="S345" s="35">
        <v>1</v>
      </c>
      <c r="T345" s="4">
        <f t="shared" si="70"/>
        <v>1</v>
      </c>
      <c r="U345" s="11">
        <v>20</v>
      </c>
      <c r="V345" s="35">
        <v>1</v>
      </c>
      <c r="W345" s="35">
        <v>1.1000000000000001</v>
      </c>
      <c r="X345" s="4">
        <f t="shared" si="73"/>
        <v>1.1000000000000001</v>
      </c>
      <c r="Y345" s="11">
        <v>30</v>
      </c>
      <c r="Z345" s="44">
        <f t="shared" si="74"/>
        <v>0.98987140729057133</v>
      </c>
      <c r="AA345" s="45">
        <v>868</v>
      </c>
      <c r="AB345" s="35">
        <f t="shared" si="75"/>
        <v>78.909090909090907</v>
      </c>
      <c r="AC345" s="35">
        <f t="shared" si="76"/>
        <v>78.099999999999994</v>
      </c>
      <c r="AD345" s="35">
        <f t="shared" si="77"/>
        <v>-0.80909090909091219</v>
      </c>
      <c r="AE345" s="35">
        <v>6.2000000000000028</v>
      </c>
      <c r="AF345" s="35">
        <f t="shared" si="78"/>
        <v>84.3</v>
      </c>
      <c r="AG345" s="35"/>
      <c r="AH345" s="35">
        <f t="shared" si="79"/>
        <v>84.3</v>
      </c>
      <c r="AI345" s="35">
        <v>84.3</v>
      </c>
      <c r="AJ345" s="35">
        <f t="shared" si="80"/>
        <v>0</v>
      </c>
      <c r="AK345" s="9"/>
      <c r="AL345" s="9"/>
      <c r="AM345" s="9"/>
      <c r="AN345" s="9"/>
      <c r="AO345" s="10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10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10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10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10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10"/>
      <c r="FZ345" s="9"/>
      <c r="GA345" s="9"/>
    </row>
    <row r="346" spans="1:183" s="2" customFormat="1" ht="17" customHeight="1">
      <c r="A346" s="46" t="s">
        <v>338</v>
      </c>
      <c r="B346" s="35">
        <v>65</v>
      </c>
      <c r="C346" s="35">
        <v>73</v>
      </c>
      <c r="D346" s="4">
        <f t="shared" si="71"/>
        <v>1.1230769230769231</v>
      </c>
      <c r="E346" s="11">
        <v>10</v>
      </c>
      <c r="F346" s="5" t="s">
        <v>370</v>
      </c>
      <c r="G346" s="5" t="s">
        <v>370</v>
      </c>
      <c r="H346" s="5" t="s">
        <v>370</v>
      </c>
      <c r="I346" s="5" t="s">
        <v>370</v>
      </c>
      <c r="J346" s="5" t="s">
        <v>370</v>
      </c>
      <c r="K346" s="5" t="s">
        <v>370</v>
      </c>
      <c r="L346" s="5" t="s">
        <v>370</v>
      </c>
      <c r="M346" s="5" t="s">
        <v>370</v>
      </c>
      <c r="N346" s="35">
        <v>701.7</v>
      </c>
      <c r="O346" s="35">
        <v>217.2</v>
      </c>
      <c r="P346" s="4">
        <f t="shared" si="72"/>
        <v>0.30953398888413847</v>
      </c>
      <c r="Q346" s="11">
        <v>20</v>
      </c>
      <c r="R346" s="35">
        <v>0</v>
      </c>
      <c r="S346" s="35">
        <v>0</v>
      </c>
      <c r="T346" s="4">
        <f t="shared" si="70"/>
        <v>1</v>
      </c>
      <c r="U346" s="11">
        <v>25</v>
      </c>
      <c r="V346" s="35">
        <v>3</v>
      </c>
      <c r="W346" s="35">
        <v>3.1</v>
      </c>
      <c r="X346" s="4">
        <f t="shared" si="73"/>
        <v>1.0333333333333334</v>
      </c>
      <c r="Y346" s="11">
        <v>25</v>
      </c>
      <c r="Z346" s="44">
        <f t="shared" si="74"/>
        <v>0.85318477927231662</v>
      </c>
      <c r="AA346" s="45">
        <v>215</v>
      </c>
      <c r="AB346" s="35">
        <f t="shared" si="75"/>
        <v>19.545454545454547</v>
      </c>
      <c r="AC346" s="35">
        <f t="shared" si="76"/>
        <v>16.7</v>
      </c>
      <c r="AD346" s="35">
        <f t="shared" si="77"/>
        <v>-2.8454545454545475</v>
      </c>
      <c r="AE346" s="35">
        <v>2.3999999999999986</v>
      </c>
      <c r="AF346" s="35">
        <f t="shared" si="78"/>
        <v>19.100000000000001</v>
      </c>
      <c r="AG346" s="35"/>
      <c r="AH346" s="35">
        <f t="shared" si="79"/>
        <v>19.100000000000001</v>
      </c>
      <c r="AI346" s="35">
        <v>19.100000000000001</v>
      </c>
      <c r="AJ346" s="35">
        <f t="shared" si="80"/>
        <v>0</v>
      </c>
      <c r="AK346" s="9"/>
      <c r="AL346" s="9"/>
      <c r="AM346" s="9"/>
      <c r="AN346" s="9"/>
      <c r="AO346" s="10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10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10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10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10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10"/>
      <c r="FZ346" s="9"/>
      <c r="GA346" s="9"/>
    </row>
    <row r="347" spans="1:183" s="2" customFormat="1" ht="17" customHeight="1">
      <c r="A347" s="46" t="s">
        <v>339</v>
      </c>
      <c r="B347" s="35">
        <v>0</v>
      </c>
      <c r="C347" s="35">
        <v>0</v>
      </c>
      <c r="D347" s="4">
        <f t="shared" si="71"/>
        <v>0</v>
      </c>
      <c r="E347" s="11">
        <v>0</v>
      </c>
      <c r="F347" s="5" t="s">
        <v>370</v>
      </c>
      <c r="G347" s="5" t="s">
        <v>370</v>
      </c>
      <c r="H347" s="5" t="s">
        <v>370</v>
      </c>
      <c r="I347" s="5" t="s">
        <v>370</v>
      </c>
      <c r="J347" s="5" t="s">
        <v>370</v>
      </c>
      <c r="K347" s="5" t="s">
        <v>370</v>
      </c>
      <c r="L347" s="5" t="s">
        <v>370</v>
      </c>
      <c r="M347" s="5" t="s">
        <v>370</v>
      </c>
      <c r="N347" s="35">
        <v>360.6</v>
      </c>
      <c r="O347" s="35">
        <v>218.8</v>
      </c>
      <c r="P347" s="4">
        <f t="shared" si="72"/>
        <v>0.6067665002773156</v>
      </c>
      <c r="Q347" s="11">
        <v>20</v>
      </c>
      <c r="R347" s="35">
        <v>10</v>
      </c>
      <c r="S347" s="35">
        <v>10.8</v>
      </c>
      <c r="T347" s="4">
        <f t="shared" si="70"/>
        <v>1.08</v>
      </c>
      <c r="U347" s="11">
        <v>20</v>
      </c>
      <c r="V347" s="35">
        <v>3</v>
      </c>
      <c r="W347" s="35">
        <v>3.5</v>
      </c>
      <c r="X347" s="4">
        <f t="shared" si="73"/>
        <v>1.1666666666666667</v>
      </c>
      <c r="Y347" s="11">
        <v>30</v>
      </c>
      <c r="Z347" s="44">
        <f t="shared" si="74"/>
        <v>0.9819332857935188</v>
      </c>
      <c r="AA347" s="45">
        <v>1546</v>
      </c>
      <c r="AB347" s="35">
        <f t="shared" si="75"/>
        <v>140.54545454545453</v>
      </c>
      <c r="AC347" s="35">
        <f t="shared" si="76"/>
        <v>138</v>
      </c>
      <c r="AD347" s="35">
        <f t="shared" si="77"/>
        <v>-2.5454545454545325</v>
      </c>
      <c r="AE347" s="35">
        <v>14.099999999999994</v>
      </c>
      <c r="AF347" s="35">
        <f t="shared" si="78"/>
        <v>152.1</v>
      </c>
      <c r="AG347" s="35"/>
      <c r="AH347" s="35">
        <f t="shared" si="79"/>
        <v>152.1</v>
      </c>
      <c r="AI347" s="35">
        <v>152.1</v>
      </c>
      <c r="AJ347" s="35">
        <f t="shared" si="80"/>
        <v>0</v>
      </c>
      <c r="AK347" s="9"/>
      <c r="AL347" s="9"/>
      <c r="AM347" s="9"/>
      <c r="AN347" s="9"/>
      <c r="AO347" s="10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10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10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10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10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10"/>
      <c r="FZ347" s="9"/>
      <c r="GA347" s="9"/>
    </row>
    <row r="348" spans="1:183" s="2" customFormat="1" ht="17" customHeight="1">
      <c r="A348" s="46" t="s">
        <v>340</v>
      </c>
      <c r="B348" s="35">
        <v>40</v>
      </c>
      <c r="C348" s="35">
        <v>40</v>
      </c>
      <c r="D348" s="4">
        <f t="shared" si="71"/>
        <v>1</v>
      </c>
      <c r="E348" s="11">
        <v>10</v>
      </c>
      <c r="F348" s="5" t="s">
        <v>370</v>
      </c>
      <c r="G348" s="5" t="s">
        <v>370</v>
      </c>
      <c r="H348" s="5" t="s">
        <v>370</v>
      </c>
      <c r="I348" s="5" t="s">
        <v>370</v>
      </c>
      <c r="J348" s="5" t="s">
        <v>370</v>
      </c>
      <c r="K348" s="5" t="s">
        <v>370</v>
      </c>
      <c r="L348" s="5" t="s">
        <v>370</v>
      </c>
      <c r="M348" s="5" t="s">
        <v>370</v>
      </c>
      <c r="N348" s="35">
        <v>167.6</v>
      </c>
      <c r="O348" s="35">
        <v>154.30000000000001</v>
      </c>
      <c r="P348" s="4">
        <f t="shared" si="72"/>
        <v>0.9206443914081146</v>
      </c>
      <c r="Q348" s="11">
        <v>20</v>
      </c>
      <c r="R348" s="35">
        <v>12</v>
      </c>
      <c r="S348" s="35">
        <v>7.5</v>
      </c>
      <c r="T348" s="4">
        <f t="shared" si="70"/>
        <v>0.625</v>
      </c>
      <c r="U348" s="11">
        <v>30</v>
      </c>
      <c r="V348" s="35">
        <v>2</v>
      </c>
      <c r="W348" s="35">
        <v>2.1</v>
      </c>
      <c r="X348" s="4">
        <f t="shared" si="73"/>
        <v>1.05</v>
      </c>
      <c r="Y348" s="11">
        <v>20</v>
      </c>
      <c r="Z348" s="44">
        <f t="shared" si="74"/>
        <v>0.85203609785202872</v>
      </c>
      <c r="AA348" s="45">
        <v>946</v>
      </c>
      <c r="AB348" s="35">
        <f t="shared" si="75"/>
        <v>86</v>
      </c>
      <c r="AC348" s="35">
        <f t="shared" si="76"/>
        <v>73.3</v>
      </c>
      <c r="AD348" s="35">
        <f t="shared" si="77"/>
        <v>-12.700000000000003</v>
      </c>
      <c r="AE348" s="35">
        <v>-5.2000000000000028</v>
      </c>
      <c r="AF348" s="35">
        <f t="shared" si="78"/>
        <v>68.099999999999994</v>
      </c>
      <c r="AG348" s="35"/>
      <c r="AH348" s="35">
        <f t="shared" si="79"/>
        <v>68.099999999999994</v>
      </c>
      <c r="AI348" s="35">
        <v>68.099999999999994</v>
      </c>
      <c r="AJ348" s="35">
        <f t="shared" si="80"/>
        <v>0</v>
      </c>
      <c r="AK348" s="9"/>
      <c r="AL348" s="9"/>
      <c r="AM348" s="9"/>
      <c r="AN348" s="9"/>
      <c r="AO348" s="10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10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10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10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10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10"/>
      <c r="FZ348" s="9"/>
      <c r="GA348" s="9"/>
    </row>
    <row r="349" spans="1:183" s="2" customFormat="1" ht="17" customHeight="1">
      <c r="A349" s="46" t="s">
        <v>341</v>
      </c>
      <c r="B349" s="35">
        <v>23442</v>
      </c>
      <c r="C349" s="35">
        <v>24375.599999999999</v>
      </c>
      <c r="D349" s="4">
        <f t="shared" si="71"/>
        <v>1.0398259534169438</v>
      </c>
      <c r="E349" s="11">
        <v>10</v>
      </c>
      <c r="F349" s="5" t="s">
        <v>370</v>
      </c>
      <c r="G349" s="5" t="s">
        <v>370</v>
      </c>
      <c r="H349" s="5" t="s">
        <v>370</v>
      </c>
      <c r="I349" s="5" t="s">
        <v>370</v>
      </c>
      <c r="J349" s="5" t="s">
        <v>370</v>
      </c>
      <c r="K349" s="5" t="s">
        <v>370</v>
      </c>
      <c r="L349" s="5" t="s">
        <v>370</v>
      </c>
      <c r="M349" s="5" t="s">
        <v>370</v>
      </c>
      <c r="N349" s="35">
        <v>1083</v>
      </c>
      <c r="O349" s="35">
        <v>1162.3</v>
      </c>
      <c r="P349" s="4">
        <f t="shared" si="72"/>
        <v>1.0732225300092335</v>
      </c>
      <c r="Q349" s="11">
        <v>20</v>
      </c>
      <c r="R349" s="35">
        <v>15</v>
      </c>
      <c r="S349" s="35">
        <v>26.5</v>
      </c>
      <c r="T349" s="4">
        <f t="shared" si="70"/>
        <v>1.2566666666666666</v>
      </c>
      <c r="U349" s="11">
        <v>20</v>
      </c>
      <c r="V349" s="35">
        <v>3</v>
      </c>
      <c r="W349" s="35">
        <v>3</v>
      </c>
      <c r="X349" s="4">
        <f t="shared" si="73"/>
        <v>1</v>
      </c>
      <c r="Y349" s="11">
        <v>30</v>
      </c>
      <c r="Z349" s="44">
        <f t="shared" si="74"/>
        <v>1.087450543346093</v>
      </c>
      <c r="AA349" s="45">
        <v>5071</v>
      </c>
      <c r="AB349" s="35">
        <f t="shared" si="75"/>
        <v>461</v>
      </c>
      <c r="AC349" s="35">
        <f t="shared" si="76"/>
        <v>501.3</v>
      </c>
      <c r="AD349" s="35">
        <f t="shared" si="77"/>
        <v>40.300000000000011</v>
      </c>
      <c r="AE349" s="35">
        <v>29</v>
      </c>
      <c r="AF349" s="35">
        <f t="shared" si="78"/>
        <v>530.29999999999995</v>
      </c>
      <c r="AG349" s="35"/>
      <c r="AH349" s="35">
        <f t="shared" si="79"/>
        <v>530.29999999999995</v>
      </c>
      <c r="AI349" s="35">
        <v>530.29999999999995</v>
      </c>
      <c r="AJ349" s="35">
        <f t="shared" si="80"/>
        <v>0</v>
      </c>
      <c r="AK349" s="9"/>
      <c r="AL349" s="9"/>
      <c r="AM349" s="9"/>
      <c r="AN349" s="9"/>
      <c r="AO349" s="10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10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10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10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10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10"/>
      <c r="FZ349" s="9"/>
      <c r="GA349" s="9"/>
    </row>
    <row r="350" spans="1:183" s="2" customFormat="1" ht="17" customHeight="1">
      <c r="A350" s="46" t="s">
        <v>342</v>
      </c>
      <c r="B350" s="35">
        <v>50</v>
      </c>
      <c r="C350" s="35">
        <v>48.2</v>
      </c>
      <c r="D350" s="4">
        <f t="shared" si="71"/>
        <v>0.96400000000000008</v>
      </c>
      <c r="E350" s="11">
        <v>10</v>
      </c>
      <c r="F350" s="5" t="s">
        <v>370</v>
      </c>
      <c r="G350" s="5" t="s">
        <v>370</v>
      </c>
      <c r="H350" s="5" t="s">
        <v>370</v>
      </c>
      <c r="I350" s="5" t="s">
        <v>370</v>
      </c>
      <c r="J350" s="5" t="s">
        <v>370</v>
      </c>
      <c r="K350" s="5" t="s">
        <v>370</v>
      </c>
      <c r="L350" s="5" t="s">
        <v>370</v>
      </c>
      <c r="M350" s="5" t="s">
        <v>370</v>
      </c>
      <c r="N350" s="35">
        <v>189.7</v>
      </c>
      <c r="O350" s="35">
        <v>89.7</v>
      </c>
      <c r="P350" s="4">
        <f t="shared" si="72"/>
        <v>0.47285187137585666</v>
      </c>
      <c r="Q350" s="11">
        <v>20</v>
      </c>
      <c r="R350" s="35">
        <v>13</v>
      </c>
      <c r="S350" s="35">
        <v>11.5</v>
      </c>
      <c r="T350" s="4">
        <f t="shared" si="70"/>
        <v>0.88461538461538458</v>
      </c>
      <c r="U350" s="11">
        <v>30</v>
      </c>
      <c r="V350" s="35">
        <v>4</v>
      </c>
      <c r="W350" s="35">
        <v>4.0999999999999996</v>
      </c>
      <c r="X350" s="4">
        <f t="shared" si="73"/>
        <v>1.0249999999999999</v>
      </c>
      <c r="Y350" s="11">
        <v>20</v>
      </c>
      <c r="Z350" s="44">
        <f t="shared" si="74"/>
        <v>0.82669373707473337</v>
      </c>
      <c r="AA350" s="45">
        <v>822</v>
      </c>
      <c r="AB350" s="35">
        <f t="shared" si="75"/>
        <v>74.727272727272734</v>
      </c>
      <c r="AC350" s="35">
        <f t="shared" si="76"/>
        <v>61.8</v>
      </c>
      <c r="AD350" s="35">
        <f t="shared" si="77"/>
        <v>-12.927272727272737</v>
      </c>
      <c r="AE350" s="35">
        <v>6</v>
      </c>
      <c r="AF350" s="35">
        <f t="shared" si="78"/>
        <v>67.8</v>
      </c>
      <c r="AG350" s="35"/>
      <c r="AH350" s="35">
        <f t="shared" si="79"/>
        <v>67.8</v>
      </c>
      <c r="AI350" s="35">
        <v>67.8</v>
      </c>
      <c r="AJ350" s="35">
        <f t="shared" si="80"/>
        <v>0</v>
      </c>
    </row>
    <row r="351" spans="1:183" s="2" customFormat="1" ht="17" customHeight="1">
      <c r="A351" s="46" t="s">
        <v>343</v>
      </c>
      <c r="B351" s="35">
        <v>25</v>
      </c>
      <c r="C351" s="35">
        <v>29.7</v>
      </c>
      <c r="D351" s="4">
        <f t="shared" si="71"/>
        <v>1.1879999999999999</v>
      </c>
      <c r="E351" s="11">
        <v>10</v>
      </c>
      <c r="F351" s="5" t="s">
        <v>370</v>
      </c>
      <c r="G351" s="5" t="s">
        <v>370</v>
      </c>
      <c r="H351" s="5" t="s">
        <v>370</v>
      </c>
      <c r="I351" s="5" t="s">
        <v>370</v>
      </c>
      <c r="J351" s="5" t="s">
        <v>370</v>
      </c>
      <c r="K351" s="5" t="s">
        <v>370</v>
      </c>
      <c r="L351" s="5" t="s">
        <v>370</v>
      </c>
      <c r="M351" s="5" t="s">
        <v>370</v>
      </c>
      <c r="N351" s="35">
        <v>180.9</v>
      </c>
      <c r="O351" s="35">
        <v>131.30000000000001</v>
      </c>
      <c r="P351" s="4">
        <f t="shared" si="72"/>
        <v>0.72581536760641241</v>
      </c>
      <c r="Q351" s="11">
        <v>20</v>
      </c>
      <c r="R351" s="35">
        <v>40</v>
      </c>
      <c r="S351" s="35">
        <v>37.6</v>
      </c>
      <c r="T351" s="4">
        <f t="shared" si="70"/>
        <v>0.94000000000000006</v>
      </c>
      <c r="U351" s="11">
        <v>25</v>
      </c>
      <c r="V351" s="35">
        <v>3</v>
      </c>
      <c r="W351" s="35">
        <v>3.1</v>
      </c>
      <c r="X351" s="4">
        <f t="shared" si="73"/>
        <v>1.0333333333333334</v>
      </c>
      <c r="Y351" s="11">
        <v>25</v>
      </c>
      <c r="Z351" s="44">
        <f t="shared" si="74"/>
        <v>0.94662050856826985</v>
      </c>
      <c r="AA351" s="45">
        <v>2251</v>
      </c>
      <c r="AB351" s="35">
        <f t="shared" si="75"/>
        <v>204.63636363636363</v>
      </c>
      <c r="AC351" s="35">
        <f t="shared" si="76"/>
        <v>193.7</v>
      </c>
      <c r="AD351" s="35">
        <f t="shared" si="77"/>
        <v>-10.936363636363637</v>
      </c>
      <c r="AE351" s="35">
        <v>6.5</v>
      </c>
      <c r="AF351" s="35">
        <f t="shared" si="78"/>
        <v>200.2</v>
      </c>
      <c r="AG351" s="35"/>
      <c r="AH351" s="35">
        <f t="shared" si="79"/>
        <v>200.2</v>
      </c>
      <c r="AI351" s="35">
        <v>200.2</v>
      </c>
      <c r="AJ351" s="35">
        <f t="shared" si="80"/>
        <v>0</v>
      </c>
    </row>
    <row r="352" spans="1:183" s="2" customFormat="1" ht="17" customHeight="1">
      <c r="A352" s="18" t="s">
        <v>344</v>
      </c>
      <c r="B352" s="35"/>
      <c r="C352" s="35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35"/>
      <c r="O352" s="35"/>
      <c r="P352" s="11"/>
      <c r="Q352" s="11"/>
      <c r="R352" s="35"/>
      <c r="S352" s="35"/>
      <c r="T352" s="11"/>
      <c r="U352" s="11"/>
      <c r="V352" s="11"/>
      <c r="W352" s="11"/>
      <c r="X352" s="11"/>
      <c r="Y352" s="11"/>
      <c r="Z352" s="44"/>
      <c r="AA352" s="11"/>
      <c r="AB352" s="11"/>
      <c r="AC352" s="11"/>
      <c r="AD352" s="11"/>
      <c r="AE352" s="11"/>
      <c r="AF352" s="11"/>
      <c r="AG352" s="11"/>
      <c r="AH352" s="11"/>
      <c r="AI352" s="35"/>
      <c r="AJ352" s="35"/>
    </row>
    <row r="353" spans="1:36" s="2" customFormat="1" ht="17" customHeight="1">
      <c r="A353" s="46" t="s">
        <v>345</v>
      </c>
      <c r="B353" s="35">
        <v>31</v>
      </c>
      <c r="C353" s="35">
        <v>30.1</v>
      </c>
      <c r="D353" s="4">
        <f t="shared" si="71"/>
        <v>0.97096774193548396</v>
      </c>
      <c r="E353" s="11">
        <v>10</v>
      </c>
      <c r="F353" s="5" t="s">
        <v>370</v>
      </c>
      <c r="G353" s="5" t="s">
        <v>370</v>
      </c>
      <c r="H353" s="5" t="s">
        <v>370</v>
      </c>
      <c r="I353" s="5" t="s">
        <v>370</v>
      </c>
      <c r="J353" s="5" t="s">
        <v>370</v>
      </c>
      <c r="K353" s="5" t="s">
        <v>370</v>
      </c>
      <c r="L353" s="5" t="s">
        <v>370</v>
      </c>
      <c r="M353" s="5" t="s">
        <v>370</v>
      </c>
      <c r="N353" s="35">
        <v>25</v>
      </c>
      <c r="O353" s="35">
        <v>94.9</v>
      </c>
      <c r="P353" s="4">
        <f t="shared" si="72"/>
        <v>1.3</v>
      </c>
      <c r="Q353" s="11">
        <v>20</v>
      </c>
      <c r="R353" s="35">
        <v>10</v>
      </c>
      <c r="S353" s="35">
        <v>11.9</v>
      </c>
      <c r="T353" s="4">
        <f t="shared" si="70"/>
        <v>1.19</v>
      </c>
      <c r="U353" s="11">
        <v>15</v>
      </c>
      <c r="V353" s="35">
        <v>2</v>
      </c>
      <c r="W353" s="35">
        <v>1.9</v>
      </c>
      <c r="X353" s="4">
        <f t="shared" si="73"/>
        <v>0.95</v>
      </c>
      <c r="Y353" s="11">
        <v>35</v>
      </c>
      <c r="Z353" s="44">
        <f t="shared" si="74"/>
        <v>1.0851209677419356</v>
      </c>
      <c r="AA353" s="45">
        <v>1117</v>
      </c>
      <c r="AB353" s="35">
        <f t="shared" si="75"/>
        <v>101.54545454545455</v>
      </c>
      <c r="AC353" s="35">
        <f t="shared" si="76"/>
        <v>110.2</v>
      </c>
      <c r="AD353" s="35">
        <f t="shared" si="77"/>
        <v>8.6545454545454561</v>
      </c>
      <c r="AE353" s="35">
        <v>-22</v>
      </c>
      <c r="AF353" s="35">
        <f t="shared" si="78"/>
        <v>88.2</v>
      </c>
      <c r="AG353" s="35"/>
      <c r="AH353" s="35">
        <f t="shared" si="79"/>
        <v>88.2</v>
      </c>
      <c r="AI353" s="35">
        <v>88.2</v>
      </c>
      <c r="AJ353" s="35">
        <f t="shared" si="80"/>
        <v>0</v>
      </c>
    </row>
    <row r="354" spans="1:36" s="2" customFormat="1" ht="17" customHeight="1">
      <c r="A354" s="46" t="s">
        <v>53</v>
      </c>
      <c r="B354" s="35">
        <v>22</v>
      </c>
      <c r="C354" s="35">
        <v>22.5</v>
      </c>
      <c r="D354" s="4">
        <f t="shared" si="71"/>
        <v>1.0227272727272727</v>
      </c>
      <c r="E354" s="11">
        <v>10</v>
      </c>
      <c r="F354" s="5" t="s">
        <v>370</v>
      </c>
      <c r="G354" s="5" t="s">
        <v>370</v>
      </c>
      <c r="H354" s="5" t="s">
        <v>370</v>
      </c>
      <c r="I354" s="5" t="s">
        <v>370</v>
      </c>
      <c r="J354" s="5" t="s">
        <v>370</v>
      </c>
      <c r="K354" s="5" t="s">
        <v>370</v>
      </c>
      <c r="L354" s="5" t="s">
        <v>370</v>
      </c>
      <c r="M354" s="5" t="s">
        <v>370</v>
      </c>
      <c r="N354" s="35">
        <v>202.9</v>
      </c>
      <c r="O354" s="35">
        <v>200.1</v>
      </c>
      <c r="P354" s="4">
        <f t="shared" si="72"/>
        <v>0.98620009857072444</v>
      </c>
      <c r="Q354" s="11">
        <v>20</v>
      </c>
      <c r="R354" s="35">
        <v>33</v>
      </c>
      <c r="S354" s="35">
        <v>36</v>
      </c>
      <c r="T354" s="4">
        <f t="shared" si="70"/>
        <v>1.0909090909090908</v>
      </c>
      <c r="U354" s="11">
        <v>30</v>
      </c>
      <c r="V354" s="35">
        <v>1.7</v>
      </c>
      <c r="W354" s="35">
        <v>1.7</v>
      </c>
      <c r="X354" s="4">
        <f t="shared" si="73"/>
        <v>1</v>
      </c>
      <c r="Y354" s="11">
        <v>20</v>
      </c>
      <c r="Z354" s="44">
        <f t="shared" si="74"/>
        <v>1.0334818428244994</v>
      </c>
      <c r="AA354" s="45">
        <v>1115</v>
      </c>
      <c r="AB354" s="35">
        <f t="shared" si="75"/>
        <v>101.36363636363636</v>
      </c>
      <c r="AC354" s="35">
        <f t="shared" si="76"/>
        <v>104.8</v>
      </c>
      <c r="AD354" s="35">
        <f t="shared" si="77"/>
        <v>3.4363636363636374</v>
      </c>
      <c r="AE354" s="35">
        <v>-3.2999999999999972</v>
      </c>
      <c r="AF354" s="35">
        <f t="shared" si="78"/>
        <v>101.5</v>
      </c>
      <c r="AG354" s="35"/>
      <c r="AH354" s="35">
        <f t="shared" si="79"/>
        <v>101.5</v>
      </c>
      <c r="AI354" s="35">
        <v>101.5</v>
      </c>
      <c r="AJ354" s="35">
        <f t="shared" si="80"/>
        <v>0</v>
      </c>
    </row>
    <row r="355" spans="1:36" s="2" customFormat="1" ht="17" customHeight="1">
      <c r="A355" s="46" t="s">
        <v>346</v>
      </c>
      <c r="B355" s="35">
        <v>75</v>
      </c>
      <c r="C355" s="35">
        <v>75.2</v>
      </c>
      <c r="D355" s="4">
        <f t="shared" si="71"/>
        <v>1.0026666666666666</v>
      </c>
      <c r="E355" s="11">
        <v>10</v>
      </c>
      <c r="F355" s="5" t="s">
        <v>370</v>
      </c>
      <c r="G355" s="5" t="s">
        <v>370</v>
      </c>
      <c r="H355" s="5" t="s">
        <v>370</v>
      </c>
      <c r="I355" s="5" t="s">
        <v>370</v>
      </c>
      <c r="J355" s="5" t="s">
        <v>370</v>
      </c>
      <c r="K355" s="5" t="s">
        <v>370</v>
      </c>
      <c r="L355" s="5" t="s">
        <v>370</v>
      </c>
      <c r="M355" s="5" t="s">
        <v>370</v>
      </c>
      <c r="N355" s="35">
        <v>36.9</v>
      </c>
      <c r="O355" s="35">
        <v>107.7</v>
      </c>
      <c r="P355" s="4">
        <f t="shared" si="72"/>
        <v>1.3</v>
      </c>
      <c r="Q355" s="11">
        <v>20</v>
      </c>
      <c r="R355" s="35">
        <v>26</v>
      </c>
      <c r="S355" s="35">
        <v>26</v>
      </c>
      <c r="T355" s="4">
        <f t="shared" si="70"/>
        <v>1</v>
      </c>
      <c r="U355" s="11">
        <v>30</v>
      </c>
      <c r="V355" s="35">
        <v>2</v>
      </c>
      <c r="W355" s="35">
        <v>2</v>
      </c>
      <c r="X355" s="4">
        <f t="shared" si="73"/>
        <v>1</v>
      </c>
      <c r="Y355" s="11">
        <v>20</v>
      </c>
      <c r="Z355" s="44">
        <f t="shared" si="74"/>
        <v>1.0753333333333335</v>
      </c>
      <c r="AA355" s="45">
        <v>1678</v>
      </c>
      <c r="AB355" s="35">
        <f t="shared" si="75"/>
        <v>152.54545454545453</v>
      </c>
      <c r="AC355" s="35">
        <f t="shared" si="76"/>
        <v>164</v>
      </c>
      <c r="AD355" s="35">
        <f t="shared" si="77"/>
        <v>11.454545454545467</v>
      </c>
      <c r="AE355" s="35">
        <v>12</v>
      </c>
      <c r="AF355" s="35">
        <f t="shared" si="78"/>
        <v>176</v>
      </c>
      <c r="AG355" s="35"/>
      <c r="AH355" s="35">
        <f t="shared" si="79"/>
        <v>176</v>
      </c>
      <c r="AI355" s="35">
        <v>176</v>
      </c>
      <c r="AJ355" s="35">
        <f t="shared" si="80"/>
        <v>0</v>
      </c>
    </row>
    <row r="356" spans="1:36" s="2" customFormat="1" ht="17" customHeight="1">
      <c r="A356" s="46" t="s">
        <v>347</v>
      </c>
      <c r="B356" s="35">
        <v>1710</v>
      </c>
      <c r="C356" s="35">
        <v>4266.8</v>
      </c>
      <c r="D356" s="4">
        <f t="shared" si="71"/>
        <v>1.3</v>
      </c>
      <c r="E356" s="11">
        <v>10</v>
      </c>
      <c r="F356" s="5" t="s">
        <v>370</v>
      </c>
      <c r="G356" s="5" t="s">
        <v>370</v>
      </c>
      <c r="H356" s="5" t="s">
        <v>370</v>
      </c>
      <c r="I356" s="5" t="s">
        <v>370</v>
      </c>
      <c r="J356" s="5" t="s">
        <v>370</v>
      </c>
      <c r="K356" s="5" t="s">
        <v>370</v>
      </c>
      <c r="L356" s="5" t="s">
        <v>370</v>
      </c>
      <c r="M356" s="5" t="s">
        <v>370</v>
      </c>
      <c r="N356" s="35">
        <v>341.5</v>
      </c>
      <c r="O356" s="35">
        <v>167.4</v>
      </c>
      <c r="P356" s="4">
        <f t="shared" si="72"/>
        <v>0.49019033674963397</v>
      </c>
      <c r="Q356" s="11">
        <v>20</v>
      </c>
      <c r="R356" s="35">
        <v>167</v>
      </c>
      <c r="S356" s="35">
        <v>188.7</v>
      </c>
      <c r="T356" s="4">
        <f t="shared" si="70"/>
        <v>1.129940119760479</v>
      </c>
      <c r="U356" s="11">
        <v>30</v>
      </c>
      <c r="V356" s="35">
        <v>4.5</v>
      </c>
      <c r="W356" s="35">
        <v>5.4</v>
      </c>
      <c r="X356" s="4">
        <f t="shared" si="73"/>
        <v>1.2000000000000002</v>
      </c>
      <c r="Y356" s="11">
        <v>20</v>
      </c>
      <c r="Z356" s="44">
        <f t="shared" si="74"/>
        <v>1.0087751290975882</v>
      </c>
      <c r="AA356" s="45">
        <v>1526</v>
      </c>
      <c r="AB356" s="35">
        <f t="shared" si="75"/>
        <v>138.72727272727272</v>
      </c>
      <c r="AC356" s="35">
        <f t="shared" si="76"/>
        <v>139.9</v>
      </c>
      <c r="AD356" s="35">
        <f t="shared" si="77"/>
        <v>1.1727272727272862</v>
      </c>
      <c r="AE356" s="35">
        <v>9</v>
      </c>
      <c r="AF356" s="35">
        <f t="shared" si="78"/>
        <v>148.9</v>
      </c>
      <c r="AG356" s="35"/>
      <c r="AH356" s="35">
        <f t="shared" si="79"/>
        <v>148.9</v>
      </c>
      <c r="AI356" s="35">
        <v>148.9</v>
      </c>
      <c r="AJ356" s="35">
        <f t="shared" si="80"/>
        <v>0</v>
      </c>
    </row>
    <row r="357" spans="1:36" s="2" customFormat="1" ht="17" customHeight="1">
      <c r="A357" s="46" t="s">
        <v>348</v>
      </c>
      <c r="B357" s="35">
        <v>41904</v>
      </c>
      <c r="C357" s="35">
        <v>35896</v>
      </c>
      <c r="D357" s="4">
        <f t="shared" si="71"/>
        <v>0.85662466590301645</v>
      </c>
      <c r="E357" s="11">
        <v>10</v>
      </c>
      <c r="F357" s="5" t="s">
        <v>370</v>
      </c>
      <c r="G357" s="5" t="s">
        <v>370</v>
      </c>
      <c r="H357" s="5" t="s">
        <v>370</v>
      </c>
      <c r="I357" s="5" t="s">
        <v>370</v>
      </c>
      <c r="J357" s="5" t="s">
        <v>370</v>
      </c>
      <c r="K357" s="5" t="s">
        <v>370</v>
      </c>
      <c r="L357" s="5" t="s">
        <v>370</v>
      </c>
      <c r="M357" s="5" t="s">
        <v>370</v>
      </c>
      <c r="N357" s="35">
        <v>99.7</v>
      </c>
      <c r="O357" s="35">
        <v>100.1</v>
      </c>
      <c r="P357" s="4">
        <f t="shared" si="72"/>
        <v>1.0040120361083249</v>
      </c>
      <c r="Q357" s="11">
        <v>20</v>
      </c>
      <c r="R357" s="35">
        <v>7</v>
      </c>
      <c r="S357" s="35">
        <v>0</v>
      </c>
      <c r="T357" s="4">
        <f t="shared" si="70"/>
        <v>0</v>
      </c>
      <c r="U357" s="11">
        <v>25</v>
      </c>
      <c r="V357" s="35">
        <v>1</v>
      </c>
      <c r="W357" s="35">
        <v>0.7</v>
      </c>
      <c r="X357" s="4">
        <f t="shared" si="73"/>
        <v>0.7</v>
      </c>
      <c r="Y357" s="11">
        <v>25</v>
      </c>
      <c r="Z357" s="44">
        <f t="shared" si="74"/>
        <v>0.57683109226495832</v>
      </c>
      <c r="AA357" s="45">
        <v>1180</v>
      </c>
      <c r="AB357" s="35">
        <f t="shared" si="75"/>
        <v>107.27272727272727</v>
      </c>
      <c r="AC357" s="35">
        <f t="shared" si="76"/>
        <v>61.9</v>
      </c>
      <c r="AD357" s="35">
        <f t="shared" si="77"/>
        <v>-45.372727272727268</v>
      </c>
      <c r="AE357" s="35">
        <v>18</v>
      </c>
      <c r="AF357" s="35">
        <f t="shared" si="78"/>
        <v>79.900000000000006</v>
      </c>
      <c r="AG357" s="35"/>
      <c r="AH357" s="35">
        <f t="shared" si="79"/>
        <v>79.900000000000006</v>
      </c>
      <c r="AI357" s="35">
        <v>79.900000000000006</v>
      </c>
      <c r="AJ357" s="35">
        <f t="shared" si="80"/>
        <v>0</v>
      </c>
    </row>
    <row r="358" spans="1:36" s="2" customFormat="1" ht="17" customHeight="1">
      <c r="A358" s="46" t="s">
        <v>349</v>
      </c>
      <c r="B358" s="35">
        <v>0</v>
      </c>
      <c r="C358" s="35">
        <v>0</v>
      </c>
      <c r="D358" s="4">
        <f t="shared" si="71"/>
        <v>0</v>
      </c>
      <c r="E358" s="11">
        <v>0</v>
      </c>
      <c r="F358" s="5" t="s">
        <v>370</v>
      </c>
      <c r="G358" s="5" t="s">
        <v>370</v>
      </c>
      <c r="H358" s="5" t="s">
        <v>370</v>
      </c>
      <c r="I358" s="5" t="s">
        <v>370</v>
      </c>
      <c r="J358" s="5" t="s">
        <v>370</v>
      </c>
      <c r="K358" s="5" t="s">
        <v>370</v>
      </c>
      <c r="L358" s="5" t="s">
        <v>370</v>
      </c>
      <c r="M358" s="5" t="s">
        <v>370</v>
      </c>
      <c r="N358" s="35">
        <v>82.4</v>
      </c>
      <c r="O358" s="35">
        <v>48.6</v>
      </c>
      <c r="P358" s="4">
        <f t="shared" si="72"/>
        <v>0.58980582524271841</v>
      </c>
      <c r="Q358" s="11">
        <v>20</v>
      </c>
      <c r="R358" s="35">
        <v>20</v>
      </c>
      <c r="S358" s="35">
        <v>12.4</v>
      </c>
      <c r="T358" s="4">
        <f t="shared" si="70"/>
        <v>0.62</v>
      </c>
      <c r="U358" s="11">
        <v>30</v>
      </c>
      <c r="V358" s="35">
        <v>0.4</v>
      </c>
      <c r="W358" s="35">
        <v>0.4</v>
      </c>
      <c r="X358" s="4">
        <f t="shared" si="73"/>
        <v>1</v>
      </c>
      <c r="Y358" s="11">
        <v>20</v>
      </c>
      <c r="Z358" s="44">
        <f t="shared" si="74"/>
        <v>0.71994452149791954</v>
      </c>
      <c r="AA358" s="45">
        <v>324</v>
      </c>
      <c r="AB358" s="35">
        <f t="shared" si="75"/>
        <v>29.454545454545453</v>
      </c>
      <c r="AC358" s="35">
        <f t="shared" si="76"/>
        <v>21.2</v>
      </c>
      <c r="AD358" s="35">
        <f t="shared" si="77"/>
        <v>-8.254545454545454</v>
      </c>
      <c r="AE358" s="35">
        <v>0</v>
      </c>
      <c r="AF358" s="35">
        <f t="shared" si="78"/>
        <v>21.2</v>
      </c>
      <c r="AG358" s="35"/>
      <c r="AH358" s="35">
        <f t="shared" si="79"/>
        <v>21.2</v>
      </c>
      <c r="AI358" s="35">
        <v>21.2</v>
      </c>
      <c r="AJ358" s="35">
        <f t="shared" si="80"/>
        <v>0</v>
      </c>
    </row>
    <row r="359" spans="1:36" s="2" customFormat="1" ht="17" customHeight="1">
      <c r="A359" s="46" t="s">
        <v>350</v>
      </c>
      <c r="B359" s="35">
        <v>33</v>
      </c>
      <c r="C359" s="35">
        <v>29.9</v>
      </c>
      <c r="D359" s="4">
        <f t="shared" si="71"/>
        <v>0.90606060606060601</v>
      </c>
      <c r="E359" s="11">
        <v>10</v>
      </c>
      <c r="F359" s="5" t="s">
        <v>370</v>
      </c>
      <c r="G359" s="5" t="s">
        <v>370</v>
      </c>
      <c r="H359" s="5" t="s">
        <v>370</v>
      </c>
      <c r="I359" s="5" t="s">
        <v>370</v>
      </c>
      <c r="J359" s="5" t="s">
        <v>370</v>
      </c>
      <c r="K359" s="5" t="s">
        <v>370</v>
      </c>
      <c r="L359" s="5" t="s">
        <v>370</v>
      </c>
      <c r="M359" s="5" t="s">
        <v>370</v>
      </c>
      <c r="N359" s="35">
        <v>1215.2</v>
      </c>
      <c r="O359" s="35">
        <v>393</v>
      </c>
      <c r="P359" s="4">
        <f t="shared" si="72"/>
        <v>0.32340355497037526</v>
      </c>
      <c r="Q359" s="11">
        <v>20</v>
      </c>
      <c r="R359" s="35">
        <v>149</v>
      </c>
      <c r="S359" s="35">
        <v>147</v>
      </c>
      <c r="T359" s="4">
        <f t="shared" si="70"/>
        <v>0.98657718120805371</v>
      </c>
      <c r="U359" s="11">
        <v>30</v>
      </c>
      <c r="V359" s="35">
        <v>11</v>
      </c>
      <c r="W359" s="35">
        <v>8.1</v>
      </c>
      <c r="X359" s="4">
        <f t="shared" si="73"/>
        <v>0.73636363636363633</v>
      </c>
      <c r="Y359" s="11">
        <v>20</v>
      </c>
      <c r="Z359" s="44">
        <f t="shared" si="74"/>
        <v>0.74816581654409875</v>
      </c>
      <c r="AA359" s="45">
        <v>110</v>
      </c>
      <c r="AB359" s="35">
        <f t="shared" si="75"/>
        <v>10</v>
      </c>
      <c r="AC359" s="35">
        <f t="shared" si="76"/>
        <v>7.5</v>
      </c>
      <c r="AD359" s="35">
        <f t="shared" si="77"/>
        <v>-2.5</v>
      </c>
      <c r="AE359" s="35">
        <v>-0.3</v>
      </c>
      <c r="AF359" s="35">
        <f t="shared" si="78"/>
        <v>7.2</v>
      </c>
      <c r="AG359" s="35"/>
      <c r="AH359" s="35">
        <f t="shared" si="79"/>
        <v>7.2</v>
      </c>
      <c r="AI359" s="35">
        <v>7.2</v>
      </c>
      <c r="AJ359" s="35">
        <f t="shared" si="80"/>
        <v>0</v>
      </c>
    </row>
    <row r="360" spans="1:36" s="2" customFormat="1" ht="17" customHeight="1">
      <c r="A360" s="46" t="s">
        <v>351</v>
      </c>
      <c r="B360" s="35">
        <v>22</v>
      </c>
      <c r="C360" s="35">
        <v>22.2</v>
      </c>
      <c r="D360" s="4">
        <f t="shared" si="71"/>
        <v>1.009090909090909</v>
      </c>
      <c r="E360" s="11">
        <v>10</v>
      </c>
      <c r="F360" s="5" t="s">
        <v>370</v>
      </c>
      <c r="G360" s="5" t="s">
        <v>370</v>
      </c>
      <c r="H360" s="5" t="s">
        <v>370</v>
      </c>
      <c r="I360" s="5" t="s">
        <v>370</v>
      </c>
      <c r="J360" s="5" t="s">
        <v>370</v>
      </c>
      <c r="K360" s="5" t="s">
        <v>370</v>
      </c>
      <c r="L360" s="5" t="s">
        <v>370</v>
      </c>
      <c r="M360" s="5" t="s">
        <v>370</v>
      </c>
      <c r="N360" s="35">
        <v>125.4</v>
      </c>
      <c r="O360" s="35">
        <v>318.2</v>
      </c>
      <c r="P360" s="4">
        <f t="shared" si="72"/>
        <v>1.3</v>
      </c>
      <c r="Q360" s="11">
        <v>20</v>
      </c>
      <c r="R360" s="35">
        <v>3</v>
      </c>
      <c r="S360" s="35">
        <v>3.5</v>
      </c>
      <c r="T360" s="4">
        <f t="shared" si="70"/>
        <v>1.1666666666666667</v>
      </c>
      <c r="U360" s="11">
        <v>20</v>
      </c>
      <c r="V360" s="35">
        <v>1</v>
      </c>
      <c r="W360" s="35">
        <v>1</v>
      </c>
      <c r="X360" s="4">
        <f t="shared" si="73"/>
        <v>1</v>
      </c>
      <c r="Y360" s="11">
        <v>30</v>
      </c>
      <c r="Z360" s="44">
        <f t="shared" si="74"/>
        <v>1.1178030303030304</v>
      </c>
      <c r="AA360" s="45">
        <v>1330</v>
      </c>
      <c r="AB360" s="35">
        <f t="shared" si="75"/>
        <v>120.90909090909091</v>
      </c>
      <c r="AC360" s="35">
        <f t="shared" si="76"/>
        <v>135.19999999999999</v>
      </c>
      <c r="AD360" s="35">
        <f t="shared" si="77"/>
        <v>14.290909090909082</v>
      </c>
      <c r="AE360" s="35">
        <v>-25.799999999999983</v>
      </c>
      <c r="AF360" s="35">
        <f t="shared" si="78"/>
        <v>109.4</v>
      </c>
      <c r="AG360" s="35"/>
      <c r="AH360" s="35">
        <f t="shared" si="79"/>
        <v>109.4</v>
      </c>
      <c r="AI360" s="35">
        <v>109.4</v>
      </c>
      <c r="AJ360" s="35">
        <f t="shared" si="80"/>
        <v>0</v>
      </c>
    </row>
    <row r="361" spans="1:36" s="2" customFormat="1" ht="17" customHeight="1">
      <c r="A361" s="46" t="s">
        <v>352</v>
      </c>
      <c r="B361" s="35">
        <v>39</v>
      </c>
      <c r="C361" s="35">
        <v>39.200000000000003</v>
      </c>
      <c r="D361" s="4">
        <f t="shared" si="71"/>
        <v>1.0051282051282051</v>
      </c>
      <c r="E361" s="11">
        <v>10</v>
      </c>
      <c r="F361" s="5" t="s">
        <v>370</v>
      </c>
      <c r="G361" s="5" t="s">
        <v>370</v>
      </c>
      <c r="H361" s="5" t="s">
        <v>370</v>
      </c>
      <c r="I361" s="5" t="s">
        <v>370</v>
      </c>
      <c r="J361" s="5" t="s">
        <v>370</v>
      </c>
      <c r="K361" s="5" t="s">
        <v>370</v>
      </c>
      <c r="L361" s="5" t="s">
        <v>370</v>
      </c>
      <c r="M361" s="5" t="s">
        <v>370</v>
      </c>
      <c r="N361" s="35">
        <v>200.5</v>
      </c>
      <c r="O361" s="35">
        <v>255.9</v>
      </c>
      <c r="P361" s="4">
        <f t="shared" si="72"/>
        <v>1.2076309226932669</v>
      </c>
      <c r="Q361" s="11">
        <v>20</v>
      </c>
      <c r="R361" s="35">
        <v>26</v>
      </c>
      <c r="S361" s="35">
        <v>26</v>
      </c>
      <c r="T361" s="4">
        <f t="shared" si="70"/>
        <v>1</v>
      </c>
      <c r="U361" s="11">
        <v>15</v>
      </c>
      <c r="V361" s="35">
        <v>2</v>
      </c>
      <c r="W361" s="35">
        <v>2</v>
      </c>
      <c r="X361" s="4">
        <f t="shared" si="73"/>
        <v>1</v>
      </c>
      <c r="Y361" s="11">
        <v>35</v>
      </c>
      <c r="Z361" s="44">
        <f t="shared" si="74"/>
        <v>1.0525487563143423</v>
      </c>
      <c r="AA361" s="45">
        <v>1295</v>
      </c>
      <c r="AB361" s="35">
        <f t="shared" si="75"/>
        <v>117.72727272727273</v>
      </c>
      <c r="AC361" s="35">
        <f t="shared" si="76"/>
        <v>123.9</v>
      </c>
      <c r="AD361" s="35">
        <f t="shared" si="77"/>
        <v>6.172727272727272</v>
      </c>
      <c r="AE361" s="35">
        <v>-0.5</v>
      </c>
      <c r="AF361" s="35">
        <f t="shared" si="78"/>
        <v>123.4</v>
      </c>
      <c r="AG361" s="35"/>
      <c r="AH361" s="35">
        <f t="shared" si="79"/>
        <v>123.4</v>
      </c>
      <c r="AI361" s="35">
        <v>123.4</v>
      </c>
      <c r="AJ361" s="35">
        <f t="shared" si="80"/>
        <v>0</v>
      </c>
    </row>
    <row r="362" spans="1:36" s="2" customFormat="1" ht="17" customHeight="1">
      <c r="A362" s="46" t="s">
        <v>353</v>
      </c>
      <c r="B362" s="35">
        <v>9</v>
      </c>
      <c r="C362" s="35">
        <v>8.9</v>
      </c>
      <c r="D362" s="4">
        <f t="shared" si="71"/>
        <v>0.98888888888888893</v>
      </c>
      <c r="E362" s="11">
        <v>10</v>
      </c>
      <c r="F362" s="5" t="s">
        <v>370</v>
      </c>
      <c r="G362" s="5" t="s">
        <v>370</v>
      </c>
      <c r="H362" s="5" t="s">
        <v>370</v>
      </c>
      <c r="I362" s="5" t="s">
        <v>370</v>
      </c>
      <c r="J362" s="5" t="s">
        <v>370</v>
      </c>
      <c r="K362" s="5" t="s">
        <v>370</v>
      </c>
      <c r="L362" s="5" t="s">
        <v>370</v>
      </c>
      <c r="M362" s="5" t="s">
        <v>370</v>
      </c>
      <c r="N362" s="35">
        <v>136.1</v>
      </c>
      <c r="O362" s="35">
        <v>202.8</v>
      </c>
      <c r="P362" s="4">
        <f t="shared" si="72"/>
        <v>1.2290080822924321</v>
      </c>
      <c r="Q362" s="11">
        <v>20</v>
      </c>
      <c r="R362" s="35">
        <v>14</v>
      </c>
      <c r="S362" s="35">
        <v>4</v>
      </c>
      <c r="T362" s="4">
        <f t="shared" si="70"/>
        <v>0.2857142857142857</v>
      </c>
      <c r="U362" s="11">
        <v>10</v>
      </c>
      <c r="V362" s="35">
        <v>2</v>
      </c>
      <c r="W362" s="35">
        <v>1.4</v>
      </c>
      <c r="X362" s="4">
        <f t="shared" si="73"/>
        <v>0.7</v>
      </c>
      <c r="Y362" s="11">
        <v>40</v>
      </c>
      <c r="Z362" s="44">
        <f t="shared" si="74"/>
        <v>0.81657741739850498</v>
      </c>
      <c r="AA362" s="45">
        <v>1304</v>
      </c>
      <c r="AB362" s="35">
        <f t="shared" si="75"/>
        <v>118.54545454545455</v>
      </c>
      <c r="AC362" s="35">
        <f t="shared" si="76"/>
        <v>96.8</v>
      </c>
      <c r="AD362" s="35">
        <f t="shared" si="77"/>
        <v>-21.74545454545455</v>
      </c>
      <c r="AE362" s="35">
        <v>14.400000000000006</v>
      </c>
      <c r="AF362" s="35">
        <f t="shared" si="78"/>
        <v>111.2</v>
      </c>
      <c r="AG362" s="35"/>
      <c r="AH362" s="35">
        <f t="shared" si="79"/>
        <v>111.2</v>
      </c>
      <c r="AI362" s="35">
        <v>111.2</v>
      </c>
      <c r="AJ362" s="35">
        <f t="shared" si="80"/>
        <v>0</v>
      </c>
    </row>
    <row r="363" spans="1:36" s="2" customFormat="1" ht="17" customHeight="1">
      <c r="A363" s="46" t="s">
        <v>354</v>
      </c>
      <c r="B363" s="35">
        <v>8119</v>
      </c>
      <c r="C363" s="35">
        <v>8485</v>
      </c>
      <c r="D363" s="4">
        <f t="shared" si="71"/>
        <v>1.0450794432811923</v>
      </c>
      <c r="E363" s="11">
        <v>10</v>
      </c>
      <c r="F363" s="5" t="s">
        <v>370</v>
      </c>
      <c r="G363" s="5" t="s">
        <v>370</v>
      </c>
      <c r="H363" s="5" t="s">
        <v>370</v>
      </c>
      <c r="I363" s="5" t="s">
        <v>370</v>
      </c>
      <c r="J363" s="5" t="s">
        <v>370</v>
      </c>
      <c r="K363" s="5" t="s">
        <v>370</v>
      </c>
      <c r="L363" s="5" t="s">
        <v>370</v>
      </c>
      <c r="M363" s="5" t="s">
        <v>370</v>
      </c>
      <c r="N363" s="35">
        <v>758.4</v>
      </c>
      <c r="O363" s="35">
        <v>970.1</v>
      </c>
      <c r="P363" s="4">
        <f t="shared" si="72"/>
        <v>1.207914029535865</v>
      </c>
      <c r="Q363" s="11">
        <v>20</v>
      </c>
      <c r="R363" s="35">
        <v>2.5</v>
      </c>
      <c r="S363" s="35">
        <v>2.5</v>
      </c>
      <c r="T363" s="4">
        <f t="shared" si="70"/>
        <v>1</v>
      </c>
      <c r="U363" s="11">
        <v>25</v>
      </c>
      <c r="V363" s="35">
        <v>1</v>
      </c>
      <c r="W363" s="35">
        <v>4.0999999999999996</v>
      </c>
      <c r="X363" s="4">
        <f t="shared" si="73"/>
        <v>1.3</v>
      </c>
      <c r="Y363" s="11">
        <v>25</v>
      </c>
      <c r="Z363" s="44">
        <f t="shared" si="74"/>
        <v>1.1513634377941151</v>
      </c>
      <c r="AA363" s="45">
        <v>4499</v>
      </c>
      <c r="AB363" s="35">
        <f t="shared" si="75"/>
        <v>409</v>
      </c>
      <c r="AC363" s="35">
        <f t="shared" si="76"/>
        <v>470.9</v>
      </c>
      <c r="AD363" s="35">
        <f t="shared" si="77"/>
        <v>61.899999999999977</v>
      </c>
      <c r="AE363" s="35">
        <v>0</v>
      </c>
      <c r="AF363" s="35">
        <f t="shared" si="78"/>
        <v>470.9</v>
      </c>
      <c r="AG363" s="35"/>
      <c r="AH363" s="35">
        <f t="shared" si="79"/>
        <v>470.9</v>
      </c>
      <c r="AI363" s="35">
        <v>470.9</v>
      </c>
      <c r="AJ363" s="35">
        <f t="shared" si="80"/>
        <v>0</v>
      </c>
    </row>
    <row r="364" spans="1:36" s="2" customFormat="1" ht="17" customHeight="1">
      <c r="A364" s="18" t="s">
        <v>355</v>
      </c>
      <c r="B364" s="35"/>
      <c r="C364" s="35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35"/>
      <c r="O364" s="35"/>
      <c r="P364" s="11"/>
      <c r="Q364" s="11"/>
      <c r="R364" s="35"/>
      <c r="S364" s="35"/>
      <c r="T364" s="11"/>
      <c r="U364" s="11"/>
      <c r="V364" s="11"/>
      <c r="W364" s="11"/>
      <c r="X364" s="11"/>
      <c r="Y364" s="11"/>
      <c r="Z364" s="44"/>
      <c r="AA364" s="11"/>
      <c r="AB364" s="11"/>
      <c r="AC364" s="11"/>
      <c r="AD364" s="11"/>
      <c r="AE364" s="11"/>
      <c r="AF364" s="11"/>
      <c r="AG364" s="11"/>
      <c r="AH364" s="11"/>
      <c r="AI364" s="35"/>
      <c r="AJ364" s="35"/>
    </row>
    <row r="365" spans="1:36" s="2" customFormat="1" ht="17" customHeight="1">
      <c r="A365" s="14" t="s">
        <v>356</v>
      </c>
      <c r="B365" s="35">
        <v>950</v>
      </c>
      <c r="C365" s="35">
        <v>914</v>
      </c>
      <c r="D365" s="4">
        <f t="shared" si="71"/>
        <v>0.96210526315789469</v>
      </c>
      <c r="E365" s="11">
        <v>10</v>
      </c>
      <c r="F365" s="5" t="s">
        <v>370</v>
      </c>
      <c r="G365" s="5" t="s">
        <v>370</v>
      </c>
      <c r="H365" s="5" t="s">
        <v>370</v>
      </c>
      <c r="I365" s="5" t="s">
        <v>370</v>
      </c>
      <c r="J365" s="5" t="s">
        <v>370</v>
      </c>
      <c r="K365" s="5" t="s">
        <v>370</v>
      </c>
      <c r="L365" s="5" t="s">
        <v>370</v>
      </c>
      <c r="M365" s="5" t="s">
        <v>370</v>
      </c>
      <c r="N365" s="35">
        <v>52.1</v>
      </c>
      <c r="O365" s="35">
        <v>107.8</v>
      </c>
      <c r="P365" s="4">
        <f t="shared" si="72"/>
        <v>1.2869097888675622</v>
      </c>
      <c r="Q365" s="11">
        <v>20</v>
      </c>
      <c r="R365" s="35">
        <v>0</v>
      </c>
      <c r="S365" s="35">
        <v>0.1</v>
      </c>
      <c r="T365" s="4">
        <f t="shared" si="70"/>
        <v>1</v>
      </c>
      <c r="U365" s="11">
        <v>15</v>
      </c>
      <c r="V365" s="35">
        <v>0</v>
      </c>
      <c r="W365" s="35">
        <v>0.4</v>
      </c>
      <c r="X365" s="4">
        <f t="shared" si="73"/>
        <v>1</v>
      </c>
      <c r="Y365" s="11">
        <v>35</v>
      </c>
      <c r="Z365" s="44">
        <f t="shared" si="74"/>
        <v>1.0669906051116276</v>
      </c>
      <c r="AA365" s="45">
        <v>2851</v>
      </c>
      <c r="AB365" s="35">
        <f t="shared" si="75"/>
        <v>259.18181818181819</v>
      </c>
      <c r="AC365" s="35">
        <f t="shared" si="76"/>
        <v>276.5</v>
      </c>
      <c r="AD365" s="35">
        <f t="shared" si="77"/>
        <v>17.318181818181813</v>
      </c>
      <c r="AE365" s="35">
        <v>21</v>
      </c>
      <c r="AF365" s="35">
        <f t="shared" si="78"/>
        <v>297.5</v>
      </c>
      <c r="AG365" s="35"/>
      <c r="AH365" s="35">
        <f t="shared" si="79"/>
        <v>297.5</v>
      </c>
      <c r="AI365" s="35">
        <v>297.5</v>
      </c>
      <c r="AJ365" s="35">
        <f t="shared" si="80"/>
        <v>0</v>
      </c>
    </row>
    <row r="366" spans="1:36" s="2" customFormat="1" ht="17" customHeight="1">
      <c r="A366" s="14" t="s">
        <v>357</v>
      </c>
      <c r="B366" s="35">
        <v>0</v>
      </c>
      <c r="C366" s="35">
        <v>0</v>
      </c>
      <c r="D366" s="4">
        <f t="shared" si="71"/>
        <v>0</v>
      </c>
      <c r="E366" s="11">
        <v>0</v>
      </c>
      <c r="F366" s="5" t="s">
        <v>370</v>
      </c>
      <c r="G366" s="5" t="s">
        <v>370</v>
      </c>
      <c r="H366" s="5" t="s">
        <v>370</v>
      </c>
      <c r="I366" s="5" t="s">
        <v>370</v>
      </c>
      <c r="J366" s="5" t="s">
        <v>370</v>
      </c>
      <c r="K366" s="5" t="s">
        <v>370</v>
      </c>
      <c r="L366" s="5" t="s">
        <v>370</v>
      </c>
      <c r="M366" s="5" t="s">
        <v>370</v>
      </c>
      <c r="N366" s="35">
        <v>174.8</v>
      </c>
      <c r="O366" s="35">
        <v>127.1</v>
      </c>
      <c r="P366" s="4">
        <f t="shared" si="72"/>
        <v>0.72711670480549195</v>
      </c>
      <c r="Q366" s="11">
        <v>20</v>
      </c>
      <c r="R366" s="35">
        <v>5</v>
      </c>
      <c r="S366" s="35">
        <v>5.4</v>
      </c>
      <c r="T366" s="4">
        <f t="shared" si="70"/>
        <v>1.08</v>
      </c>
      <c r="U366" s="11">
        <v>25</v>
      </c>
      <c r="V366" s="35">
        <v>0</v>
      </c>
      <c r="W366" s="35">
        <v>0</v>
      </c>
      <c r="X366" s="4">
        <f t="shared" si="73"/>
        <v>1</v>
      </c>
      <c r="Y366" s="11">
        <v>25</v>
      </c>
      <c r="Z366" s="44">
        <f t="shared" si="74"/>
        <v>0.95060477280156919</v>
      </c>
      <c r="AA366" s="45">
        <v>2699</v>
      </c>
      <c r="AB366" s="35">
        <f t="shared" si="75"/>
        <v>245.36363636363637</v>
      </c>
      <c r="AC366" s="35">
        <f t="shared" si="76"/>
        <v>233.2</v>
      </c>
      <c r="AD366" s="35">
        <f t="shared" si="77"/>
        <v>-12.163636363636385</v>
      </c>
      <c r="AE366" s="35">
        <v>-6.2</v>
      </c>
      <c r="AF366" s="35">
        <f t="shared" si="78"/>
        <v>227</v>
      </c>
      <c r="AG366" s="35"/>
      <c r="AH366" s="35">
        <f t="shared" si="79"/>
        <v>227</v>
      </c>
      <c r="AI366" s="35">
        <v>227</v>
      </c>
      <c r="AJ366" s="35">
        <f t="shared" si="80"/>
        <v>0</v>
      </c>
    </row>
    <row r="367" spans="1:36" s="2" customFormat="1" ht="17" customHeight="1">
      <c r="A367" s="46" t="s">
        <v>358</v>
      </c>
      <c r="B367" s="35">
        <v>1600</v>
      </c>
      <c r="C367" s="35">
        <v>1495.5</v>
      </c>
      <c r="D367" s="4">
        <f t="shared" si="71"/>
        <v>0.9346875</v>
      </c>
      <c r="E367" s="11">
        <v>10</v>
      </c>
      <c r="F367" s="5" t="s">
        <v>370</v>
      </c>
      <c r="G367" s="5" t="s">
        <v>370</v>
      </c>
      <c r="H367" s="5" t="s">
        <v>370</v>
      </c>
      <c r="I367" s="5" t="s">
        <v>370</v>
      </c>
      <c r="J367" s="5" t="s">
        <v>370</v>
      </c>
      <c r="K367" s="5" t="s">
        <v>370</v>
      </c>
      <c r="L367" s="5" t="s">
        <v>370</v>
      </c>
      <c r="M367" s="5" t="s">
        <v>370</v>
      </c>
      <c r="N367" s="35">
        <v>6878.1</v>
      </c>
      <c r="O367" s="35">
        <v>406.8</v>
      </c>
      <c r="P367" s="4">
        <f t="shared" si="72"/>
        <v>5.9144240415230948E-2</v>
      </c>
      <c r="Q367" s="11">
        <v>20</v>
      </c>
      <c r="R367" s="35">
        <v>0</v>
      </c>
      <c r="S367" s="35">
        <v>0</v>
      </c>
      <c r="T367" s="4">
        <f t="shared" ref="T367:T375" si="81">IF(U367=0,0,IF(R367=0,1,IF(S367&lt;0,0,IF(S367/R367&gt;1.2,IF((S367/R367-1.2)*0.1+1.2&gt;1.3,1.3,(S367/R367-1.2)*0.1+1.2),S367/R367))))</f>
        <v>1</v>
      </c>
      <c r="U367" s="11">
        <v>15</v>
      </c>
      <c r="V367" s="35">
        <v>0</v>
      </c>
      <c r="W367" s="35">
        <v>0</v>
      </c>
      <c r="X367" s="4">
        <f t="shared" si="73"/>
        <v>1</v>
      </c>
      <c r="Y367" s="11">
        <v>35</v>
      </c>
      <c r="Z367" s="44">
        <f t="shared" si="74"/>
        <v>0.75662199760380777</v>
      </c>
      <c r="AA367" s="45">
        <v>23</v>
      </c>
      <c r="AB367" s="35">
        <f t="shared" si="75"/>
        <v>2.0909090909090908</v>
      </c>
      <c r="AC367" s="35">
        <f t="shared" si="76"/>
        <v>1.6</v>
      </c>
      <c r="AD367" s="35">
        <f t="shared" si="77"/>
        <v>-0.49090909090909074</v>
      </c>
      <c r="AE367" s="35">
        <v>0.19999999999999996</v>
      </c>
      <c r="AF367" s="35">
        <f t="shared" si="78"/>
        <v>1.8</v>
      </c>
      <c r="AG367" s="35">
        <v>0.2</v>
      </c>
      <c r="AH367" s="35">
        <f t="shared" si="79"/>
        <v>1.6</v>
      </c>
      <c r="AI367" s="35">
        <v>1.6</v>
      </c>
      <c r="AJ367" s="35">
        <f t="shared" si="80"/>
        <v>0</v>
      </c>
    </row>
    <row r="368" spans="1:36" s="2" customFormat="1" ht="17" customHeight="1">
      <c r="A368" s="14" t="s">
        <v>359</v>
      </c>
      <c r="B368" s="35">
        <v>0</v>
      </c>
      <c r="C368" s="35">
        <v>0</v>
      </c>
      <c r="D368" s="4">
        <f t="shared" ref="D368:D376" si="82">IF(E368=0,0,IF(B368=0,1,IF(C368&lt;0,0,IF(C368/B368&gt;1.2,IF((C368/B368-1.2)*0.1+1.2&gt;1.3,1.3,(C368/B368-1.2)*0.1+1.2),C368/B368))))</f>
        <v>0</v>
      </c>
      <c r="E368" s="11">
        <v>0</v>
      </c>
      <c r="F368" s="5" t="s">
        <v>370</v>
      </c>
      <c r="G368" s="5" t="s">
        <v>370</v>
      </c>
      <c r="H368" s="5" t="s">
        <v>370</v>
      </c>
      <c r="I368" s="5" t="s">
        <v>370</v>
      </c>
      <c r="J368" s="5" t="s">
        <v>370</v>
      </c>
      <c r="K368" s="5" t="s">
        <v>370</v>
      </c>
      <c r="L368" s="5" t="s">
        <v>370</v>
      </c>
      <c r="M368" s="5" t="s">
        <v>370</v>
      </c>
      <c r="N368" s="35">
        <v>49.2</v>
      </c>
      <c r="O368" s="35">
        <v>76</v>
      </c>
      <c r="P368" s="4">
        <f t="shared" ref="P368:P376" si="83">IF(Q368=0,0,IF(N368=0,1,IF(O368&lt;0,0,IF(O368/N368&gt;1.2,IF((O368/N368-1.2)*0.1+1.2&gt;1.3,1.3,(O368/N368-1.2)*0.1+1.2),O368/N368))))</f>
        <v>1.2344715447154471</v>
      </c>
      <c r="Q368" s="11">
        <v>20</v>
      </c>
      <c r="R368" s="35">
        <v>0</v>
      </c>
      <c r="S368" s="35">
        <v>0</v>
      </c>
      <c r="T368" s="4">
        <f t="shared" si="81"/>
        <v>1</v>
      </c>
      <c r="U368" s="11">
        <v>20</v>
      </c>
      <c r="V368" s="35">
        <v>0</v>
      </c>
      <c r="W368" s="35">
        <v>0</v>
      </c>
      <c r="X368" s="4">
        <f t="shared" ref="X368:X376" si="84">IF(Y368=0,0,IF(V368=0,1,IF(W368&lt;0,0,IF(W368/V368&gt;1.2,IF((W368/V368-1.2)*0.1+1.2&gt;1.3,1.3,(W368/V368-1.2)*0.1+1.2),W368/V368))))</f>
        <v>1</v>
      </c>
      <c r="Y368" s="11">
        <v>30</v>
      </c>
      <c r="Z368" s="44">
        <f t="shared" ref="Z368:Z376" si="85">(D368*E368+P368*Q368+T368*U368+X368*Y368)/(E368+Q368+U368+Y368)</f>
        <v>1.0669918699186991</v>
      </c>
      <c r="AA368" s="45">
        <v>2022</v>
      </c>
      <c r="AB368" s="35">
        <f t="shared" ref="AB368:AB375" si="86">AA368/11</f>
        <v>183.81818181818181</v>
      </c>
      <c r="AC368" s="35">
        <f t="shared" ref="AC368:AC375" si="87">ROUND(Z368*AB368,1)</f>
        <v>196.1</v>
      </c>
      <c r="AD368" s="35">
        <f t="shared" ref="AD368:AD376" si="88">AC368-AB368</f>
        <v>12.281818181818181</v>
      </c>
      <c r="AE368" s="35">
        <v>19.400000000000006</v>
      </c>
      <c r="AF368" s="35">
        <f t="shared" ref="AF368:AF376" si="89">IF((AC368+AE368)&gt;0,ROUND(AC368+AE368,1),0)</f>
        <v>215.5</v>
      </c>
      <c r="AG368" s="35"/>
      <c r="AH368" s="35">
        <f t="shared" ref="AH368:AH376" si="90">IF((AF368-AG368)&gt;0,ROUND(AF368-AG368,1),0)</f>
        <v>215.5</v>
      </c>
      <c r="AI368" s="35">
        <v>215.5</v>
      </c>
      <c r="AJ368" s="35">
        <f t="shared" ref="AJ368:AJ375" si="91">AH368-AI368</f>
        <v>0</v>
      </c>
    </row>
    <row r="369" spans="1:36" s="2" customFormat="1" ht="17" customHeight="1">
      <c r="A369" s="14" t="s">
        <v>360</v>
      </c>
      <c r="B369" s="35">
        <v>519</v>
      </c>
      <c r="C369" s="35">
        <v>2296.4</v>
      </c>
      <c r="D369" s="4">
        <f t="shared" si="82"/>
        <v>1.3</v>
      </c>
      <c r="E369" s="11">
        <v>10</v>
      </c>
      <c r="F369" s="5" t="s">
        <v>370</v>
      </c>
      <c r="G369" s="5" t="s">
        <v>370</v>
      </c>
      <c r="H369" s="5" t="s">
        <v>370</v>
      </c>
      <c r="I369" s="5" t="s">
        <v>370</v>
      </c>
      <c r="J369" s="5" t="s">
        <v>370</v>
      </c>
      <c r="K369" s="5" t="s">
        <v>370</v>
      </c>
      <c r="L369" s="5" t="s">
        <v>370</v>
      </c>
      <c r="M369" s="5" t="s">
        <v>370</v>
      </c>
      <c r="N369" s="35">
        <v>448.7</v>
      </c>
      <c r="O369" s="35">
        <v>500.6</v>
      </c>
      <c r="P369" s="4">
        <f t="shared" si="83"/>
        <v>1.1156674838422109</v>
      </c>
      <c r="Q369" s="11">
        <v>20</v>
      </c>
      <c r="R369" s="35">
        <v>10</v>
      </c>
      <c r="S369" s="35">
        <v>10.3</v>
      </c>
      <c r="T369" s="4">
        <f>IF(U369=0,0,IF(R369=0,1,IF(S369&lt;0,0,IF(S369/R369&gt;1.2,IF((S369/R369-1.2)*0.1+1.2&gt;1.3,1.3,(S369/R369-1.2)*0.1+1.2),S369/R369))))</f>
        <v>1.03</v>
      </c>
      <c r="U369" s="11">
        <v>20</v>
      </c>
      <c r="V369" s="35">
        <v>5</v>
      </c>
      <c r="W369" s="35">
        <v>14.1</v>
      </c>
      <c r="X369" s="4">
        <f t="shared" si="84"/>
        <v>1.3</v>
      </c>
      <c r="Y369" s="11">
        <v>30</v>
      </c>
      <c r="Z369" s="44">
        <f t="shared" si="85"/>
        <v>1.1864168709605527</v>
      </c>
      <c r="AA369" s="45">
        <v>1238</v>
      </c>
      <c r="AB369" s="35">
        <f t="shared" si="86"/>
        <v>112.54545454545455</v>
      </c>
      <c r="AC369" s="35">
        <f t="shared" si="87"/>
        <v>133.5</v>
      </c>
      <c r="AD369" s="35">
        <f t="shared" si="88"/>
        <v>20.954545454545453</v>
      </c>
      <c r="AE369" s="35">
        <v>5.7</v>
      </c>
      <c r="AF369" s="35">
        <f t="shared" si="89"/>
        <v>139.19999999999999</v>
      </c>
      <c r="AG369" s="35"/>
      <c r="AH369" s="35">
        <f t="shared" si="90"/>
        <v>139.19999999999999</v>
      </c>
      <c r="AI369" s="35">
        <v>139.19999999999999</v>
      </c>
      <c r="AJ369" s="35">
        <f t="shared" si="91"/>
        <v>0</v>
      </c>
    </row>
    <row r="370" spans="1:36" s="2" customFormat="1" ht="17" customHeight="1">
      <c r="A370" s="14" t="s">
        <v>361</v>
      </c>
      <c r="B370" s="35">
        <v>70</v>
      </c>
      <c r="C370" s="35">
        <v>70.099999999999994</v>
      </c>
      <c r="D370" s="4">
        <f t="shared" si="82"/>
        <v>1.0014285714285713</v>
      </c>
      <c r="E370" s="11">
        <v>10</v>
      </c>
      <c r="F370" s="5" t="s">
        <v>370</v>
      </c>
      <c r="G370" s="5" t="s">
        <v>370</v>
      </c>
      <c r="H370" s="5" t="s">
        <v>370</v>
      </c>
      <c r="I370" s="5" t="s">
        <v>370</v>
      </c>
      <c r="J370" s="5" t="s">
        <v>370</v>
      </c>
      <c r="K370" s="5" t="s">
        <v>370</v>
      </c>
      <c r="L370" s="5" t="s">
        <v>370</v>
      </c>
      <c r="M370" s="5" t="s">
        <v>370</v>
      </c>
      <c r="N370" s="35">
        <v>142.9</v>
      </c>
      <c r="O370" s="35">
        <v>29.4</v>
      </c>
      <c r="P370" s="4">
        <f t="shared" si="83"/>
        <v>0.20573827851644505</v>
      </c>
      <c r="Q370" s="11">
        <v>20</v>
      </c>
      <c r="R370" s="35">
        <v>10</v>
      </c>
      <c r="S370" s="35">
        <v>10.1</v>
      </c>
      <c r="T370" s="4">
        <f t="shared" si="81"/>
        <v>1.01</v>
      </c>
      <c r="U370" s="11">
        <v>20</v>
      </c>
      <c r="V370" s="35">
        <v>0</v>
      </c>
      <c r="W370" s="35">
        <v>0.9</v>
      </c>
      <c r="X370" s="4">
        <f t="shared" si="84"/>
        <v>1</v>
      </c>
      <c r="Y370" s="11">
        <v>30</v>
      </c>
      <c r="Z370" s="44">
        <f t="shared" si="85"/>
        <v>0.80411314105768272</v>
      </c>
      <c r="AA370" s="45">
        <v>4202</v>
      </c>
      <c r="AB370" s="35">
        <f t="shared" si="86"/>
        <v>382</v>
      </c>
      <c r="AC370" s="35">
        <f t="shared" si="87"/>
        <v>307.2</v>
      </c>
      <c r="AD370" s="35">
        <f t="shared" si="88"/>
        <v>-74.800000000000011</v>
      </c>
      <c r="AE370" s="35">
        <v>18.800000000000011</v>
      </c>
      <c r="AF370" s="35">
        <f t="shared" si="89"/>
        <v>326</v>
      </c>
      <c r="AG370" s="35"/>
      <c r="AH370" s="35">
        <f t="shared" si="90"/>
        <v>326</v>
      </c>
      <c r="AI370" s="35">
        <v>326</v>
      </c>
      <c r="AJ370" s="35">
        <f t="shared" si="91"/>
        <v>0</v>
      </c>
    </row>
    <row r="371" spans="1:36" s="2" customFormat="1" ht="17" customHeight="1">
      <c r="A371" s="14" t="s">
        <v>362</v>
      </c>
      <c r="B371" s="35">
        <v>0</v>
      </c>
      <c r="C371" s="35">
        <v>546.6</v>
      </c>
      <c r="D371" s="4">
        <f t="shared" si="82"/>
        <v>0</v>
      </c>
      <c r="E371" s="11">
        <v>0</v>
      </c>
      <c r="F371" s="5" t="s">
        <v>370</v>
      </c>
      <c r="G371" s="5" t="s">
        <v>370</v>
      </c>
      <c r="H371" s="5" t="s">
        <v>370</v>
      </c>
      <c r="I371" s="5" t="s">
        <v>370</v>
      </c>
      <c r="J371" s="5" t="s">
        <v>370</v>
      </c>
      <c r="K371" s="5" t="s">
        <v>370</v>
      </c>
      <c r="L371" s="5" t="s">
        <v>370</v>
      </c>
      <c r="M371" s="5" t="s">
        <v>370</v>
      </c>
      <c r="N371" s="35">
        <v>53.5</v>
      </c>
      <c r="O371" s="35">
        <v>67.599999999999994</v>
      </c>
      <c r="P371" s="4">
        <f t="shared" si="83"/>
        <v>1.2063551401869159</v>
      </c>
      <c r="Q371" s="11">
        <v>20</v>
      </c>
      <c r="R371" s="35">
        <v>0</v>
      </c>
      <c r="S371" s="35">
        <v>0.5</v>
      </c>
      <c r="T371" s="4">
        <f t="shared" si="81"/>
        <v>1</v>
      </c>
      <c r="U371" s="11">
        <v>30</v>
      </c>
      <c r="V371" s="35">
        <v>0</v>
      </c>
      <c r="W371" s="35">
        <v>0</v>
      </c>
      <c r="X371" s="4">
        <f t="shared" si="84"/>
        <v>1</v>
      </c>
      <c r="Y371" s="11">
        <v>20</v>
      </c>
      <c r="Z371" s="44">
        <f t="shared" si="85"/>
        <v>1.058958611481976</v>
      </c>
      <c r="AA371" s="45">
        <v>1690</v>
      </c>
      <c r="AB371" s="35">
        <f t="shared" si="86"/>
        <v>153.63636363636363</v>
      </c>
      <c r="AC371" s="35">
        <f t="shared" si="87"/>
        <v>162.69999999999999</v>
      </c>
      <c r="AD371" s="35">
        <f t="shared" si="88"/>
        <v>9.0636363636363626</v>
      </c>
      <c r="AE371" s="35">
        <v>17.599999999999994</v>
      </c>
      <c r="AF371" s="35">
        <f t="shared" si="89"/>
        <v>180.3</v>
      </c>
      <c r="AG371" s="35"/>
      <c r="AH371" s="35">
        <f t="shared" si="90"/>
        <v>180.3</v>
      </c>
      <c r="AI371" s="35">
        <v>180.3</v>
      </c>
      <c r="AJ371" s="35">
        <f t="shared" si="91"/>
        <v>0</v>
      </c>
    </row>
    <row r="372" spans="1:36" s="2" customFormat="1" ht="17" customHeight="1">
      <c r="A372" s="14" t="s">
        <v>363</v>
      </c>
      <c r="B372" s="35">
        <v>0</v>
      </c>
      <c r="C372" s="35">
        <v>0</v>
      </c>
      <c r="D372" s="4">
        <f t="shared" si="82"/>
        <v>0</v>
      </c>
      <c r="E372" s="11">
        <v>0</v>
      </c>
      <c r="F372" s="5" t="s">
        <v>370</v>
      </c>
      <c r="G372" s="5" t="s">
        <v>370</v>
      </c>
      <c r="H372" s="5" t="s">
        <v>370</v>
      </c>
      <c r="I372" s="5" t="s">
        <v>370</v>
      </c>
      <c r="J372" s="5" t="s">
        <v>370</v>
      </c>
      <c r="K372" s="5" t="s">
        <v>370</v>
      </c>
      <c r="L372" s="5" t="s">
        <v>370</v>
      </c>
      <c r="M372" s="5" t="s">
        <v>370</v>
      </c>
      <c r="N372" s="35">
        <v>141.19999999999999</v>
      </c>
      <c r="O372" s="35">
        <v>125.3</v>
      </c>
      <c r="P372" s="4">
        <f t="shared" si="83"/>
        <v>0.88739376770538247</v>
      </c>
      <c r="Q372" s="11">
        <v>20</v>
      </c>
      <c r="R372" s="35">
        <v>5</v>
      </c>
      <c r="S372" s="35">
        <v>6</v>
      </c>
      <c r="T372" s="4">
        <f t="shared" si="81"/>
        <v>1.2</v>
      </c>
      <c r="U372" s="11">
        <v>25</v>
      </c>
      <c r="V372" s="35">
        <v>0</v>
      </c>
      <c r="W372" s="35">
        <v>0</v>
      </c>
      <c r="X372" s="4">
        <f t="shared" si="84"/>
        <v>1</v>
      </c>
      <c r="Y372" s="11">
        <v>25</v>
      </c>
      <c r="Z372" s="44">
        <f t="shared" si="85"/>
        <v>1.0392553622015379</v>
      </c>
      <c r="AA372" s="45">
        <v>2212</v>
      </c>
      <c r="AB372" s="35">
        <f t="shared" si="86"/>
        <v>201.09090909090909</v>
      </c>
      <c r="AC372" s="35">
        <f t="shared" si="87"/>
        <v>209</v>
      </c>
      <c r="AD372" s="35">
        <f t="shared" si="88"/>
        <v>7.9090909090909065</v>
      </c>
      <c r="AE372" s="35">
        <v>22.099999999999994</v>
      </c>
      <c r="AF372" s="35">
        <f t="shared" si="89"/>
        <v>231.1</v>
      </c>
      <c r="AG372" s="35"/>
      <c r="AH372" s="35">
        <f t="shared" si="90"/>
        <v>231.1</v>
      </c>
      <c r="AI372" s="35">
        <v>231.1</v>
      </c>
      <c r="AJ372" s="35">
        <f t="shared" si="91"/>
        <v>0</v>
      </c>
    </row>
    <row r="373" spans="1:36" s="2" customFormat="1" ht="17" customHeight="1">
      <c r="A373" s="14" t="s">
        <v>364</v>
      </c>
      <c r="B373" s="35">
        <v>0</v>
      </c>
      <c r="C373" s="35">
        <v>0</v>
      </c>
      <c r="D373" s="4">
        <f t="shared" si="82"/>
        <v>0</v>
      </c>
      <c r="E373" s="11">
        <v>0</v>
      </c>
      <c r="F373" s="5" t="s">
        <v>370</v>
      </c>
      <c r="G373" s="5" t="s">
        <v>370</v>
      </c>
      <c r="H373" s="5" t="s">
        <v>370</v>
      </c>
      <c r="I373" s="5" t="s">
        <v>370</v>
      </c>
      <c r="J373" s="5" t="s">
        <v>370</v>
      </c>
      <c r="K373" s="5" t="s">
        <v>370</v>
      </c>
      <c r="L373" s="5" t="s">
        <v>370</v>
      </c>
      <c r="M373" s="5" t="s">
        <v>370</v>
      </c>
      <c r="N373" s="35">
        <v>171.2</v>
      </c>
      <c r="O373" s="35">
        <v>119.2</v>
      </c>
      <c r="P373" s="4">
        <f t="shared" si="83"/>
        <v>0.69626168224299068</v>
      </c>
      <c r="Q373" s="11">
        <v>20</v>
      </c>
      <c r="R373" s="35">
        <v>0</v>
      </c>
      <c r="S373" s="35">
        <v>0</v>
      </c>
      <c r="T373" s="4">
        <f t="shared" si="81"/>
        <v>1</v>
      </c>
      <c r="U373" s="11">
        <v>20</v>
      </c>
      <c r="V373" s="35">
        <v>0</v>
      </c>
      <c r="W373" s="35">
        <v>0</v>
      </c>
      <c r="X373" s="4">
        <f t="shared" si="84"/>
        <v>1</v>
      </c>
      <c r="Y373" s="11">
        <v>30</v>
      </c>
      <c r="Z373" s="44">
        <f t="shared" si="85"/>
        <v>0.9132176234979974</v>
      </c>
      <c r="AA373" s="45">
        <v>3361</v>
      </c>
      <c r="AB373" s="35">
        <f t="shared" si="86"/>
        <v>305.54545454545456</v>
      </c>
      <c r="AC373" s="35">
        <f t="shared" si="87"/>
        <v>279</v>
      </c>
      <c r="AD373" s="35">
        <f t="shared" si="88"/>
        <v>-26.545454545454561</v>
      </c>
      <c r="AE373" s="35">
        <v>44.399999999999977</v>
      </c>
      <c r="AF373" s="35">
        <f t="shared" si="89"/>
        <v>323.39999999999998</v>
      </c>
      <c r="AG373" s="35"/>
      <c r="AH373" s="35">
        <f t="shared" si="90"/>
        <v>323.39999999999998</v>
      </c>
      <c r="AI373" s="35">
        <v>323.39999999999998</v>
      </c>
      <c r="AJ373" s="35">
        <f t="shared" si="91"/>
        <v>0</v>
      </c>
    </row>
    <row r="374" spans="1:36" s="2" customFormat="1" ht="17" customHeight="1">
      <c r="A374" s="14" t="s">
        <v>365</v>
      </c>
      <c r="B374" s="35">
        <v>0</v>
      </c>
      <c r="C374" s="35">
        <v>0</v>
      </c>
      <c r="D374" s="4">
        <f t="shared" si="82"/>
        <v>0</v>
      </c>
      <c r="E374" s="11">
        <v>0</v>
      </c>
      <c r="F374" s="5" t="s">
        <v>370</v>
      </c>
      <c r="G374" s="5" t="s">
        <v>370</v>
      </c>
      <c r="H374" s="5" t="s">
        <v>370</v>
      </c>
      <c r="I374" s="5" t="s">
        <v>370</v>
      </c>
      <c r="J374" s="5" t="s">
        <v>370</v>
      </c>
      <c r="K374" s="5" t="s">
        <v>370</v>
      </c>
      <c r="L374" s="5" t="s">
        <v>370</v>
      </c>
      <c r="M374" s="5" t="s">
        <v>370</v>
      </c>
      <c r="N374" s="35">
        <v>39.4</v>
      </c>
      <c r="O374" s="35">
        <v>56.9</v>
      </c>
      <c r="P374" s="4">
        <f t="shared" si="83"/>
        <v>1.2244162436548223</v>
      </c>
      <c r="Q374" s="11">
        <v>20</v>
      </c>
      <c r="R374" s="35">
        <v>6</v>
      </c>
      <c r="S374" s="35">
        <v>6.1</v>
      </c>
      <c r="T374" s="4">
        <f t="shared" si="81"/>
        <v>1.0166666666666666</v>
      </c>
      <c r="U374" s="11">
        <v>20</v>
      </c>
      <c r="V374" s="35">
        <v>0</v>
      </c>
      <c r="W374" s="35">
        <v>1.8</v>
      </c>
      <c r="X374" s="4">
        <f t="shared" si="84"/>
        <v>1</v>
      </c>
      <c r="Y374" s="11">
        <v>30</v>
      </c>
      <c r="Z374" s="44">
        <f t="shared" si="85"/>
        <v>1.0688808315204252</v>
      </c>
      <c r="AA374" s="45">
        <v>1560</v>
      </c>
      <c r="AB374" s="35">
        <f t="shared" si="86"/>
        <v>141.81818181818181</v>
      </c>
      <c r="AC374" s="35">
        <f t="shared" si="87"/>
        <v>151.6</v>
      </c>
      <c r="AD374" s="35">
        <f t="shared" si="88"/>
        <v>9.7818181818181813</v>
      </c>
      <c r="AE374" s="35">
        <v>0</v>
      </c>
      <c r="AF374" s="35">
        <f t="shared" si="89"/>
        <v>151.6</v>
      </c>
      <c r="AG374" s="35"/>
      <c r="AH374" s="35">
        <f t="shared" si="90"/>
        <v>151.6</v>
      </c>
      <c r="AI374" s="35">
        <v>151.6</v>
      </c>
      <c r="AJ374" s="35">
        <f t="shared" si="91"/>
        <v>0</v>
      </c>
    </row>
    <row r="375" spans="1:36" s="2" customFormat="1" ht="17" customHeight="1">
      <c r="A375" s="14" t="s">
        <v>366</v>
      </c>
      <c r="B375" s="35">
        <v>1900</v>
      </c>
      <c r="C375" s="35">
        <v>1543</v>
      </c>
      <c r="D375" s="4">
        <f t="shared" si="82"/>
        <v>0.81210526315789477</v>
      </c>
      <c r="E375" s="11">
        <v>10</v>
      </c>
      <c r="F375" s="5" t="s">
        <v>370</v>
      </c>
      <c r="G375" s="5" t="s">
        <v>370</v>
      </c>
      <c r="H375" s="5" t="s">
        <v>370</v>
      </c>
      <c r="I375" s="5" t="s">
        <v>370</v>
      </c>
      <c r="J375" s="5" t="s">
        <v>370</v>
      </c>
      <c r="K375" s="5" t="s">
        <v>370</v>
      </c>
      <c r="L375" s="5" t="s">
        <v>370</v>
      </c>
      <c r="M375" s="5" t="s">
        <v>370</v>
      </c>
      <c r="N375" s="35">
        <v>412.9</v>
      </c>
      <c r="O375" s="35">
        <v>470.1</v>
      </c>
      <c r="P375" s="4">
        <f t="shared" si="83"/>
        <v>1.1385323322838461</v>
      </c>
      <c r="Q375" s="11">
        <v>20</v>
      </c>
      <c r="R375" s="35">
        <v>2</v>
      </c>
      <c r="S375" s="35">
        <v>2.6</v>
      </c>
      <c r="T375" s="4">
        <f t="shared" si="81"/>
        <v>1.21</v>
      </c>
      <c r="U375" s="11">
        <v>20</v>
      </c>
      <c r="V375" s="35">
        <v>0</v>
      </c>
      <c r="W375" s="35">
        <v>0</v>
      </c>
      <c r="X375" s="4">
        <f t="shared" si="84"/>
        <v>1</v>
      </c>
      <c r="Y375" s="11">
        <v>30</v>
      </c>
      <c r="Z375" s="44">
        <f t="shared" si="85"/>
        <v>1.0636462409656984</v>
      </c>
      <c r="AA375" s="45">
        <v>2705</v>
      </c>
      <c r="AB375" s="35">
        <f t="shared" si="86"/>
        <v>245.90909090909091</v>
      </c>
      <c r="AC375" s="35">
        <f t="shared" si="87"/>
        <v>261.60000000000002</v>
      </c>
      <c r="AD375" s="35">
        <f t="shared" si="88"/>
        <v>15.690909090909116</v>
      </c>
      <c r="AE375" s="35">
        <v>-9.8000000000000007</v>
      </c>
      <c r="AF375" s="35">
        <f t="shared" si="89"/>
        <v>251.8</v>
      </c>
      <c r="AG375" s="35"/>
      <c r="AH375" s="35">
        <f t="shared" si="90"/>
        <v>251.8</v>
      </c>
      <c r="AI375" s="35">
        <v>251.8</v>
      </c>
      <c r="AJ375" s="35">
        <f t="shared" si="91"/>
        <v>0</v>
      </c>
    </row>
    <row r="376" spans="1:36" s="2" customFormat="1" ht="17" customHeight="1">
      <c r="A376" s="14" t="s">
        <v>367</v>
      </c>
      <c r="B376" s="35">
        <v>9800</v>
      </c>
      <c r="C376" s="35">
        <v>8625.1</v>
      </c>
      <c r="D376" s="4">
        <f t="shared" si="82"/>
        <v>0.88011224489795925</v>
      </c>
      <c r="E376" s="11">
        <v>10</v>
      </c>
      <c r="F376" s="5" t="s">
        <v>370</v>
      </c>
      <c r="G376" s="5" t="s">
        <v>370</v>
      </c>
      <c r="H376" s="5" t="s">
        <v>370</v>
      </c>
      <c r="I376" s="5" t="s">
        <v>370</v>
      </c>
      <c r="J376" s="5" t="s">
        <v>370</v>
      </c>
      <c r="K376" s="5" t="s">
        <v>370</v>
      </c>
      <c r="L376" s="5" t="s">
        <v>370</v>
      </c>
      <c r="M376" s="5" t="s">
        <v>370</v>
      </c>
      <c r="N376" s="35">
        <v>1231.5</v>
      </c>
      <c r="O376" s="35">
        <v>951.7</v>
      </c>
      <c r="P376" s="4">
        <f t="shared" si="83"/>
        <v>0.77279740154283394</v>
      </c>
      <c r="Q376" s="11">
        <v>20</v>
      </c>
      <c r="R376" s="35">
        <v>0</v>
      </c>
      <c r="S376" s="35">
        <v>0</v>
      </c>
      <c r="T376" s="4">
        <f>IF(U376=0,0,IF(R376=0,1,IF(S376&lt;0,0,IF(S376/R376&gt;1.2,IF((S376/R376-1.2)*0.1+1.2&gt;1.3,1.3,(S376/R376-1.2)*0.1+1.2),S376/R376))))</f>
        <v>1</v>
      </c>
      <c r="U376" s="11">
        <v>20</v>
      </c>
      <c r="V376" s="35">
        <v>0</v>
      </c>
      <c r="W376" s="35">
        <v>0.4</v>
      </c>
      <c r="X376" s="4">
        <f t="shared" si="84"/>
        <v>1</v>
      </c>
      <c r="Y376" s="11">
        <v>30</v>
      </c>
      <c r="Z376" s="44">
        <f t="shared" si="85"/>
        <v>0.92821338099795336</v>
      </c>
      <c r="AA376" s="45">
        <v>3423</v>
      </c>
      <c r="AB376" s="35">
        <f>AA376/11</f>
        <v>311.18181818181819</v>
      </c>
      <c r="AC376" s="35">
        <f>ROUND(Z376*AB376,1)</f>
        <v>288.8</v>
      </c>
      <c r="AD376" s="35">
        <f t="shared" si="88"/>
        <v>-22.381818181818176</v>
      </c>
      <c r="AE376" s="35">
        <v>37.5</v>
      </c>
      <c r="AF376" s="35">
        <f t="shared" si="89"/>
        <v>326.3</v>
      </c>
      <c r="AG376" s="35"/>
      <c r="AH376" s="35">
        <f t="shared" si="90"/>
        <v>326.3</v>
      </c>
      <c r="AI376" s="35">
        <v>326.3</v>
      </c>
      <c r="AJ376" s="35">
        <f>AH376-AI376</f>
        <v>0</v>
      </c>
    </row>
    <row r="377" spans="1:36" s="41" customFormat="1" ht="17" customHeight="1">
      <c r="A377" s="40" t="s">
        <v>377</v>
      </c>
      <c r="B377" s="42">
        <f>B6+B17</f>
        <v>84298093</v>
      </c>
      <c r="C377" s="42">
        <f>C6+C17</f>
        <v>80168139.900000006</v>
      </c>
      <c r="D377" s="43">
        <f>IF(C377/B377&gt;1.2,IF((C377/B377-1.2)*0.1+1.2&gt;1.3,1.3,(C377/B377-1.2)*0.1+1.2),C377/B377)</f>
        <v>0.95100775174119312</v>
      </c>
      <c r="E377" s="40"/>
      <c r="F377" s="40"/>
      <c r="G377" s="40"/>
      <c r="H377" s="40"/>
      <c r="I377" s="40"/>
      <c r="J377" s="63">
        <f>J6+J17</f>
        <v>19620</v>
      </c>
      <c r="K377" s="63">
        <f>K6+K17</f>
        <v>19023</v>
      </c>
      <c r="L377" s="43">
        <f>IF(J377/K377&gt;1.2,IF((J377/K377-1.2)*0.1+1.2&gt;1.3,1.3,(J377/K377-1.2)*0.1+1.2),J377/K377)</f>
        <v>1.0313830626084213</v>
      </c>
      <c r="M377" s="40"/>
      <c r="N377" s="42">
        <f>N6+N17</f>
        <v>3603774.8000000003</v>
      </c>
      <c r="O377" s="42">
        <f>O6+O17</f>
        <v>3057148.1999999997</v>
      </c>
      <c r="P377" s="43">
        <f>IF(O377/N377&gt;1.2,IF((O377/N377-1.2)*0.1+1.2&gt;1.3,1.3,(O377/N377-1.2)*0.1+1.2),O377/N377)</f>
        <v>0.84831832444136057</v>
      </c>
      <c r="Q377" s="40"/>
      <c r="R377" s="42">
        <f>R17</f>
        <v>12234.6</v>
      </c>
      <c r="S377" s="42">
        <f>S17</f>
        <v>13414.499999999998</v>
      </c>
      <c r="T377" s="43">
        <f>IF(S377/R377&gt;1.2,IF((S377/R377-1.2)*0.1+1.2&gt;1.3,1.3,(S377/R377-1.2)*0.1+1.2),S377/R377)</f>
        <v>1.0964396057084005</v>
      </c>
      <c r="U377" s="40"/>
      <c r="V377" s="42">
        <f t="shared" ref="V377:W377" si="92">V17</f>
        <v>5359.9000000000005</v>
      </c>
      <c r="W377" s="42">
        <f t="shared" si="92"/>
        <v>6429.3</v>
      </c>
      <c r="X377" s="43">
        <f>IF(W377/V377&gt;1.2,IF((W377/V377-1.2)*0.1+1.2&gt;1.3,1.3,(W377/V377-1.2)*0.1+1.2),W377/V377)</f>
        <v>1.1995186477359652</v>
      </c>
      <c r="Y377" s="40"/>
      <c r="Z377" s="65">
        <f>AC377/AB377</f>
        <v>0.97413891800015806</v>
      </c>
      <c r="AA377" s="63">
        <f>SUM(AA7:AA376)-AA17-AA45</f>
        <v>3747117</v>
      </c>
      <c r="AB377" s="42">
        <f t="shared" ref="AB377:AE377" si="93">SUM(AB7:AB376)-AB17-AB45</f>
        <v>340647.00000000012</v>
      </c>
      <c r="AC377" s="42">
        <f>SUM(AC7:AC376)-AC17-AC45</f>
        <v>331837.49999999994</v>
      </c>
      <c r="AD377" s="42">
        <f t="shared" si="93"/>
        <v>-8809.4999999999945</v>
      </c>
      <c r="AE377" s="42">
        <f t="shared" si="93"/>
        <v>15920.30000000001</v>
      </c>
      <c r="AF377" s="42">
        <f>SUM(AF7:AF376)-AF17-AF45</f>
        <v>347757.80000000005</v>
      </c>
      <c r="AG377" s="42">
        <f>SUM(AG7:AG376)-AG17-AG45</f>
        <v>0.2</v>
      </c>
      <c r="AH377" s="42">
        <f>SUM(AH7:AH376)-AH17-AH45</f>
        <v>347757.60000000009</v>
      </c>
      <c r="AI377" s="42">
        <f t="shared" ref="AI377:AJ377" si="94">SUM(AI7:AI376)-AI17-AI45</f>
        <v>344883.10000000009</v>
      </c>
      <c r="AJ377" s="42">
        <f t="shared" si="94"/>
        <v>2874.5000000000127</v>
      </c>
    </row>
  </sheetData>
  <mergeCells count="19">
    <mergeCell ref="AJ3:AJ4"/>
    <mergeCell ref="A1:AH1"/>
    <mergeCell ref="AG3:AG4"/>
    <mergeCell ref="AH3:AH4"/>
    <mergeCell ref="AE3:AE4"/>
    <mergeCell ref="AF3:AF4"/>
    <mergeCell ref="AA3:AA4"/>
    <mergeCell ref="AD3:AD4"/>
    <mergeCell ref="AC3:AC4"/>
    <mergeCell ref="Z3:Z4"/>
    <mergeCell ref="AB3:AB4"/>
    <mergeCell ref="F3:I3"/>
    <mergeCell ref="B3:E3"/>
    <mergeCell ref="J3:M3"/>
    <mergeCell ref="A3:A4"/>
    <mergeCell ref="N3:Q3"/>
    <mergeCell ref="R3:U3"/>
    <mergeCell ref="V3:Y3"/>
    <mergeCell ref="AI3:AI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8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4" sqref="R24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8.33203125" style="23" customWidth="1"/>
    <col min="22" max="16384" width="9.109375" style="23"/>
  </cols>
  <sheetData>
    <row r="1" spans="1:21" ht="15.55">
      <c r="A1" s="74" t="s">
        <v>415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55" customHeight="1">
      <c r="U2" s="47" t="s">
        <v>392</v>
      </c>
    </row>
    <row r="3" spans="1:21" ht="191.95" customHeight="1">
      <c r="A3" s="75" t="s">
        <v>15</v>
      </c>
      <c r="B3" s="76" t="s">
        <v>371</v>
      </c>
      <c r="C3" s="78" t="s">
        <v>378</v>
      </c>
      <c r="D3" s="78"/>
      <c r="E3" s="78"/>
      <c r="F3" s="78" t="s">
        <v>17</v>
      </c>
      <c r="G3" s="78"/>
      <c r="H3" s="78"/>
      <c r="I3" s="78" t="s">
        <v>395</v>
      </c>
      <c r="J3" s="78"/>
      <c r="K3" s="78"/>
      <c r="L3" s="78" t="s">
        <v>393</v>
      </c>
      <c r="M3" s="78"/>
      <c r="N3" s="78"/>
      <c r="O3" s="78" t="s">
        <v>18</v>
      </c>
      <c r="P3" s="78"/>
      <c r="Q3" s="78"/>
      <c r="R3" s="78" t="s">
        <v>19</v>
      </c>
      <c r="S3" s="78"/>
      <c r="T3" s="78"/>
      <c r="U3" s="77" t="s">
        <v>374</v>
      </c>
    </row>
    <row r="4" spans="1:21" ht="32" customHeight="1">
      <c r="A4" s="75"/>
      <c r="B4" s="76"/>
      <c r="C4" s="24" t="s">
        <v>372</v>
      </c>
      <c r="D4" s="24" t="s">
        <v>373</v>
      </c>
      <c r="E4" s="64" t="s">
        <v>398</v>
      </c>
      <c r="F4" s="24" t="s">
        <v>372</v>
      </c>
      <c r="G4" s="24" t="s">
        <v>373</v>
      </c>
      <c r="H4" s="64" t="s">
        <v>399</v>
      </c>
      <c r="I4" s="24" t="s">
        <v>372</v>
      </c>
      <c r="J4" s="24" t="s">
        <v>373</v>
      </c>
      <c r="K4" s="64" t="s">
        <v>400</v>
      </c>
      <c r="L4" s="24" t="s">
        <v>372</v>
      </c>
      <c r="M4" s="24" t="s">
        <v>373</v>
      </c>
      <c r="N4" s="64" t="s">
        <v>401</v>
      </c>
      <c r="O4" s="24" t="s">
        <v>372</v>
      </c>
      <c r="P4" s="24" t="s">
        <v>373</v>
      </c>
      <c r="Q4" s="64" t="s">
        <v>402</v>
      </c>
      <c r="R4" s="24" t="s">
        <v>372</v>
      </c>
      <c r="S4" s="24" t="s">
        <v>373</v>
      </c>
      <c r="T4" s="64" t="s">
        <v>403</v>
      </c>
      <c r="U4" s="77"/>
    </row>
    <row r="5" spans="1:21">
      <c r="A5" s="25">
        <v>1</v>
      </c>
      <c r="B5" s="48">
        <v>2</v>
      </c>
      <c r="C5" s="25">
        <v>3</v>
      </c>
      <c r="D5" s="48">
        <v>4</v>
      </c>
      <c r="E5" s="25">
        <v>5</v>
      </c>
      <c r="F5" s="48">
        <v>6</v>
      </c>
      <c r="G5" s="25">
        <v>7</v>
      </c>
      <c r="H5" s="48">
        <v>8</v>
      </c>
      <c r="I5" s="25">
        <v>9</v>
      </c>
      <c r="J5" s="48">
        <v>10</v>
      </c>
      <c r="K5" s="25">
        <v>11</v>
      </c>
      <c r="L5" s="48">
        <v>12</v>
      </c>
      <c r="M5" s="25">
        <v>13</v>
      </c>
      <c r="N5" s="48">
        <v>14</v>
      </c>
      <c r="O5" s="25">
        <v>15</v>
      </c>
      <c r="P5" s="48">
        <v>16</v>
      </c>
      <c r="Q5" s="25">
        <v>17</v>
      </c>
      <c r="R5" s="48">
        <v>18</v>
      </c>
      <c r="S5" s="25">
        <v>19</v>
      </c>
      <c r="T5" s="48">
        <v>20</v>
      </c>
      <c r="U5" s="25">
        <v>21</v>
      </c>
    </row>
    <row r="6" spans="1:21" ht="15" customHeight="1">
      <c r="A6" s="26" t="s">
        <v>4</v>
      </c>
      <c r="B6" s="52">
        <f>'Расчет субсидий'!AD6</f>
        <v>-14613.136363636359</v>
      </c>
      <c r="C6" s="52"/>
      <c r="D6" s="52"/>
      <c r="E6" s="52">
        <f>SUM(E7:E16)</f>
        <v>-4836.3097736245736</v>
      </c>
      <c r="F6" s="52"/>
      <c r="G6" s="52"/>
      <c r="H6" s="52">
        <f>SUM(H7:H16)</f>
        <v>0</v>
      </c>
      <c r="I6" s="52"/>
      <c r="J6" s="52"/>
      <c r="K6" s="52">
        <f>SUM(K7:K16)</f>
        <v>490.61220667233061</v>
      </c>
      <c r="L6" s="52"/>
      <c r="M6" s="52"/>
      <c r="N6" s="52">
        <f>SUM(N7:N16)</f>
        <v>-10267.438796684113</v>
      </c>
      <c r="O6" s="52"/>
      <c r="P6" s="52"/>
      <c r="Q6" s="52"/>
      <c r="R6" s="52"/>
      <c r="S6" s="52"/>
      <c r="T6" s="52"/>
      <c r="U6" s="52"/>
    </row>
    <row r="7" spans="1:21" ht="15" customHeight="1">
      <c r="A7" s="28" t="s">
        <v>5</v>
      </c>
      <c r="B7" s="53">
        <f>'Расчет субсидий'!AD7</f>
        <v>-4436.1363636363603</v>
      </c>
      <c r="C7" s="55">
        <f>'Расчет субсидий'!D7-1</f>
        <v>-7.6016200317922333E-2</v>
      </c>
      <c r="D7" s="55">
        <f>C7*'Расчет субсидий'!E7</f>
        <v>-1.140243004768835</v>
      </c>
      <c r="E7" s="56">
        <f>$B7*D7/$U7</f>
        <v>-811.17583029703565</v>
      </c>
      <c r="F7" s="61" t="s">
        <v>394</v>
      </c>
      <c r="G7" s="61" t="s">
        <v>394</v>
      </c>
      <c r="H7" s="62" t="s">
        <v>394</v>
      </c>
      <c r="I7" s="55">
        <f>'Расчет субсидий'!L7-1</f>
        <v>4.2036431574030697E-3</v>
      </c>
      <c r="J7" s="55">
        <f>I7*'Расчет субсидий'!M7</f>
        <v>2.1018215787015349E-2</v>
      </c>
      <c r="K7" s="56">
        <f>$B7*J7/$U7</f>
        <v>14.952486944527172</v>
      </c>
      <c r="L7" s="55">
        <f>'Расчет субсидий'!P7-1</f>
        <v>-0.25582526034003505</v>
      </c>
      <c r="M7" s="55">
        <f>L7*'Расчет субсидий'!Q7</f>
        <v>-5.1165052068007011</v>
      </c>
      <c r="N7" s="56">
        <f>$B7*M7/$U7</f>
        <v>-3639.9130202838519</v>
      </c>
      <c r="O7" s="27" t="s">
        <v>375</v>
      </c>
      <c r="P7" s="27" t="s">
        <v>375</v>
      </c>
      <c r="Q7" s="27" t="s">
        <v>375</v>
      </c>
      <c r="R7" s="27" t="s">
        <v>375</v>
      </c>
      <c r="S7" s="27" t="s">
        <v>375</v>
      </c>
      <c r="T7" s="27" t="s">
        <v>375</v>
      </c>
      <c r="U7" s="55">
        <f>D7+J7+M7</f>
        <v>-6.2357299957825205</v>
      </c>
    </row>
    <row r="8" spans="1:21" ht="15" customHeight="1">
      <c r="A8" s="28" t="s">
        <v>6</v>
      </c>
      <c r="B8" s="53">
        <f>'Расчет субсидий'!AD8</f>
        <v>-1166.5909090909081</v>
      </c>
      <c r="C8" s="55">
        <f>'Расчет субсидий'!D8-1</f>
        <v>-2.42296382992091E-2</v>
      </c>
      <c r="D8" s="55">
        <f>C8*'Расчет субсидий'!E8</f>
        <v>-0.3634445744881365</v>
      </c>
      <c r="E8" s="56">
        <f t="shared" ref="E8:E16" si="0">$B8*D8/$U8</f>
        <v>-182.62964248206475</v>
      </c>
      <c r="F8" s="61" t="s">
        <v>394</v>
      </c>
      <c r="G8" s="61" t="s">
        <v>394</v>
      </c>
      <c r="H8" s="62" t="s">
        <v>394</v>
      </c>
      <c r="I8" s="55">
        <f>'Расчет субсидий'!L8-1</f>
        <v>-6.4200550290430813E-3</v>
      </c>
      <c r="J8" s="55">
        <f>I8*'Расчет субсидий'!M8</f>
        <v>-9.630082543564622E-2</v>
      </c>
      <c r="K8" s="56">
        <f t="shared" ref="K8:K16" si="1">$B8*J8/$U8</f>
        <v>-48.390831930313709</v>
      </c>
      <c r="L8" s="55">
        <f>'Расчет субсидий'!P8-1</f>
        <v>-9.3092225860544997E-2</v>
      </c>
      <c r="M8" s="55">
        <f>L8*'Расчет субсидий'!Q8</f>
        <v>-1.8618445172108999</v>
      </c>
      <c r="N8" s="56">
        <f t="shared" ref="N8:N16" si="2">$B8*M8/$U8</f>
        <v>-935.57043467852952</v>
      </c>
      <c r="O8" s="27" t="s">
        <v>375</v>
      </c>
      <c r="P8" s="27" t="s">
        <v>375</v>
      </c>
      <c r="Q8" s="27" t="s">
        <v>375</v>
      </c>
      <c r="R8" s="27" t="s">
        <v>375</v>
      </c>
      <c r="S8" s="27" t="s">
        <v>375</v>
      </c>
      <c r="T8" s="27" t="s">
        <v>375</v>
      </c>
      <c r="U8" s="55">
        <f t="shared" ref="U8:U16" si="3">D8+J8+M8</f>
        <v>-2.3215899171346828</v>
      </c>
    </row>
    <row r="9" spans="1:21" ht="15" customHeight="1">
      <c r="A9" s="28" t="s">
        <v>7</v>
      </c>
      <c r="B9" s="53">
        <f>'Расчет субсидий'!AD9</f>
        <v>-4621.2909090909088</v>
      </c>
      <c r="C9" s="55">
        <f>'Расчет субсидий'!D9-1</f>
        <v>-0.29244257054205436</v>
      </c>
      <c r="D9" s="55">
        <f>C9*'Расчет субсидий'!E9</f>
        <v>-5.8488514108410872</v>
      </c>
      <c r="E9" s="56">
        <f t="shared" si="0"/>
        <v>-3172.9149766144715</v>
      </c>
      <c r="F9" s="61" t="s">
        <v>394</v>
      </c>
      <c r="G9" s="61" t="s">
        <v>394</v>
      </c>
      <c r="H9" s="62" t="s">
        <v>394</v>
      </c>
      <c r="I9" s="55">
        <f>'Расчет субсидий'!L9-1</f>
        <v>0.20390924956369982</v>
      </c>
      <c r="J9" s="55">
        <f>I9*'Расчет субсидий'!M9</f>
        <v>1.0195462478184991</v>
      </c>
      <c r="K9" s="56">
        <f t="shared" si="1"/>
        <v>553.08868901308085</v>
      </c>
      <c r="L9" s="55">
        <f>'Расчет субсидий'!P9-1</f>
        <v>-0.18447183837932812</v>
      </c>
      <c r="M9" s="55">
        <f>L9*'Расчет субсидий'!Q9</f>
        <v>-3.6894367675865625</v>
      </c>
      <c r="N9" s="56">
        <f t="shared" si="2"/>
        <v>-2001.4646214895181</v>
      </c>
      <c r="O9" s="27" t="s">
        <v>375</v>
      </c>
      <c r="P9" s="27" t="s">
        <v>375</v>
      </c>
      <c r="Q9" s="27" t="s">
        <v>375</v>
      </c>
      <c r="R9" s="27" t="s">
        <v>375</v>
      </c>
      <c r="S9" s="27" t="s">
        <v>375</v>
      </c>
      <c r="T9" s="27" t="s">
        <v>375</v>
      </c>
      <c r="U9" s="55">
        <f t="shared" si="3"/>
        <v>-8.518741930609151</v>
      </c>
    </row>
    <row r="10" spans="1:21" ht="15" customHeight="1">
      <c r="A10" s="28" t="s">
        <v>8</v>
      </c>
      <c r="B10" s="53">
        <f>'Расчет субсидий'!AD10</f>
        <v>-528.10000000000036</v>
      </c>
      <c r="C10" s="55">
        <f>'Расчет субсидий'!D10-1</f>
        <v>-0.27109804793934</v>
      </c>
      <c r="D10" s="55">
        <f>C10*'Расчет субсидий'!E10</f>
        <v>-5.4219609587867996</v>
      </c>
      <c r="E10" s="56">
        <f t="shared" si="0"/>
        <v>-1447.2199277964339</v>
      </c>
      <c r="F10" s="61" t="s">
        <v>394</v>
      </c>
      <c r="G10" s="61" t="s">
        <v>394</v>
      </c>
      <c r="H10" s="62" t="s">
        <v>394</v>
      </c>
      <c r="I10" s="55">
        <f>'Расчет субсидий'!L10-1</f>
        <v>3.8647342995169032E-2</v>
      </c>
      <c r="J10" s="55">
        <f>I10*'Расчет субсидий'!M10</f>
        <v>0.38647342995169032</v>
      </c>
      <c r="K10" s="56">
        <f t="shared" si="1"/>
        <v>103.15678287640701</v>
      </c>
      <c r="L10" s="55">
        <f>'Расчет субсидий'!P10-1</f>
        <v>0.15284892885290535</v>
      </c>
      <c r="M10" s="55">
        <f>L10*'Расчет субсидий'!Q10</f>
        <v>3.056978577058107</v>
      </c>
      <c r="N10" s="56">
        <f t="shared" si="2"/>
        <v>815.96314492002648</v>
      </c>
      <c r="O10" s="27" t="s">
        <v>375</v>
      </c>
      <c r="P10" s="27" t="s">
        <v>375</v>
      </c>
      <c r="Q10" s="27" t="s">
        <v>375</v>
      </c>
      <c r="R10" s="27" t="s">
        <v>375</v>
      </c>
      <c r="S10" s="27" t="s">
        <v>375</v>
      </c>
      <c r="T10" s="27" t="s">
        <v>375</v>
      </c>
      <c r="U10" s="55">
        <f t="shared" si="3"/>
        <v>-1.9785089517770018</v>
      </c>
    </row>
    <row r="11" spans="1:21" ht="15" customHeight="1">
      <c r="A11" s="28" t="s">
        <v>9</v>
      </c>
      <c r="B11" s="53">
        <f>'Расчет субсидий'!AD11</f>
        <v>-314.43636363636324</v>
      </c>
      <c r="C11" s="55">
        <f>'Расчет субсидий'!D11-1</f>
        <v>0.2009792460498907</v>
      </c>
      <c r="D11" s="55">
        <f>C11*'Расчет субсидий'!E11</f>
        <v>4.0195849209978141</v>
      </c>
      <c r="E11" s="56">
        <f t="shared" si="0"/>
        <v>1907.4988038796264</v>
      </c>
      <c r="F11" s="61" t="s">
        <v>394</v>
      </c>
      <c r="G11" s="61" t="s">
        <v>394</v>
      </c>
      <c r="H11" s="62" t="s">
        <v>394</v>
      </c>
      <c r="I11" s="55">
        <f>'Расчет субсидий'!L11-1</f>
        <v>2.7100271002709064E-3</v>
      </c>
      <c r="J11" s="55">
        <f>I11*'Расчет субсидий'!M11</f>
        <v>2.7100271002709064E-2</v>
      </c>
      <c r="K11" s="56">
        <f t="shared" si="1"/>
        <v>12.860465828807248</v>
      </c>
      <c r="L11" s="55">
        <f>'Расчет субсидий'!P11-1</f>
        <v>-0.2354641274488416</v>
      </c>
      <c r="M11" s="55">
        <f>L11*'Расчет субсидий'!Q11</f>
        <v>-4.709282548976832</v>
      </c>
      <c r="N11" s="56">
        <f>$B11*M11/$U11</f>
        <v>-2234.7956333447974</v>
      </c>
      <c r="O11" s="27" t="s">
        <v>375</v>
      </c>
      <c r="P11" s="27" t="s">
        <v>375</v>
      </c>
      <c r="Q11" s="27" t="s">
        <v>375</v>
      </c>
      <c r="R11" s="27" t="s">
        <v>375</v>
      </c>
      <c r="S11" s="27" t="s">
        <v>375</v>
      </c>
      <c r="T11" s="27" t="s">
        <v>375</v>
      </c>
      <c r="U11" s="55">
        <f>D11+J11+M11</f>
        <v>-0.66259735697630884</v>
      </c>
    </row>
    <row r="12" spans="1:21" ht="15" customHeight="1">
      <c r="A12" s="28" t="s">
        <v>10</v>
      </c>
      <c r="B12" s="53">
        <f>'Расчет субсидий'!AD12</f>
        <v>-323.49090909090955</v>
      </c>
      <c r="C12" s="55">
        <f>'Расчет субсидий'!D12-1</f>
        <v>-0.17775069359915396</v>
      </c>
      <c r="D12" s="55">
        <f>C12*'Расчет субсидий'!E12</f>
        <v>-3.5550138719830793</v>
      </c>
      <c r="E12" s="56">
        <f t="shared" si="0"/>
        <v>-592.88612097488237</v>
      </c>
      <c r="F12" s="61" t="s">
        <v>394</v>
      </c>
      <c r="G12" s="61" t="s">
        <v>394</v>
      </c>
      <c r="H12" s="62" t="s">
        <v>394</v>
      </c>
      <c r="I12" s="55">
        <f>'Расчет субсидий'!L12-1</f>
        <v>3.1347962382444194E-3</v>
      </c>
      <c r="J12" s="55">
        <f>I12*'Расчет субсидий'!M12</f>
        <v>4.7021943573666292E-2</v>
      </c>
      <c r="K12" s="56">
        <f t="shared" si="1"/>
        <v>7.8420672126771089</v>
      </c>
      <c r="L12" s="55">
        <f>'Расчет субсидий'!P12-1</f>
        <v>7.8415147924051798E-2</v>
      </c>
      <c r="M12" s="55">
        <f>L12*'Расчет субсидий'!Q12</f>
        <v>1.568302958481036</v>
      </c>
      <c r="N12" s="56">
        <f t="shared" si="2"/>
        <v>261.55314467129568</v>
      </c>
      <c r="O12" s="27" t="s">
        <v>375</v>
      </c>
      <c r="P12" s="27" t="s">
        <v>375</v>
      </c>
      <c r="Q12" s="27" t="s">
        <v>375</v>
      </c>
      <c r="R12" s="27" t="s">
        <v>375</v>
      </c>
      <c r="S12" s="27" t="s">
        <v>375</v>
      </c>
      <c r="T12" s="27" t="s">
        <v>375</v>
      </c>
      <c r="U12" s="55">
        <f t="shared" si="3"/>
        <v>-1.939688969928377</v>
      </c>
    </row>
    <row r="13" spans="1:21" ht="15" customHeight="1">
      <c r="A13" s="28" t="s">
        <v>11</v>
      </c>
      <c r="B13" s="53">
        <f>'Расчет субсидий'!AD13</f>
        <v>-257.52727272727134</v>
      </c>
      <c r="C13" s="55">
        <f>'Расчет субсидий'!D13-1</f>
        <v>0.21365111032815376</v>
      </c>
      <c r="D13" s="55">
        <f>C13*'Расчет субсидий'!E13</f>
        <v>4.2730222065630752</v>
      </c>
      <c r="E13" s="56">
        <f t="shared" si="0"/>
        <v>1319.3907752851781</v>
      </c>
      <c r="F13" s="61" t="s">
        <v>394</v>
      </c>
      <c r="G13" s="61" t="s">
        <v>394</v>
      </c>
      <c r="H13" s="62" t="s">
        <v>394</v>
      </c>
      <c r="I13" s="55">
        <f>'Расчет субсидий'!L13-1</f>
        <v>1.6694490818029983E-3</v>
      </c>
      <c r="J13" s="55">
        <f>I13*'Расчет субсидий'!M13</f>
        <v>1.6694490818029983E-2</v>
      </c>
      <c r="K13" s="56">
        <f t="shared" si="1"/>
        <v>5.154795860775204</v>
      </c>
      <c r="L13" s="55">
        <f>'Расчет субсидий'!P13-1</f>
        <v>-0.2561876481518337</v>
      </c>
      <c r="M13" s="55">
        <f>L13*'Расчет субсидий'!Q13</f>
        <v>-5.123752963036674</v>
      </c>
      <c r="N13" s="56">
        <f t="shared" si="2"/>
        <v>-1582.0728438732247</v>
      </c>
      <c r="O13" s="27" t="s">
        <v>375</v>
      </c>
      <c r="P13" s="27" t="s">
        <v>375</v>
      </c>
      <c r="Q13" s="27" t="s">
        <v>375</v>
      </c>
      <c r="R13" s="27" t="s">
        <v>375</v>
      </c>
      <c r="S13" s="27" t="s">
        <v>375</v>
      </c>
      <c r="T13" s="27" t="s">
        <v>375</v>
      </c>
      <c r="U13" s="55">
        <f t="shared" si="3"/>
        <v>-0.83403626565556888</v>
      </c>
    </row>
    <row r="14" spans="1:21" ht="15" customHeight="1">
      <c r="A14" s="28" t="s">
        <v>12</v>
      </c>
      <c r="B14" s="53">
        <f>'Расчет субсидий'!AD14</f>
        <v>-1091.1000000000004</v>
      </c>
      <c r="C14" s="55">
        <f>'Расчет субсидий'!D14-1</f>
        <v>-0.15409284089548658</v>
      </c>
      <c r="D14" s="55">
        <f>C14*'Расчет субсидий'!E14</f>
        <v>-3.0818568179097316</v>
      </c>
      <c r="E14" s="56">
        <f t="shared" si="0"/>
        <v>-482.87005439785031</v>
      </c>
      <c r="F14" s="61" t="s">
        <v>394</v>
      </c>
      <c r="G14" s="61" t="s">
        <v>394</v>
      </c>
      <c r="H14" s="62" t="s">
        <v>394</v>
      </c>
      <c r="I14" s="55">
        <f>'Расчет субсидий'!L14-1</f>
        <v>-5.7971014492753659E-2</v>
      </c>
      <c r="J14" s="55">
        <f>I14*'Расчет субсидий'!M14</f>
        <v>-0.86956521739130488</v>
      </c>
      <c r="K14" s="56">
        <f t="shared" si="1"/>
        <v>-136.24481234303613</v>
      </c>
      <c r="L14" s="55">
        <f>'Расчет субсидий'!P14-1</f>
        <v>-0.15061925953355504</v>
      </c>
      <c r="M14" s="55">
        <f>L14*'Расчет субсидий'!Q14</f>
        <v>-3.0123851906711008</v>
      </c>
      <c r="N14" s="56">
        <f t="shared" si="2"/>
        <v>-471.98513325911381</v>
      </c>
      <c r="O14" s="27" t="s">
        <v>375</v>
      </c>
      <c r="P14" s="27" t="s">
        <v>375</v>
      </c>
      <c r="Q14" s="27" t="s">
        <v>375</v>
      </c>
      <c r="R14" s="27" t="s">
        <v>375</v>
      </c>
      <c r="S14" s="27" t="s">
        <v>375</v>
      </c>
      <c r="T14" s="27" t="s">
        <v>375</v>
      </c>
      <c r="U14" s="55">
        <f t="shared" si="3"/>
        <v>-6.963807225972138</v>
      </c>
    </row>
    <row r="15" spans="1:21" ht="15" customHeight="1">
      <c r="A15" s="28" t="s">
        <v>13</v>
      </c>
      <c r="B15" s="53">
        <f>'Расчет субсидий'!AD15</f>
        <v>-1303.0909090909081</v>
      </c>
      <c r="C15" s="55">
        <f>'Расчет субсидий'!D15-1</f>
        <v>-0.21114360989550773</v>
      </c>
      <c r="D15" s="55">
        <f>C15*'Расчет субсидий'!E15</f>
        <v>-4.2228721979101547</v>
      </c>
      <c r="E15" s="56">
        <f t="shared" si="0"/>
        <v>-1081.3344453543079</v>
      </c>
      <c r="F15" s="61" t="s">
        <v>394</v>
      </c>
      <c r="G15" s="61" t="s">
        <v>394</v>
      </c>
      <c r="H15" s="62" t="s">
        <v>394</v>
      </c>
      <c r="I15" s="55">
        <f>'Расчет субсидий'!L15-1</f>
        <v>4.5662100456620447E-3</v>
      </c>
      <c r="J15" s="55">
        <f>I15*'Расчет субсидий'!M15</f>
        <v>4.5662100456620447E-2</v>
      </c>
      <c r="K15" s="56">
        <f t="shared" si="1"/>
        <v>11.692516315177125</v>
      </c>
      <c r="L15" s="55">
        <f>'Расчет субсидий'!P15-1</f>
        <v>-4.5583732753843753E-2</v>
      </c>
      <c r="M15" s="55">
        <f>L15*'Расчет субсидий'!Q15</f>
        <v>-0.91167465507687506</v>
      </c>
      <c r="N15" s="56">
        <f t="shared" si="2"/>
        <v>-233.44898005177734</v>
      </c>
      <c r="O15" s="27" t="s">
        <v>375</v>
      </c>
      <c r="P15" s="27" t="s">
        <v>375</v>
      </c>
      <c r="Q15" s="27" t="s">
        <v>375</v>
      </c>
      <c r="R15" s="27" t="s">
        <v>375</v>
      </c>
      <c r="S15" s="27" t="s">
        <v>375</v>
      </c>
      <c r="T15" s="27" t="s">
        <v>375</v>
      </c>
      <c r="U15" s="55">
        <f t="shared" si="3"/>
        <v>-5.0888847525304088</v>
      </c>
    </row>
    <row r="16" spans="1:21" ht="15" customHeight="1">
      <c r="A16" s="28" t="s">
        <v>14</v>
      </c>
      <c r="B16" s="53">
        <f>'Расчет субсидий'!AD16</f>
        <v>-571.3727272727283</v>
      </c>
      <c r="C16" s="55">
        <f>'Расчет субсидий'!D16-1</f>
        <v>-8.0258794210677609E-2</v>
      </c>
      <c r="D16" s="55">
        <f>C16*'Расчет субсидий'!E16</f>
        <v>-1.6051758842135522</v>
      </c>
      <c r="E16" s="56">
        <f t="shared" si="0"/>
        <v>-292.16835487233323</v>
      </c>
      <c r="F16" s="61" t="s">
        <v>394</v>
      </c>
      <c r="G16" s="61" t="s">
        <v>394</v>
      </c>
      <c r="H16" s="62" t="s">
        <v>394</v>
      </c>
      <c r="I16" s="55">
        <f>'Расчет субсидий'!L16-1</f>
        <v>-1.8404907975460127E-2</v>
      </c>
      <c r="J16" s="55">
        <f>I16*'Расчет субсидий'!M16</f>
        <v>-0.18404907975460127</v>
      </c>
      <c r="K16" s="56">
        <f t="shared" si="1"/>
        <v>-33.499953105771127</v>
      </c>
      <c r="L16" s="55">
        <f>'Расчет субсидий'!P16-1</f>
        <v>-6.7495127709632174E-2</v>
      </c>
      <c r="M16" s="55">
        <f>L16*'Расчет субсидий'!Q16</f>
        <v>-1.3499025541926435</v>
      </c>
      <c r="N16" s="56">
        <f t="shared" si="2"/>
        <v>-245.7044192946239</v>
      </c>
      <c r="O16" s="27" t="s">
        <v>375</v>
      </c>
      <c r="P16" s="27" t="s">
        <v>375</v>
      </c>
      <c r="Q16" s="27" t="s">
        <v>375</v>
      </c>
      <c r="R16" s="27" t="s">
        <v>375</v>
      </c>
      <c r="S16" s="27" t="s">
        <v>375</v>
      </c>
      <c r="T16" s="27" t="s">
        <v>375</v>
      </c>
      <c r="U16" s="55">
        <f t="shared" si="3"/>
        <v>-3.1391275181607972</v>
      </c>
    </row>
    <row r="17" spans="1:21" ht="15" customHeight="1">
      <c r="A17" s="29" t="s">
        <v>20</v>
      </c>
      <c r="B17" s="52">
        <f>'Расчет субсидий'!AD17</f>
        <v>5436.5545454545463</v>
      </c>
      <c r="C17" s="52"/>
      <c r="D17" s="52"/>
      <c r="E17" s="52">
        <f>SUM(E18:E44)</f>
        <v>918.18538109225165</v>
      </c>
      <c r="F17" s="52"/>
      <c r="G17" s="52"/>
      <c r="H17" s="52">
        <f>SUM(H18:H44)</f>
        <v>0</v>
      </c>
      <c r="I17" s="52"/>
      <c r="J17" s="52"/>
      <c r="K17" s="52">
        <f>SUM(K18:K44)</f>
        <v>1505.0758606568611</v>
      </c>
      <c r="L17" s="52"/>
      <c r="M17" s="52"/>
      <c r="N17" s="52">
        <f>SUM(N18:N44)</f>
        <v>425.72883689935247</v>
      </c>
      <c r="O17" s="52"/>
      <c r="P17" s="52"/>
      <c r="Q17" s="52">
        <f>SUM(Q18:Q44)</f>
        <v>828.60961190432545</v>
      </c>
      <c r="R17" s="52"/>
      <c r="S17" s="52"/>
      <c r="T17" s="52">
        <f>SUM(T18:T44)</f>
        <v>1758.9548549017538</v>
      </c>
      <c r="U17" s="52"/>
    </row>
    <row r="18" spans="1:21" ht="15" customHeight="1">
      <c r="A18" s="30" t="s">
        <v>0</v>
      </c>
      <c r="B18" s="53">
        <f>'Расчет субсидий'!AD18</f>
        <v>168.63636363636374</v>
      </c>
      <c r="C18" s="55">
        <f>'Расчет субсидий'!D18-1</f>
        <v>3.7593745013563273E-2</v>
      </c>
      <c r="D18" s="55">
        <f>C18*'Расчет субсидий'!E18</f>
        <v>0.37593745013563273</v>
      </c>
      <c r="E18" s="56">
        <f t="shared" ref="E18:E44" si="4">$B18*D18/$U18</f>
        <v>10.688230653780982</v>
      </c>
      <c r="F18" s="61" t="s">
        <v>394</v>
      </c>
      <c r="G18" s="61" t="s">
        <v>394</v>
      </c>
      <c r="H18" s="62" t="s">
        <v>394</v>
      </c>
      <c r="I18" s="55">
        <f>'Расчет субсидий'!L18-1</f>
        <v>7.1428571428571397E-2</v>
      </c>
      <c r="J18" s="55">
        <f>I18*'Расчет субсидий'!M18</f>
        <v>1.071428571428571</v>
      </c>
      <c r="K18" s="56">
        <f t="shared" ref="K18:K44" si="5">$B18*J18/$U18</f>
        <v>30.46165178900911</v>
      </c>
      <c r="L18" s="55">
        <f>'Расчет субсидий'!P18-1</f>
        <v>7.614873147357093E-2</v>
      </c>
      <c r="M18" s="55">
        <f>L18*'Расчет субсидий'!Q18</f>
        <v>1.5229746294714186</v>
      </c>
      <c r="N18" s="56">
        <f t="shared" ref="N18:N44" si="6">$B18*M18/$U18</f>
        <v>43.299501323356644</v>
      </c>
      <c r="O18" s="55">
        <f>'Расчет субсидий'!T18-1</f>
        <v>0.15166666666666662</v>
      </c>
      <c r="P18" s="55">
        <f>O18*'Расчет субсидий'!U18</f>
        <v>1.5166666666666662</v>
      </c>
      <c r="Q18" s="56">
        <f t="shared" ref="Q18:Q44" si="7">$B18*P18/$U18</f>
        <v>43.120160421330674</v>
      </c>
      <c r="R18" s="55">
        <f>'Расчет субсидий'!X18-1</f>
        <v>0.14444444444444438</v>
      </c>
      <c r="S18" s="55">
        <f>R18*'Расчет субсидий'!Y18</f>
        <v>1.4444444444444438</v>
      </c>
      <c r="T18" s="56">
        <f t="shared" ref="T18:T44" si="8">$B18*S18/$U18</f>
        <v>41.066819448886356</v>
      </c>
      <c r="U18" s="55">
        <f>D18+J18+M18+P18+S18</f>
        <v>5.9314517621467315</v>
      </c>
    </row>
    <row r="19" spans="1:21" ht="15" customHeight="1">
      <c r="A19" s="30" t="s">
        <v>21</v>
      </c>
      <c r="B19" s="53">
        <f>'Расчет субсидий'!AD19</f>
        <v>189.12727272727261</v>
      </c>
      <c r="C19" s="55">
        <f>'Расчет субсидий'!D19-1</f>
        <v>0.21069631340074846</v>
      </c>
      <c r="D19" s="55">
        <f>C19*'Расчет субсидий'!E19</f>
        <v>2.1069631340074846</v>
      </c>
      <c r="E19" s="56">
        <f t="shared" si="4"/>
        <v>121.60352417437458</v>
      </c>
      <c r="F19" s="61" t="s">
        <v>394</v>
      </c>
      <c r="G19" s="61" t="s">
        <v>394</v>
      </c>
      <c r="H19" s="62" t="s">
        <v>394</v>
      </c>
      <c r="I19" s="55">
        <f>'Расчет субсидий'!L19-1</f>
        <v>8.5972850678732948E-2</v>
      </c>
      <c r="J19" s="55">
        <f>I19*'Расчет субсидий'!M19</f>
        <v>0.42986425339366474</v>
      </c>
      <c r="K19" s="56">
        <f t="shared" si="5"/>
        <v>24.809645354274288</v>
      </c>
      <c r="L19" s="55">
        <f>'Расчет субсидий'!P19-1</f>
        <v>-1.8289599860517813E-2</v>
      </c>
      <c r="M19" s="55">
        <f>L19*'Расчет субсидий'!Q19</f>
        <v>-0.36579199721035627</v>
      </c>
      <c r="N19" s="56">
        <f t="shared" si="6"/>
        <v>-21.111710621608012</v>
      </c>
      <c r="O19" s="55">
        <f>'Расчет субсидий'!T19-1</f>
        <v>0.10352849941837938</v>
      </c>
      <c r="P19" s="55">
        <f>O19*'Расчет субсидий'!U19</f>
        <v>0.51764249709189691</v>
      </c>
      <c r="Q19" s="56">
        <f t="shared" si="7"/>
        <v>29.875772809119546</v>
      </c>
      <c r="R19" s="55">
        <f>'Расчет субсидий'!X19-1</f>
        <v>0.11764705882352944</v>
      </c>
      <c r="S19" s="55">
        <f>R19*'Расчет субсидий'!Y19</f>
        <v>0.58823529411764719</v>
      </c>
      <c r="T19" s="56">
        <f t="shared" si="8"/>
        <v>33.950041011112226</v>
      </c>
      <c r="U19" s="55">
        <f t="shared" ref="U19:U44" si="9">D19+J19+M19+P19+S19</f>
        <v>3.2769131814003369</v>
      </c>
    </row>
    <row r="20" spans="1:21" ht="15" customHeight="1">
      <c r="A20" s="30" t="s">
        <v>22</v>
      </c>
      <c r="B20" s="53">
        <f>'Расчет субсидий'!AD20</f>
        <v>190.14545454545441</v>
      </c>
      <c r="C20" s="55">
        <f>'Расчет субсидий'!D20-1</f>
        <v>-7.3460851443882036E-2</v>
      </c>
      <c r="D20" s="55">
        <f>C20*'Расчет субсидий'!E20</f>
        <v>-0.73460851443882036</v>
      </c>
      <c r="E20" s="56">
        <f t="shared" si="4"/>
        <v>-29.568751879094432</v>
      </c>
      <c r="F20" s="61" t="s">
        <v>394</v>
      </c>
      <c r="G20" s="61" t="s">
        <v>394</v>
      </c>
      <c r="H20" s="62" t="s">
        <v>394</v>
      </c>
      <c r="I20" s="55">
        <f>'Расчет субсидий'!L20-1</f>
        <v>0.17021276595744683</v>
      </c>
      <c r="J20" s="55">
        <f>I20*'Расчет субсидий'!M20</f>
        <v>1.7021276595744683</v>
      </c>
      <c r="K20" s="56">
        <f t="shared" si="5"/>
        <v>68.512397342615785</v>
      </c>
      <c r="L20" s="55">
        <f>'Расчет субсидий'!P20-1</f>
        <v>4.8121763830953235E-2</v>
      </c>
      <c r="M20" s="55">
        <f>L20*'Расчет субсидий'!Q20</f>
        <v>0.96243527661906469</v>
      </c>
      <c r="N20" s="56">
        <f t="shared" si="6"/>
        <v>38.739014501861959</v>
      </c>
      <c r="O20" s="55">
        <f>'Расчет субсидий'!T20-1</f>
        <v>0.17755004766444227</v>
      </c>
      <c r="P20" s="55">
        <f>O20*'Расчет субсидий'!U20</f>
        <v>1.7755004766444227</v>
      </c>
      <c r="Q20" s="56">
        <f t="shared" si="7"/>
        <v>71.465729055996491</v>
      </c>
      <c r="R20" s="55">
        <f>'Расчет субсидий'!X20-1</f>
        <v>0.20370689655172414</v>
      </c>
      <c r="S20" s="55">
        <f>R20*'Расчет субсидий'!Y20</f>
        <v>1.0185344827586207</v>
      </c>
      <c r="T20" s="56">
        <f t="shared" si="8"/>
        <v>40.997065524074621</v>
      </c>
      <c r="U20" s="55">
        <f t="shared" si="9"/>
        <v>4.7239893811577556</v>
      </c>
    </row>
    <row r="21" spans="1:21" ht="15" customHeight="1">
      <c r="A21" s="30" t="s">
        <v>23</v>
      </c>
      <c r="B21" s="53">
        <f>'Расчет субсидий'!AD21</f>
        <v>6.8090909090910827</v>
      </c>
      <c r="C21" s="55">
        <f>'Расчет субсидий'!D21-1</f>
        <v>0.11050849436627952</v>
      </c>
      <c r="D21" s="55">
        <f>C21*'Расчет субсидий'!E21</f>
        <v>1.1050849436627952</v>
      </c>
      <c r="E21" s="56">
        <f t="shared" si="4"/>
        <v>36.354075084736365</v>
      </c>
      <c r="F21" s="61" t="s">
        <v>394</v>
      </c>
      <c r="G21" s="61" t="s">
        <v>394</v>
      </c>
      <c r="H21" s="62" t="s">
        <v>394</v>
      </c>
      <c r="I21" s="55">
        <f>'Расчет субсидий'!L21-1</f>
        <v>0.19047619047619047</v>
      </c>
      <c r="J21" s="55">
        <f>I21*'Расчет субсидий'!M21</f>
        <v>1.9047619047619047</v>
      </c>
      <c r="K21" s="56">
        <f t="shared" si="5"/>
        <v>62.661117320759878</v>
      </c>
      <c r="L21" s="55">
        <f>'Расчет субсидий'!P21-1</f>
        <v>-0.1459929367019831</v>
      </c>
      <c r="M21" s="55">
        <f>L21*'Расчет субсидий'!Q21</f>
        <v>-2.919858734039662</v>
      </c>
      <c r="N21" s="56">
        <f t="shared" si="6"/>
        <v>-96.05484561419496</v>
      </c>
      <c r="O21" s="55">
        <f>'Расчет субсидий'!T21-1</f>
        <v>1.0457516339869244E-2</v>
      </c>
      <c r="P21" s="55">
        <f>O21*'Расчет субсидий'!U21</f>
        <v>5.2287581699346219E-2</v>
      </c>
      <c r="Q21" s="56">
        <f t="shared" si="7"/>
        <v>1.7201091029228144</v>
      </c>
      <c r="R21" s="55">
        <f>'Расчет субсидий'!X21-1</f>
        <v>1.2941176470588234E-2</v>
      </c>
      <c r="S21" s="55">
        <f>R21*'Расчет субсидий'!Y21</f>
        <v>6.4705882352941169E-2</v>
      </c>
      <c r="T21" s="56">
        <f t="shared" si="8"/>
        <v>2.1286350148669899</v>
      </c>
      <c r="U21" s="55">
        <f>D21+J21+M21+P21+S21</f>
        <v>0.20698157843732523</v>
      </c>
    </row>
    <row r="22" spans="1:21" ht="15" customHeight="1">
      <c r="A22" s="30" t="s">
        <v>24</v>
      </c>
      <c r="B22" s="53">
        <f>'Расчет субсидий'!AD22</f>
        <v>298.60909090909081</v>
      </c>
      <c r="C22" s="55">
        <f>'Расчет субсидий'!D22-1</f>
        <v>5.9274785160343679E-2</v>
      </c>
      <c r="D22" s="55">
        <f>C22*'Расчет субсидий'!E22</f>
        <v>0.59274785160343679</v>
      </c>
      <c r="E22" s="56">
        <f>$B22*D22/$U22</f>
        <v>49.180970762689959</v>
      </c>
      <c r="F22" s="61" t="s">
        <v>394</v>
      </c>
      <c r="G22" s="61" t="s">
        <v>394</v>
      </c>
      <c r="H22" s="62" t="s">
        <v>394</v>
      </c>
      <c r="I22" s="55">
        <f>'Расчет субсидий'!L22-1</f>
        <v>0.21903743315508017</v>
      </c>
      <c r="J22" s="55">
        <f>I22*'Расчет субсидий'!M22</f>
        <v>2.1903743315508017</v>
      </c>
      <c r="K22" s="56">
        <f t="shared" si="5"/>
        <v>181.7378766838907</v>
      </c>
      <c r="L22" s="55">
        <f>'Расчет субсидий'!P22-1</f>
        <v>-8.6640502795912733E-3</v>
      </c>
      <c r="M22" s="55">
        <f>L22*'Расчет субсидий'!Q22</f>
        <v>-0.17328100559182547</v>
      </c>
      <c r="N22" s="56">
        <f t="shared" si="6"/>
        <v>-14.377324264757693</v>
      </c>
      <c r="O22" s="55">
        <f>'Расчет субсидий'!T22-1</f>
        <v>8.6194029850746423E-2</v>
      </c>
      <c r="P22" s="55">
        <f>O22*'Расчет субсидий'!U22</f>
        <v>0.43097014925373212</v>
      </c>
      <c r="Q22" s="56">
        <f t="shared" si="7"/>
        <v>35.758088793918176</v>
      </c>
      <c r="R22" s="55">
        <f>'Расчет субсидий'!X22-1</f>
        <v>0.11162790697674407</v>
      </c>
      <c r="S22" s="55">
        <f>R22*'Расчет субсидий'!Y22</f>
        <v>0.55813953488372037</v>
      </c>
      <c r="T22" s="56">
        <f t="shared" si="8"/>
        <v>46.309478933349652</v>
      </c>
      <c r="U22" s="55">
        <f t="shared" si="9"/>
        <v>3.5989508616998656</v>
      </c>
    </row>
    <row r="23" spans="1:21" ht="15" customHeight="1">
      <c r="A23" s="30" t="s">
        <v>25</v>
      </c>
      <c r="B23" s="53">
        <f>'Расчет субсидий'!AD23</f>
        <v>37.754545454545678</v>
      </c>
      <c r="C23" s="55">
        <f>'Расчет субсидий'!D23-1</f>
        <v>0.21462781794980845</v>
      </c>
      <c r="D23" s="55">
        <f>C23*'Расчет субсидий'!E23</f>
        <v>2.1462781794980845</v>
      </c>
      <c r="E23" s="56">
        <f t="shared" si="4"/>
        <v>129.45984726085081</v>
      </c>
      <c r="F23" s="61" t="s">
        <v>394</v>
      </c>
      <c r="G23" s="61" t="s">
        <v>394</v>
      </c>
      <c r="H23" s="62" t="s">
        <v>394</v>
      </c>
      <c r="I23" s="55">
        <f>'Расчет субсидий'!L23-1</f>
        <v>0.13445378151260501</v>
      </c>
      <c r="J23" s="55">
        <f>I23*'Расчет субсидий'!M23</f>
        <v>2.0168067226890751</v>
      </c>
      <c r="K23" s="56">
        <f t="shared" si="5"/>
        <v>121.65034932006947</v>
      </c>
      <c r="L23" s="55">
        <f>'Расчет субсидий'!P23-1</f>
        <v>-0.24856396449656881</v>
      </c>
      <c r="M23" s="55">
        <f>L23*'Расчет субсидий'!Q23</f>
        <v>-4.9712792899313758</v>
      </c>
      <c r="N23" s="56">
        <f t="shared" si="6"/>
        <v>-299.85910666810707</v>
      </c>
      <c r="O23" s="55">
        <f>'Расчет субсидий'!T23-1</f>
        <v>0.15454813070356188</v>
      </c>
      <c r="P23" s="55">
        <f>O23*'Расчет субсидий'!U23</f>
        <v>0.77274065351780941</v>
      </c>
      <c r="Q23" s="56">
        <f t="shared" si="7"/>
        <v>46.610401173654068</v>
      </c>
      <c r="R23" s="55">
        <f>'Расчет субсидий'!X23-1</f>
        <v>0.13227513227513232</v>
      </c>
      <c r="S23" s="55">
        <f>R23*'Расчет субсидий'!Y23</f>
        <v>0.66137566137566162</v>
      </c>
      <c r="T23" s="56">
        <f t="shared" si="8"/>
        <v>39.89305436807836</v>
      </c>
      <c r="U23" s="55">
        <f t="shared" si="9"/>
        <v>0.62592192714925532</v>
      </c>
    </row>
    <row r="24" spans="1:21" ht="15" customHeight="1">
      <c r="A24" s="30" t="s">
        <v>26</v>
      </c>
      <c r="B24" s="53">
        <f>'Расчет субсидий'!AD24</f>
        <v>215.4636363636364</v>
      </c>
      <c r="C24" s="55">
        <f>'Расчет субсидий'!D24-1</f>
        <v>1.8182608624324414E-2</v>
      </c>
      <c r="D24" s="55">
        <f>C24*'Расчет субсидий'!E24</f>
        <v>0.18182608624324414</v>
      </c>
      <c r="E24" s="56">
        <f t="shared" si="4"/>
        <v>11.697601086602365</v>
      </c>
      <c r="F24" s="61" t="s">
        <v>394</v>
      </c>
      <c r="G24" s="61" t="s">
        <v>394</v>
      </c>
      <c r="H24" s="62" t="s">
        <v>394</v>
      </c>
      <c r="I24" s="55">
        <f>'Расчет субсидий'!L24-1</f>
        <v>0.20765957446808514</v>
      </c>
      <c r="J24" s="55">
        <f>I24*'Расчет субсидий'!M24</f>
        <v>1.0382978723404257</v>
      </c>
      <c r="K24" s="56">
        <f t="shared" si="5"/>
        <v>66.797864765444601</v>
      </c>
      <c r="L24" s="55">
        <f>'Расчет субсидий'!P24-1</f>
        <v>1.6780824153941332E-3</v>
      </c>
      <c r="M24" s="55">
        <f>L24*'Расчет субсидий'!Q24</f>
        <v>3.3561648307882663E-2</v>
      </c>
      <c r="N24" s="56">
        <f t="shared" si="6"/>
        <v>2.1591553875787262</v>
      </c>
      <c r="O24" s="55">
        <f>'Расчет субсидий'!T24-1</f>
        <v>0.20665210267613321</v>
      </c>
      <c r="P24" s="55">
        <f>O24*'Расчет субсидий'!U24</f>
        <v>1.033260513380666</v>
      </c>
      <c r="Q24" s="56">
        <f t="shared" si="7"/>
        <v>66.4737912682982</v>
      </c>
      <c r="R24" s="55">
        <f>'Расчет субсидий'!X24-1</f>
        <v>0.21243887895050673</v>
      </c>
      <c r="S24" s="55">
        <f>R24*'Расчет субсидий'!Y24</f>
        <v>1.0621943947525336</v>
      </c>
      <c r="T24" s="56">
        <f t="shared" si="8"/>
        <v>68.335223855712528</v>
      </c>
      <c r="U24" s="55">
        <f t="shared" si="9"/>
        <v>3.349140515024752</v>
      </c>
    </row>
    <row r="25" spans="1:21" ht="15" customHeight="1">
      <c r="A25" s="30" t="s">
        <v>27</v>
      </c>
      <c r="B25" s="53">
        <f>'Расчет субсидий'!AD25</f>
        <v>50.490909090909213</v>
      </c>
      <c r="C25" s="55">
        <f>'Расчет субсидий'!D25-1</f>
        <v>7.9615048118985232E-2</v>
      </c>
      <c r="D25" s="55">
        <f>C25*'Расчет субсидий'!E25</f>
        <v>0.79615048118985232</v>
      </c>
      <c r="E25" s="56">
        <f t="shared" si="4"/>
        <v>11.803451802162058</v>
      </c>
      <c r="F25" s="61" t="s">
        <v>394</v>
      </c>
      <c r="G25" s="61" t="s">
        <v>394</v>
      </c>
      <c r="H25" s="62" t="s">
        <v>394</v>
      </c>
      <c r="I25" s="55">
        <f>'Расчет субсидий'!L25-1</f>
        <v>0.22150943396226408</v>
      </c>
      <c r="J25" s="55">
        <f>I25*'Расчет субсидий'!M25</f>
        <v>2.2150943396226408</v>
      </c>
      <c r="K25" s="56">
        <f t="shared" si="5"/>
        <v>32.840222913516065</v>
      </c>
      <c r="L25" s="55">
        <f>'Расчет субсидий'!P25-1</f>
        <v>-4.8377838495625936E-2</v>
      </c>
      <c r="M25" s="55">
        <f>L25*'Расчет субсидий'!Q25</f>
        <v>-0.96755676991251871</v>
      </c>
      <c r="N25" s="56">
        <f t="shared" si="6"/>
        <v>-14.344662183020963</v>
      </c>
      <c r="O25" s="55">
        <f>'Расчет субсидий'!T25-1</f>
        <v>5.7391304347826022E-2</v>
      </c>
      <c r="P25" s="55">
        <f>O25*'Расчет субсидий'!U25</f>
        <v>0.28695652173913011</v>
      </c>
      <c r="Q25" s="56">
        <f t="shared" si="7"/>
        <v>4.2543181894481563</v>
      </c>
      <c r="R25" s="55">
        <f>'Расчет субсидий'!X25-1</f>
        <v>0.21499999999999986</v>
      </c>
      <c r="S25" s="55">
        <f>R25*'Расчет субсидий'!Y25</f>
        <v>1.0749999999999993</v>
      </c>
      <c r="T25" s="56">
        <f t="shared" si="8"/>
        <v>15.937578368803896</v>
      </c>
      <c r="U25" s="55">
        <f t="shared" si="9"/>
        <v>3.4056445726391038</v>
      </c>
    </row>
    <row r="26" spans="1:21" ht="15" customHeight="1">
      <c r="A26" s="30" t="s">
        <v>28</v>
      </c>
      <c r="B26" s="53">
        <f>'Расчет субсидий'!AD26</f>
        <v>382.5454545454545</v>
      </c>
      <c r="C26" s="55">
        <f>'Расчет субсидий'!D26-1</f>
        <v>0.10218396301610078</v>
      </c>
      <c r="D26" s="55">
        <f>C26*'Расчет субсидий'!E26</f>
        <v>1.0218396301610078</v>
      </c>
      <c r="E26" s="56">
        <f t="shared" si="4"/>
        <v>61.079260450715893</v>
      </c>
      <c r="F26" s="61" t="s">
        <v>394</v>
      </c>
      <c r="G26" s="61" t="s">
        <v>394</v>
      </c>
      <c r="H26" s="62" t="s">
        <v>394</v>
      </c>
      <c r="I26" s="55">
        <f>'Расчет субсидий'!L26-1</f>
        <v>5.2631578947368363E-2</v>
      </c>
      <c r="J26" s="55">
        <f>I26*'Расчет субсидий'!M26</f>
        <v>0.78947368421052544</v>
      </c>
      <c r="K26" s="56">
        <f t="shared" si="5"/>
        <v>47.189859693818086</v>
      </c>
      <c r="L26" s="55">
        <f>'Расчет субсидий'!P26-1</f>
        <v>0.20558666424118144</v>
      </c>
      <c r="M26" s="55">
        <f>L26*'Расчет субсидий'!Q26</f>
        <v>4.1117332848236288</v>
      </c>
      <c r="N26" s="56">
        <f t="shared" si="6"/>
        <v>245.7740146250234</v>
      </c>
      <c r="O26" s="55">
        <f>'Расчет субсидий'!T26-1</f>
        <v>0.17333333333333334</v>
      </c>
      <c r="P26" s="55">
        <f>O26*'Расчет субсидий'!U26</f>
        <v>0.8666666666666667</v>
      </c>
      <c r="Q26" s="56">
        <f t="shared" si="7"/>
        <v>51.803979308324799</v>
      </c>
      <c r="R26" s="55">
        <f>'Расчет субсидий'!X26-1</f>
        <v>-7.7966101694915246E-2</v>
      </c>
      <c r="S26" s="55">
        <f>R26*'Расчет субсидий'!Y26</f>
        <v>-0.38983050847457623</v>
      </c>
      <c r="T26" s="56">
        <f t="shared" si="8"/>
        <v>-23.30165953242771</v>
      </c>
      <c r="U26" s="55">
        <f t="shared" si="9"/>
        <v>6.3998827573872532</v>
      </c>
    </row>
    <row r="27" spans="1:21" ht="15" customHeight="1">
      <c r="A27" s="30" t="s">
        <v>29</v>
      </c>
      <c r="B27" s="53">
        <f>'Расчет субсидий'!AD27</f>
        <v>-32.027272727272702</v>
      </c>
      <c r="C27" s="55">
        <f>'Расчет субсидий'!D27-1</f>
        <v>0.20012956419316841</v>
      </c>
      <c r="D27" s="55">
        <f>C27*'Расчет субсидий'!E27</f>
        <v>2.0012956419316841</v>
      </c>
      <c r="E27" s="56">
        <f t="shared" si="4"/>
        <v>27.626849015713876</v>
      </c>
      <c r="F27" s="61" t="s">
        <v>394</v>
      </c>
      <c r="G27" s="61" t="s">
        <v>394</v>
      </c>
      <c r="H27" s="62" t="s">
        <v>394</v>
      </c>
      <c r="I27" s="55">
        <f>'Расчет субсидий'!L27-1</f>
        <v>6.1946902654867353E-2</v>
      </c>
      <c r="J27" s="55">
        <f>I27*'Расчет субсидий'!M27</f>
        <v>0.92920353982301029</v>
      </c>
      <c r="K27" s="56">
        <f t="shared" si="5"/>
        <v>12.827173238022512</v>
      </c>
      <c r="L27" s="55">
        <f>'Расчет субсидий'!P27-1</f>
        <v>-0.34538527207765513</v>
      </c>
      <c r="M27" s="55">
        <f>L27*'Расчет субсидий'!Q27</f>
        <v>-6.9077054415531025</v>
      </c>
      <c r="N27" s="56">
        <f t="shared" si="6"/>
        <v>-95.357293185634759</v>
      </c>
      <c r="O27" s="55">
        <f>'Расчет субсидий'!T27-1</f>
        <v>3.1428571428571361E-2</v>
      </c>
      <c r="P27" s="55">
        <f>O27*'Расчет субсидий'!U27</f>
        <v>0.15714285714285681</v>
      </c>
      <c r="Q27" s="56">
        <f t="shared" si="7"/>
        <v>2.1692756918179485</v>
      </c>
      <c r="R27" s="55">
        <f>'Расчет субсидий'!X27-1</f>
        <v>0.14999999999999991</v>
      </c>
      <c r="S27" s="55">
        <f>R27*'Расчет субсидий'!Y27</f>
        <v>1.4999999999999991</v>
      </c>
      <c r="T27" s="56">
        <f t="shared" si="8"/>
        <v>20.706722512807726</v>
      </c>
      <c r="U27" s="55">
        <f t="shared" si="9"/>
        <v>-2.3200634026555527</v>
      </c>
    </row>
    <row r="28" spans="1:21" ht="15" customHeight="1">
      <c r="A28" s="30" t="s">
        <v>30</v>
      </c>
      <c r="B28" s="53">
        <f>'Расчет субсидий'!AD28</f>
        <v>364.50909090909136</v>
      </c>
      <c r="C28" s="55">
        <f>'Расчет субсидий'!D28-1</f>
        <v>0.21646116826172346</v>
      </c>
      <c r="D28" s="55">
        <f>C28*'Расчет субсидий'!E28</f>
        <v>2.1646116826172346</v>
      </c>
      <c r="E28" s="56">
        <f t="shared" si="4"/>
        <v>182.20750235099686</v>
      </c>
      <c r="F28" s="61" t="s">
        <v>394</v>
      </c>
      <c r="G28" s="61" t="s">
        <v>394</v>
      </c>
      <c r="H28" s="62" t="s">
        <v>394</v>
      </c>
      <c r="I28" s="55">
        <f>'Расчет субсидий'!L28-1</f>
        <v>0</v>
      </c>
      <c r="J28" s="55">
        <f>I28*'Расчет субсидий'!M28</f>
        <v>0</v>
      </c>
      <c r="K28" s="56">
        <f t="shared" si="5"/>
        <v>0</v>
      </c>
      <c r="L28" s="55">
        <f>'Расчет субсидий'!P28-1</f>
        <v>-2.101237703251746E-2</v>
      </c>
      <c r="M28" s="55">
        <f>L28*'Расчет субсидий'!Q28</f>
        <v>-0.42024754065034919</v>
      </c>
      <c r="N28" s="56">
        <f t="shared" si="6"/>
        <v>-35.374591833702723</v>
      </c>
      <c r="O28" s="55">
        <f>'Расчет субсидий'!T28-1</f>
        <v>9.1480172752257616E-2</v>
      </c>
      <c r="P28" s="55">
        <f>O28*'Расчет субсидий'!U28</f>
        <v>0.91480172752257616</v>
      </c>
      <c r="Q28" s="56">
        <f t="shared" si="7"/>
        <v>77.003990718893419</v>
      </c>
      <c r="R28" s="55">
        <f>'Расчет субсидий'!X28-1</f>
        <v>0.16711752329425922</v>
      </c>
      <c r="S28" s="55">
        <f>R28*'Расчет субсидий'!Y28</f>
        <v>1.6711752329425922</v>
      </c>
      <c r="T28" s="56">
        <f t="shared" si="8"/>
        <v>140.67218967290381</v>
      </c>
      <c r="U28" s="55">
        <f t="shared" si="9"/>
        <v>4.3303411024320537</v>
      </c>
    </row>
    <row r="29" spans="1:21" ht="15" customHeight="1">
      <c r="A29" s="30" t="s">
        <v>31</v>
      </c>
      <c r="B29" s="53">
        <f>'Расчет субсидий'!AD29</f>
        <v>1440.3090909090897</v>
      </c>
      <c r="C29" s="55">
        <f>'Расчет субсидий'!D29-1</f>
        <v>0.21639787946428557</v>
      </c>
      <c r="D29" s="55">
        <f>C29*'Расчет субсидий'!E29</f>
        <v>2.1639787946428557</v>
      </c>
      <c r="E29" s="56">
        <f t="shared" si="4"/>
        <v>355.76005426245803</v>
      </c>
      <c r="F29" s="61" t="s">
        <v>394</v>
      </c>
      <c r="G29" s="61" t="s">
        <v>394</v>
      </c>
      <c r="H29" s="62" t="s">
        <v>394</v>
      </c>
      <c r="I29" s="55">
        <f>'Расчет субсидий'!L29-1</f>
        <v>9.6938775510204023E-2</v>
      </c>
      <c r="J29" s="55">
        <f>I29*'Расчет субсидий'!M29</f>
        <v>0.48469387755102011</v>
      </c>
      <c r="K29" s="56">
        <f t="shared" si="5"/>
        <v>79.684108090666768</v>
      </c>
      <c r="L29" s="55">
        <f>'Расчет субсидий'!P29-1</f>
        <v>0.14987691802740621</v>
      </c>
      <c r="M29" s="55">
        <f>L29*'Расчет субсидий'!Q29</f>
        <v>2.9975383605481243</v>
      </c>
      <c r="N29" s="56">
        <f t="shared" si="6"/>
        <v>492.7979943437478</v>
      </c>
      <c r="O29" s="55">
        <f>'Расчет субсидий'!T29-1</f>
        <v>2.4570024570024662E-2</v>
      </c>
      <c r="P29" s="55">
        <f>O29*'Расчет субсидий'!U29</f>
        <v>0.12285012285012331</v>
      </c>
      <c r="Q29" s="56">
        <f t="shared" si="7"/>
        <v>20.196670355322325</v>
      </c>
      <c r="R29" s="55">
        <f>'Расчет субсидий'!X29-1</f>
        <v>0.19945968412302584</v>
      </c>
      <c r="S29" s="55">
        <f>R29*'Расчет субсидий'!Y29</f>
        <v>2.9918952618453876</v>
      </c>
      <c r="T29" s="56">
        <f t="shared" si="8"/>
        <v>491.87026385689455</v>
      </c>
      <c r="U29" s="55">
        <f t="shared" si="9"/>
        <v>8.7609564174375123</v>
      </c>
    </row>
    <row r="30" spans="1:21" ht="15" customHeight="1">
      <c r="A30" s="30" t="s">
        <v>32</v>
      </c>
      <c r="B30" s="53">
        <f>'Расчет субсидий'!AD30</f>
        <v>-2.2272727272727479</v>
      </c>
      <c r="C30" s="55">
        <f>'Расчет субсидий'!D30-1</f>
        <v>1.8047200370197025E-4</v>
      </c>
      <c r="D30" s="55">
        <f>C30*'Расчет субсидий'!E30</f>
        <v>1.8047200370197025E-3</v>
      </c>
      <c r="E30" s="56">
        <f t="shared" si="4"/>
        <v>-9.4316095476318484E-3</v>
      </c>
      <c r="F30" s="61" t="s">
        <v>394</v>
      </c>
      <c r="G30" s="61" t="s">
        <v>394</v>
      </c>
      <c r="H30" s="62" t="s">
        <v>394</v>
      </c>
      <c r="I30" s="55">
        <f>'Расчет субсидий'!L30-1</f>
        <v>6.8702290076335881E-2</v>
      </c>
      <c r="J30" s="55">
        <f>I30*'Расчет субсидий'!M30</f>
        <v>0.68702290076335881</v>
      </c>
      <c r="K30" s="56">
        <f t="shared" si="5"/>
        <v>-3.5904359775281214</v>
      </c>
      <c r="L30" s="55">
        <f>'Расчет субсидий'!P30-1</f>
        <v>-0.11450433461314091</v>
      </c>
      <c r="M30" s="55">
        <f>L30*'Расчет субсидий'!Q30</f>
        <v>-2.2900866922628182</v>
      </c>
      <c r="N30" s="56">
        <f t="shared" si="6"/>
        <v>11.968174048380021</v>
      </c>
      <c r="O30" s="55">
        <f>'Расчет субсидий'!T30-1</f>
        <v>-2.4902723735408583E-2</v>
      </c>
      <c r="P30" s="55">
        <f>O30*'Расчет субсидий'!U30</f>
        <v>-0.24902723735408583</v>
      </c>
      <c r="Q30" s="56">
        <f t="shared" si="7"/>
        <v>1.3014360240205702</v>
      </c>
      <c r="R30" s="55">
        <f>'Расчет субсидий'!X30-1</f>
        <v>0.22764705882352931</v>
      </c>
      <c r="S30" s="55">
        <f>R30*'Расчет субсидий'!Y30</f>
        <v>2.2764705882352931</v>
      </c>
      <c r="T30" s="56">
        <f t="shared" si="8"/>
        <v>-11.897015212597587</v>
      </c>
      <c r="U30" s="55">
        <f t="shared" si="9"/>
        <v>0.42618427941876758</v>
      </c>
    </row>
    <row r="31" spans="1:21" ht="15" customHeight="1">
      <c r="A31" s="30" t="s">
        <v>33</v>
      </c>
      <c r="B31" s="53">
        <f>'Расчет субсидий'!AD31</f>
        <v>14.018181818181802</v>
      </c>
      <c r="C31" s="55">
        <f>'Расчет субсидий'!D31-1</f>
        <v>1.6220000965763592E-2</v>
      </c>
      <c r="D31" s="55">
        <f>C31*'Расчет субсидий'!E31</f>
        <v>0.16220000965763592</v>
      </c>
      <c r="E31" s="56">
        <f t="shared" si="4"/>
        <v>4.1530949360828124</v>
      </c>
      <c r="F31" s="61" t="s">
        <v>394</v>
      </c>
      <c r="G31" s="61" t="s">
        <v>394</v>
      </c>
      <c r="H31" s="62" t="s">
        <v>394</v>
      </c>
      <c r="I31" s="55">
        <f>'Расчет субсидий'!L31-1</f>
        <v>4.2944785276073594E-2</v>
      </c>
      <c r="J31" s="55">
        <f>I31*'Расчет субсидий'!M31</f>
        <v>0.42944785276073594</v>
      </c>
      <c r="K31" s="56">
        <f t="shared" si="5"/>
        <v>10.99591613081193</v>
      </c>
      <c r="L31" s="55">
        <f>'Расчет субсидий'!P31-1</f>
        <v>-0.12306592031247843</v>
      </c>
      <c r="M31" s="55">
        <f>L31*'Расчет субсидий'!Q31</f>
        <v>-2.4613184062495685</v>
      </c>
      <c r="N31" s="56">
        <f t="shared" si="6"/>
        <v>-63.02150678448664</v>
      </c>
      <c r="O31" s="55">
        <f>'Расчет субсидий'!T31-1</f>
        <v>0.13785594639865995</v>
      </c>
      <c r="P31" s="55">
        <f>O31*'Расчет субсидий'!U31</f>
        <v>1.3785594639865995</v>
      </c>
      <c r="Q31" s="56">
        <f t="shared" si="7"/>
        <v>35.297706461648481</v>
      </c>
      <c r="R31" s="55">
        <f>'Расчет субсидий'!X31-1</f>
        <v>0.20771883289124671</v>
      </c>
      <c r="S31" s="55">
        <f>R31*'Расчет субсидий'!Y31</f>
        <v>1.0385941644562335</v>
      </c>
      <c r="T31" s="56">
        <f t="shared" si="8"/>
        <v>26.592971074125217</v>
      </c>
      <c r="U31" s="55">
        <f t="shared" si="9"/>
        <v>0.54748308461163631</v>
      </c>
    </row>
    <row r="32" spans="1:21" ht="15" customHeight="1">
      <c r="A32" s="30" t="s">
        <v>34</v>
      </c>
      <c r="B32" s="53">
        <f>'Расчет субсидий'!AD32</f>
        <v>133.0181818181818</v>
      </c>
      <c r="C32" s="55">
        <f>'Расчет субсидий'!D32-1</f>
        <v>5.1763815291445914E-2</v>
      </c>
      <c r="D32" s="55">
        <f>C32*'Расчет субсидий'!E32</f>
        <v>0.51763815291445914</v>
      </c>
      <c r="E32" s="56">
        <f t="shared" si="4"/>
        <v>21.007062467210957</v>
      </c>
      <c r="F32" s="61" t="s">
        <v>394</v>
      </c>
      <c r="G32" s="61" t="s">
        <v>394</v>
      </c>
      <c r="H32" s="62" t="s">
        <v>394</v>
      </c>
      <c r="I32" s="55">
        <f>'Расчет субсидий'!L32-1</f>
        <v>2.4096385542168752E-2</v>
      </c>
      <c r="J32" s="55">
        <f>I32*'Расчет субсидий'!M32</f>
        <v>0.36144578313253128</v>
      </c>
      <c r="K32" s="56">
        <f t="shared" si="5"/>
        <v>14.668381961462208</v>
      </c>
      <c r="L32" s="55">
        <f>'Расчет субсидий'!P32-1</f>
        <v>0.1438576509611158</v>
      </c>
      <c r="M32" s="55">
        <f>L32*'Расчет субсидий'!Q32</f>
        <v>2.877153019222316</v>
      </c>
      <c r="N32" s="56">
        <f t="shared" si="6"/>
        <v>116.76212980482475</v>
      </c>
      <c r="O32" s="55">
        <f>'Расчет субсидий'!T32-1</f>
        <v>-7.2762645914396851E-2</v>
      </c>
      <c r="P32" s="55">
        <f>O32*'Расчет субсидий'!U32</f>
        <v>-0.72762645914396851</v>
      </c>
      <c r="Q32" s="56">
        <f t="shared" si="7"/>
        <v>-29.528917824105591</v>
      </c>
      <c r="R32" s="55">
        <f>'Расчет субсидий'!X32-1</f>
        <v>2.4911032028469782E-2</v>
      </c>
      <c r="S32" s="55">
        <f>R32*'Расчет субсидий'!Y32</f>
        <v>0.24911032028469782</v>
      </c>
      <c r="T32" s="56">
        <f t="shared" si="8"/>
        <v>10.109525408789473</v>
      </c>
      <c r="U32" s="55">
        <f t="shared" si="9"/>
        <v>3.277720816410036</v>
      </c>
    </row>
    <row r="33" spans="1:21" ht="15" customHeight="1">
      <c r="A33" s="30" t="s">
        <v>1</v>
      </c>
      <c r="B33" s="53">
        <f>'Расчет субсидий'!AD33</f>
        <v>65.045454545454959</v>
      </c>
      <c r="C33" s="55">
        <f>'Расчет субсидий'!D33-1</f>
        <v>-0.19539004805056592</v>
      </c>
      <c r="D33" s="55">
        <f>C33*'Расчет субсидий'!E33</f>
        <v>-1.9539004805056592</v>
      </c>
      <c r="E33" s="56">
        <f t="shared" si="4"/>
        <v>-203.37454626301368</v>
      </c>
      <c r="F33" s="61" t="s">
        <v>394</v>
      </c>
      <c r="G33" s="61" t="s">
        <v>394</v>
      </c>
      <c r="H33" s="62" t="s">
        <v>394</v>
      </c>
      <c r="I33" s="55">
        <f>'Расчет субсидий'!L33-1</f>
        <v>0.10236220472440949</v>
      </c>
      <c r="J33" s="55">
        <f>I33*'Расчет субсидий'!M33</f>
        <v>1.0236220472440949</v>
      </c>
      <c r="K33" s="56">
        <f t="shared" si="5"/>
        <v>106.54517539665551</v>
      </c>
      <c r="L33" s="55">
        <f>'Расчет субсидий'!P33-1</f>
        <v>-3.219228139660979E-2</v>
      </c>
      <c r="M33" s="55">
        <f>L33*'Расчет субсидий'!Q33</f>
        <v>-0.6438456279321958</v>
      </c>
      <c r="N33" s="56">
        <f t="shared" si="6"/>
        <v>-67.015599694334682</v>
      </c>
      <c r="O33" s="55">
        <f>'Расчет субсидий'!T33-1</f>
        <v>-4.6250637646658821E-2</v>
      </c>
      <c r="P33" s="55">
        <f>O33*'Расчет субсидий'!U33</f>
        <v>-0.2312531882332941</v>
      </c>
      <c r="Q33" s="56">
        <f t="shared" si="7"/>
        <v>-24.070321235936287</v>
      </c>
      <c r="R33" s="55">
        <f>'Расчет субсидий'!X33-1</f>
        <v>0.24302949061662193</v>
      </c>
      <c r="S33" s="55">
        <f>R33*'Расчет субсидий'!Y33</f>
        <v>2.4302949061662193</v>
      </c>
      <c r="T33" s="56">
        <f t="shared" si="8"/>
        <v>252.96074634208409</v>
      </c>
      <c r="U33" s="55">
        <f t="shared" si="9"/>
        <v>0.62491765673916522</v>
      </c>
    </row>
    <row r="34" spans="1:21" ht="15" customHeight="1">
      <c r="A34" s="30" t="s">
        <v>35</v>
      </c>
      <c r="B34" s="53">
        <f>'Расчет субсидий'!AD34</f>
        <v>158.0545454545454</v>
      </c>
      <c r="C34" s="55">
        <f>'Расчет субсидий'!D34-1</f>
        <v>3.8960517868602551E-4</v>
      </c>
      <c r="D34" s="55">
        <f>C34*'Расчет субсидий'!E34</f>
        <v>3.8960517868602551E-3</v>
      </c>
      <c r="E34" s="56">
        <f t="shared" si="4"/>
        <v>0.17235770575041054</v>
      </c>
      <c r="F34" s="61" t="s">
        <v>394</v>
      </c>
      <c r="G34" s="61" t="s">
        <v>394</v>
      </c>
      <c r="H34" s="62" t="s">
        <v>394</v>
      </c>
      <c r="I34" s="55">
        <f>'Расчет субсидий'!L34-1</f>
        <v>0.16504854368932032</v>
      </c>
      <c r="J34" s="55">
        <f>I34*'Расчет субсидий'!M34</f>
        <v>1.6504854368932032</v>
      </c>
      <c r="K34" s="56">
        <f t="shared" si="5"/>
        <v>73.015939941247012</v>
      </c>
      <c r="L34" s="55">
        <f>'Расчет субсидий'!P34-1</f>
        <v>4.2254321540677875E-3</v>
      </c>
      <c r="M34" s="55">
        <f>L34*'Расчет субсидий'!Q34</f>
        <v>8.450864308135575E-2</v>
      </c>
      <c r="N34" s="56">
        <f t="shared" si="6"/>
        <v>3.7385837341040533</v>
      </c>
      <c r="O34" s="55">
        <f>'Расчет субсидий'!T34-1</f>
        <v>0.13257575757575757</v>
      </c>
      <c r="P34" s="55">
        <f>O34*'Расчет субсидий'!U34</f>
        <v>0.66287878787878785</v>
      </c>
      <c r="Q34" s="56">
        <f t="shared" si="7"/>
        <v>29.325140762945143</v>
      </c>
      <c r="R34" s="55">
        <f>'Расчет субсидий'!X34-1</f>
        <v>0.23419354838709672</v>
      </c>
      <c r="S34" s="55">
        <f>R34*'Расчет субсидий'!Y34</f>
        <v>1.1709677419354836</v>
      </c>
      <c r="T34" s="56">
        <f t="shared" si="8"/>
        <v>51.802523310498771</v>
      </c>
      <c r="U34" s="55">
        <f t="shared" si="9"/>
        <v>3.572736661575691</v>
      </c>
    </row>
    <row r="35" spans="1:21" ht="15" customHeight="1">
      <c r="A35" s="30" t="s">
        <v>36</v>
      </c>
      <c r="B35" s="53">
        <f>'Расчет субсидий'!AD35</f>
        <v>115.77272727272725</v>
      </c>
      <c r="C35" s="55">
        <f>'Расчет субсидий'!D35-1</f>
        <v>-2.8273306008546273E-2</v>
      </c>
      <c r="D35" s="55">
        <f>C35*'Расчет субсидий'!E35</f>
        <v>-0.28273306008546273</v>
      </c>
      <c r="E35" s="56">
        <f t="shared" si="4"/>
        <v>-7.6012922982617246</v>
      </c>
      <c r="F35" s="61" t="s">
        <v>394</v>
      </c>
      <c r="G35" s="61" t="s">
        <v>394</v>
      </c>
      <c r="H35" s="62" t="s">
        <v>394</v>
      </c>
      <c r="I35" s="55">
        <f>'Расчет субсидий'!L35-1</f>
        <v>-5.1724137931034475E-2</v>
      </c>
      <c r="J35" s="55">
        <f>I35*'Расчет субсидий'!M35</f>
        <v>-0.77586206896551713</v>
      </c>
      <c r="K35" s="56">
        <f t="shared" si="5"/>
        <v>-20.859090081500611</v>
      </c>
      <c r="L35" s="55">
        <f>'Расчет субсидий'!P35-1</f>
        <v>0.16992597136675269</v>
      </c>
      <c r="M35" s="55">
        <f>L35*'Расчет субсидий'!Q35</f>
        <v>3.3985194273350539</v>
      </c>
      <c r="N35" s="56">
        <f t="shared" si="6"/>
        <v>91.369362821192951</v>
      </c>
      <c r="O35" s="55">
        <f>'Расчет субсидий'!T35-1</f>
        <v>8.4545454545454479E-2</v>
      </c>
      <c r="P35" s="55">
        <f>O35*'Расчет субсидий'!U35</f>
        <v>0.84545454545454479</v>
      </c>
      <c r="Q35" s="56">
        <f t="shared" si="7"/>
        <v>22.730087252447319</v>
      </c>
      <c r="R35" s="55">
        <f>'Расчет субсидий'!X35-1</f>
        <v>0.22416666666666663</v>
      </c>
      <c r="S35" s="55">
        <f>R35*'Расчет субсидий'!Y35</f>
        <v>1.1208333333333331</v>
      </c>
      <c r="T35" s="56">
        <f t="shared" si="8"/>
        <v>30.133659578849311</v>
      </c>
      <c r="U35" s="55">
        <f t="shared" si="9"/>
        <v>4.3062121770719521</v>
      </c>
    </row>
    <row r="36" spans="1:21" ht="15" customHeight="1">
      <c r="A36" s="30" t="s">
        <v>37</v>
      </c>
      <c r="B36" s="53">
        <f>'Расчет субсидий'!AD36</f>
        <v>749.80909090909063</v>
      </c>
      <c r="C36" s="55">
        <f>'Расчет субсидий'!D36-1</f>
        <v>-9.6810949298813398E-2</v>
      </c>
      <c r="D36" s="55">
        <f>C36*'Расчет субсидий'!E36</f>
        <v>-0.96810949298813398</v>
      </c>
      <c r="E36" s="56">
        <f t="shared" si="4"/>
        <v>-91.896319135797896</v>
      </c>
      <c r="F36" s="61" t="s">
        <v>394</v>
      </c>
      <c r="G36" s="61" t="s">
        <v>394</v>
      </c>
      <c r="H36" s="62" t="s">
        <v>394</v>
      </c>
      <c r="I36" s="55">
        <f>'Расчет субсидий'!L36-1</f>
        <v>0.20865497076023387</v>
      </c>
      <c r="J36" s="55">
        <f>I36*'Расчет субсидий'!M36</f>
        <v>3.1298245614035078</v>
      </c>
      <c r="K36" s="56">
        <f t="shared" si="5"/>
        <v>297.09382958950158</v>
      </c>
      <c r="L36" s="55">
        <f>'Расчет субсидий'!P36-1</f>
        <v>0.22551265837338175</v>
      </c>
      <c r="M36" s="55">
        <f>L36*'Расчет субсидий'!Q36</f>
        <v>4.5102531674676349</v>
      </c>
      <c r="N36" s="56">
        <f t="shared" si="6"/>
        <v>428.12891254845829</v>
      </c>
      <c r="O36" s="55">
        <f>'Расчет субсидий'!T36-1</f>
        <v>1.0776313036200191E-2</v>
      </c>
      <c r="P36" s="55">
        <f>O36*'Расчет субсидий'!U36</f>
        <v>0.10776313036200191</v>
      </c>
      <c r="Q36" s="56">
        <f t="shared" si="7"/>
        <v>10.22925102020511</v>
      </c>
      <c r="R36" s="55">
        <f>'Расчет субсидий'!X36-1</f>
        <v>0.11193586698337299</v>
      </c>
      <c r="S36" s="55">
        <f>R36*'Расчет субсидий'!Y36</f>
        <v>1.1193586698337299</v>
      </c>
      <c r="T36" s="56">
        <f t="shared" si="8"/>
        <v>106.25341688672347</v>
      </c>
      <c r="U36" s="55">
        <f t="shared" si="9"/>
        <v>7.8990900360787411</v>
      </c>
    </row>
    <row r="37" spans="1:21" ht="15" customHeight="1">
      <c r="A37" s="30" t="s">
        <v>38</v>
      </c>
      <c r="B37" s="53">
        <f>'Расчет субсидий'!AD37</f>
        <v>325.9636363636364</v>
      </c>
      <c r="C37" s="55">
        <f>'Расчет субсидий'!D37-1</f>
        <v>0.10976452521115965</v>
      </c>
      <c r="D37" s="55">
        <f>C37*'Расчет субсидий'!E37</f>
        <v>1.0976452521115965</v>
      </c>
      <c r="E37" s="56">
        <f t="shared" si="4"/>
        <v>43.617819542463515</v>
      </c>
      <c r="F37" s="61" t="s">
        <v>394</v>
      </c>
      <c r="G37" s="61" t="s">
        <v>394</v>
      </c>
      <c r="H37" s="62" t="s">
        <v>394</v>
      </c>
      <c r="I37" s="55">
        <f>'Расчет субсидий'!L37-1</f>
        <v>5.0000000000000044E-2</v>
      </c>
      <c r="J37" s="55">
        <f>I37*'Расчет субсидий'!M37</f>
        <v>0.75000000000000067</v>
      </c>
      <c r="K37" s="56">
        <f t="shared" si="5"/>
        <v>29.803221572648621</v>
      </c>
      <c r="L37" s="55">
        <f>'Расчет субсидий'!P37-1</f>
        <v>0.25157750042575966</v>
      </c>
      <c r="M37" s="55">
        <f>L37*'Расчет субсидий'!Q37</f>
        <v>5.0315500085151932</v>
      </c>
      <c r="N37" s="56">
        <f t="shared" si="6"/>
        <v>199.9418663435203</v>
      </c>
      <c r="O37" s="55">
        <f>'Расчет субсидий'!T37-1</f>
        <v>1.1439842209072904E-2</v>
      </c>
      <c r="P37" s="55">
        <f>O37*'Расчет субсидий'!U37</f>
        <v>0.11439842209072904</v>
      </c>
      <c r="Q37" s="56">
        <f t="shared" si="7"/>
        <v>4.5459220281751662</v>
      </c>
      <c r="R37" s="55">
        <f>'Расчет субсидий'!X37-1</f>
        <v>0.12093023255813962</v>
      </c>
      <c r="S37" s="55">
        <f>R37*'Расчет субсидий'!Y37</f>
        <v>1.2093023255813962</v>
      </c>
      <c r="T37" s="56">
        <f t="shared" si="8"/>
        <v>48.054806876828771</v>
      </c>
      <c r="U37" s="55">
        <f t="shared" si="9"/>
        <v>8.2028960082989162</v>
      </c>
    </row>
    <row r="38" spans="1:21" ht="15" customHeight="1">
      <c r="A38" s="30" t="s">
        <v>39</v>
      </c>
      <c r="B38" s="53">
        <f>'Расчет субсидий'!AD38</f>
        <v>239.06363636363631</v>
      </c>
      <c r="C38" s="55">
        <f>'Расчет субсидий'!D38-1</f>
        <v>-1.8314087316811167E-2</v>
      </c>
      <c r="D38" s="55">
        <f>C38*'Расчет субсидий'!E38</f>
        <v>-0.18314087316811167</v>
      </c>
      <c r="E38" s="56">
        <f t="shared" si="4"/>
        <v>-7.1853967043266431</v>
      </c>
      <c r="F38" s="61" t="s">
        <v>394</v>
      </c>
      <c r="G38" s="61" t="s">
        <v>394</v>
      </c>
      <c r="H38" s="62" t="s">
        <v>394</v>
      </c>
      <c r="I38" s="55">
        <f>'Расчет субсидий'!L38-1</f>
        <v>4.4303797468354444E-2</v>
      </c>
      <c r="J38" s="55">
        <f>I38*'Расчет субсидий'!M38</f>
        <v>0.44303797468354444</v>
      </c>
      <c r="K38" s="56">
        <f t="shared" si="5"/>
        <v>17.382267257514538</v>
      </c>
      <c r="L38" s="55">
        <f>'Расчет субсидий'!P38-1</f>
        <v>0.23219126301854898</v>
      </c>
      <c r="M38" s="55">
        <f>L38*'Расчет субсидий'!Q38</f>
        <v>4.6438252603709795</v>
      </c>
      <c r="N38" s="56">
        <f t="shared" si="6"/>
        <v>182.19704943040759</v>
      </c>
      <c r="O38" s="55">
        <f>'Расчет субсидий'!T38-1</f>
        <v>3.4234234234234107E-2</v>
      </c>
      <c r="P38" s="55">
        <f>O38*'Расчет субсидий'!U38</f>
        <v>0.17117117117117053</v>
      </c>
      <c r="Q38" s="56">
        <f t="shared" si="7"/>
        <v>6.7157742994927201</v>
      </c>
      <c r="R38" s="55">
        <f>'Расчет субсидий'!X38-1</f>
        <v>0.2036686390532545</v>
      </c>
      <c r="S38" s="55">
        <f>R38*'Расчет субсидий'!Y38</f>
        <v>1.0183431952662725</v>
      </c>
      <c r="T38" s="56">
        <f t="shared" si="8"/>
        <v>39.953942080548089</v>
      </c>
      <c r="U38" s="55">
        <f t="shared" si="9"/>
        <v>6.0932367283238555</v>
      </c>
    </row>
    <row r="39" spans="1:21" ht="15" customHeight="1">
      <c r="A39" s="30" t="s">
        <v>40</v>
      </c>
      <c r="B39" s="53">
        <f>'Расчет субсидий'!AD39</f>
        <v>1022.2363636363643</v>
      </c>
      <c r="C39" s="55">
        <f>'Расчет субсидий'!D39-1</f>
        <v>0.21593674788142736</v>
      </c>
      <c r="D39" s="55">
        <f>C39*'Расчет субсидий'!E39</f>
        <v>2.1593674788142736</v>
      </c>
      <c r="E39" s="56">
        <f t="shared" si="4"/>
        <v>278.76381803868736</v>
      </c>
      <c r="F39" s="61" t="s">
        <v>394</v>
      </c>
      <c r="G39" s="61" t="s">
        <v>394</v>
      </c>
      <c r="H39" s="62" t="s">
        <v>394</v>
      </c>
      <c r="I39" s="55">
        <f>'Расчет субсидий'!L39-1</f>
        <v>-7.2463768115942018E-2</v>
      </c>
      <c r="J39" s="55">
        <f>I39*'Расчет субсидий'!M39</f>
        <v>-0.36231884057971009</v>
      </c>
      <c r="K39" s="56">
        <f t="shared" si="5"/>
        <v>-46.773596591725635</v>
      </c>
      <c r="L39" s="55">
        <f>'Расчет субсидий'!P39-1</f>
        <v>0.20122689468953969</v>
      </c>
      <c r="M39" s="55">
        <f>L39*'Расчет субсидий'!Q39</f>
        <v>4.0245378937907939</v>
      </c>
      <c r="N39" s="56">
        <f t="shared" si="6"/>
        <v>519.54822887790317</v>
      </c>
      <c r="O39" s="55">
        <f>'Расчет субсидий'!T39-1</f>
        <v>0.13968871595330734</v>
      </c>
      <c r="P39" s="55">
        <f>O39*'Расчет субсидий'!U39</f>
        <v>1.3968871595330734</v>
      </c>
      <c r="Q39" s="56">
        <f t="shared" si="7"/>
        <v>180.33132469628569</v>
      </c>
      <c r="R39" s="55">
        <f>'Расчет субсидий'!X39-1</f>
        <v>6.999999999999984E-2</v>
      </c>
      <c r="S39" s="55">
        <f>R39*'Расчет субсидий'!Y39</f>
        <v>0.6999999999999984</v>
      </c>
      <c r="T39" s="56">
        <f t="shared" si="8"/>
        <v>90.366588615213729</v>
      </c>
      <c r="U39" s="55">
        <f t="shared" si="9"/>
        <v>7.9184736915584288</v>
      </c>
    </row>
    <row r="40" spans="1:21" ht="15" customHeight="1">
      <c r="A40" s="30" t="s">
        <v>41</v>
      </c>
      <c r="B40" s="53">
        <f>'Расчет субсидий'!AD40</f>
        <v>-177.35454545454559</v>
      </c>
      <c r="C40" s="55">
        <f>'Расчет субсидий'!D40-1</f>
        <v>-3.7146595117191761E-2</v>
      </c>
      <c r="D40" s="55">
        <f>C40*'Расчет субсидий'!E40</f>
        <v>-0.37146595117191761</v>
      </c>
      <c r="E40" s="56">
        <f t="shared" si="4"/>
        <v>-23.843910922620623</v>
      </c>
      <c r="F40" s="61" t="s">
        <v>394</v>
      </c>
      <c r="G40" s="61" t="s">
        <v>394</v>
      </c>
      <c r="H40" s="62" t="s">
        <v>394</v>
      </c>
      <c r="I40" s="55">
        <f>'Расчет субсидий'!L40-1</f>
        <v>-1.7857142857142905E-2</v>
      </c>
      <c r="J40" s="55">
        <f>I40*'Расчет субсидий'!M40</f>
        <v>-8.9285714285714524E-2</v>
      </c>
      <c r="K40" s="56">
        <f t="shared" si="5"/>
        <v>-5.7311325879928363</v>
      </c>
      <c r="L40" s="55">
        <f>'Расчет субсидий'!P40-1</f>
        <v>-0.22205695090893129</v>
      </c>
      <c r="M40" s="55">
        <f>L40*'Расчет субсидий'!Q40</f>
        <v>-4.4411390181786263</v>
      </c>
      <c r="N40" s="56">
        <f t="shared" si="6"/>
        <v>-285.07087341476762</v>
      </c>
      <c r="O40" s="55">
        <f>'Расчет субсидий'!T40-1</f>
        <v>0.19054545454545457</v>
      </c>
      <c r="P40" s="55">
        <f>O40*'Расчет субсидий'!U40</f>
        <v>0.95272727272727287</v>
      </c>
      <c r="Q40" s="56">
        <f t="shared" si="7"/>
        <v>61.154310786204135</v>
      </c>
      <c r="R40" s="55">
        <f>'Расчет субсидий'!X40-1</f>
        <v>0.23722891566265059</v>
      </c>
      <c r="S40" s="55">
        <f>R40*'Расчет субсидий'!Y40</f>
        <v>1.1861445783132529</v>
      </c>
      <c r="T40" s="56">
        <f t="shared" si="8"/>
        <v>76.137060684631365</v>
      </c>
      <c r="U40" s="55">
        <f t="shared" si="9"/>
        <v>-2.7630188325957326</v>
      </c>
    </row>
    <row r="41" spans="1:21" ht="15" customHeight="1">
      <c r="A41" s="30" t="s">
        <v>2</v>
      </c>
      <c r="B41" s="53">
        <f>'Расчет субсидий'!AD41</f>
        <v>-155.40909090909099</v>
      </c>
      <c r="C41" s="55">
        <f>'Расчет субсидий'!D41-1</f>
        <v>-9.70216711090508E-2</v>
      </c>
      <c r="D41" s="55">
        <f>C41*'Расчет субсидий'!E41</f>
        <v>-0.970216711090508</v>
      </c>
      <c r="E41" s="56">
        <f t="shared" si="4"/>
        <v>-71.919540060731734</v>
      </c>
      <c r="F41" s="61" t="s">
        <v>394</v>
      </c>
      <c r="G41" s="61" t="s">
        <v>394</v>
      </c>
      <c r="H41" s="62" t="s">
        <v>394</v>
      </c>
      <c r="I41" s="55">
        <f>'Расчет субсидий'!L41-1</f>
        <v>8.9108910891089188E-2</v>
      </c>
      <c r="J41" s="55">
        <f>I41*'Расчет субсидий'!M41</f>
        <v>1.3366336633663378</v>
      </c>
      <c r="K41" s="56">
        <f t="shared" si="5"/>
        <v>99.081037463217143</v>
      </c>
      <c r="L41" s="55">
        <f>'Расчет субсидий'!P41-1</f>
        <v>-0.17481818051923925</v>
      </c>
      <c r="M41" s="55">
        <f>L41*'Расчет субсидий'!Q41</f>
        <v>-3.496363610384785</v>
      </c>
      <c r="N41" s="56">
        <f t="shared" si="6"/>
        <v>-259.17597570682915</v>
      </c>
      <c r="O41" s="55">
        <f>'Расчет субсидий'!T41-1</f>
        <v>0.15668604651162776</v>
      </c>
      <c r="P41" s="55">
        <f>O41*'Расчет субсидий'!U41</f>
        <v>0.78343023255813882</v>
      </c>
      <c r="Q41" s="56">
        <f t="shared" si="7"/>
        <v>58.07356372157696</v>
      </c>
      <c r="R41" s="55">
        <f>'Расчет субсидий'!X41-1</f>
        <v>5.0000000000000044E-2</v>
      </c>
      <c r="S41" s="55">
        <f>R41*'Расчет субсидий'!Y41</f>
        <v>0.25000000000000022</v>
      </c>
      <c r="T41" s="56">
        <f t="shared" si="8"/>
        <v>18.531823673675799</v>
      </c>
      <c r="U41" s="55">
        <f t="shared" si="9"/>
        <v>-2.0965164255508162</v>
      </c>
    </row>
    <row r="42" spans="1:21" ht="15" customHeight="1">
      <c r="A42" s="30" t="s">
        <v>42</v>
      </c>
      <c r="B42" s="53">
        <f>'Расчет субсидий'!AD42</f>
        <v>-71.481818181818198</v>
      </c>
      <c r="C42" s="55">
        <f>'Расчет субсидий'!D42-1</f>
        <v>4.03505836087521E-2</v>
      </c>
      <c r="D42" s="55">
        <f>C42*'Расчет субсидий'!E42</f>
        <v>0.403505836087521</v>
      </c>
      <c r="E42" s="56">
        <f t="shared" si="4"/>
        <v>18.713005439522224</v>
      </c>
      <c r="F42" s="61" t="s">
        <v>394</v>
      </c>
      <c r="G42" s="61" t="s">
        <v>394</v>
      </c>
      <c r="H42" s="62" t="s">
        <v>394</v>
      </c>
      <c r="I42" s="55">
        <f>'Расчет субсидий'!L42-1</f>
        <v>0.14503816793893121</v>
      </c>
      <c r="J42" s="55">
        <f>I42*'Расчет субсидий'!M42</f>
        <v>1.4503816793893121</v>
      </c>
      <c r="K42" s="56">
        <f t="shared" si="5"/>
        <v>67.262968285565648</v>
      </c>
      <c r="L42" s="55">
        <f>'Расчет субсидий'!P42-1</f>
        <v>-0.1791475042063938</v>
      </c>
      <c r="M42" s="55">
        <f>L42*'Расчет субсидий'!Q42</f>
        <v>-3.5829500841278761</v>
      </c>
      <c r="N42" s="56">
        <f t="shared" si="6"/>
        <v>-166.16305990498438</v>
      </c>
      <c r="O42" s="55">
        <f>'Расчет субсидий'!T42-1</f>
        <v>-1.0606060606060619E-2</v>
      </c>
      <c r="P42" s="55">
        <f>O42*'Расчет субсидий'!U42</f>
        <v>-5.3030303030303094E-2</v>
      </c>
      <c r="Q42" s="56">
        <f t="shared" si="7"/>
        <v>-2.4593358021476801</v>
      </c>
      <c r="R42" s="55">
        <f>'Расчет субсидий'!X42-1</f>
        <v>4.8148148148148273E-2</v>
      </c>
      <c r="S42" s="55">
        <f>R42*'Расчет субсидий'!Y42</f>
        <v>0.24074074074074137</v>
      </c>
      <c r="T42" s="56">
        <f t="shared" si="8"/>
        <v>11.16460380022599</v>
      </c>
      <c r="U42" s="55">
        <f t="shared" si="9"/>
        <v>-1.5413521309406049</v>
      </c>
    </row>
    <row r="43" spans="1:21" ht="15" customHeight="1">
      <c r="A43" s="30" t="s">
        <v>3</v>
      </c>
      <c r="B43" s="53">
        <f>'Расчет субсидий'!AD43</f>
        <v>-39.39090909090919</v>
      </c>
      <c r="C43" s="55">
        <f>'Расчет субсидий'!D43-1</f>
        <v>-5.9429605111230743E-2</v>
      </c>
      <c r="D43" s="55">
        <f>C43*'Расчет субсидий'!E43</f>
        <v>-0.59429605111230743</v>
      </c>
      <c r="E43" s="56">
        <f t="shared" si="4"/>
        <v>-36.407029893861029</v>
      </c>
      <c r="F43" s="61" t="s">
        <v>394</v>
      </c>
      <c r="G43" s="61" t="s">
        <v>394</v>
      </c>
      <c r="H43" s="62" t="s">
        <v>394</v>
      </c>
      <c r="I43" s="55">
        <f>'Расчет субсидий'!L43-1</f>
        <v>2.564102564102555E-2</v>
      </c>
      <c r="J43" s="55">
        <f>I43*'Расчет субсидий'!M43</f>
        <v>0.2564102564102555</v>
      </c>
      <c r="K43" s="56">
        <f t="shared" si="5"/>
        <v>15.707888101811786</v>
      </c>
      <c r="L43" s="55">
        <f>'Расчет субсидий'!P43-1</f>
        <v>-1.6348609705556294E-2</v>
      </c>
      <c r="M43" s="55">
        <f>L43*'Расчет субсидий'!Q43</f>
        <v>-0.32697219411112588</v>
      </c>
      <c r="N43" s="56">
        <f t="shared" si="6"/>
        <v>-20.030566286255716</v>
      </c>
      <c r="O43" s="55">
        <f>'Расчет субсидий'!T43-1</f>
        <v>8.7431693989059589E-4</v>
      </c>
      <c r="P43" s="55">
        <f>O43*'Расчет субсидий'!U43</f>
        <v>4.3715846994529795E-3</v>
      </c>
      <c r="Q43" s="56">
        <f t="shared" si="7"/>
        <v>0.26780661681774059</v>
      </c>
      <c r="R43" s="55">
        <f>'Расчет субсидий'!X43-1</f>
        <v>3.4965034965033226E-3</v>
      </c>
      <c r="S43" s="55">
        <f>R43*'Расчет субсидий'!Y43</f>
        <v>1.7482517482516613E-2</v>
      </c>
      <c r="T43" s="56">
        <f t="shared" si="8"/>
        <v>1.0709923705780269</v>
      </c>
      <c r="U43" s="55">
        <f t="shared" si="9"/>
        <v>-0.64300388663120822</v>
      </c>
    </row>
    <row r="44" spans="1:21" ht="15" customHeight="1">
      <c r="A44" s="30" t="s">
        <v>43</v>
      </c>
      <c r="B44" s="53">
        <f>'Расчет субсидий'!AD44</f>
        <v>-252.93636363636369</v>
      </c>
      <c r="C44" s="55">
        <f>'Расчет субсидий'!D44-1</f>
        <v>4.391805377720881E-2</v>
      </c>
      <c r="D44" s="55">
        <f>C44*'Расчет субсидий'!E44</f>
        <v>0.4391805377720881</v>
      </c>
      <c r="E44" s="56">
        <f t="shared" si="4"/>
        <v>26.10307482470785</v>
      </c>
      <c r="F44" s="61" t="s">
        <v>394</v>
      </c>
      <c r="G44" s="61" t="s">
        <v>394</v>
      </c>
      <c r="H44" s="62" t="s">
        <v>394</v>
      </c>
      <c r="I44" s="55">
        <f>'Расчет субсидий'!L44-1</f>
        <v>0.20408759124087594</v>
      </c>
      <c r="J44" s="55">
        <f>I44*'Расчет субсидий'!M44</f>
        <v>2.0408759124087594</v>
      </c>
      <c r="K44" s="56">
        <f t="shared" si="5"/>
        <v>121.30122368308531</v>
      </c>
      <c r="L44" s="55">
        <f>'Расчет субсидий'!P44-1</f>
        <v>-0.43217848449102325</v>
      </c>
      <c r="M44" s="55">
        <f>L44*'Расчет субсидий'!Q44</f>
        <v>-8.643569689820465</v>
      </c>
      <c r="N44" s="56">
        <f t="shared" si="6"/>
        <v>-513.73803472832265</v>
      </c>
      <c r="O44" s="55">
        <f>'Расчет субсидий'!T44-1</f>
        <v>8.1578947368421195E-2</v>
      </c>
      <c r="P44" s="55">
        <f>O44*'Расчет субсидий'!U44</f>
        <v>0.40789473684210598</v>
      </c>
      <c r="Q44" s="56">
        <f t="shared" si="7"/>
        <v>24.24357620764928</v>
      </c>
      <c r="R44" s="55">
        <f>'Расчет субсидий'!X44-1</f>
        <v>0.30000000000000004</v>
      </c>
      <c r="S44" s="55">
        <f>R44*'Расчет субсидий'!Y44</f>
        <v>1.5000000000000002</v>
      </c>
      <c r="T44" s="56">
        <f t="shared" si="8"/>
        <v>89.153796376516567</v>
      </c>
      <c r="U44" s="55">
        <f t="shared" si="9"/>
        <v>-4.2556185027975113</v>
      </c>
    </row>
    <row r="45" spans="1:21" ht="15" customHeight="1">
      <c r="A45" s="31" t="s">
        <v>44</v>
      </c>
      <c r="B45" s="52">
        <f>'Расчет субсидий'!AD45</f>
        <v>367.08181818181833</v>
      </c>
      <c r="C45" s="52"/>
      <c r="D45" s="52"/>
      <c r="E45" s="52">
        <f>SUM(E47:E376)</f>
        <v>-14.640486391960962</v>
      </c>
      <c r="F45" s="52"/>
      <c r="G45" s="52"/>
      <c r="H45" s="52"/>
      <c r="I45" s="52"/>
      <c r="J45" s="52"/>
      <c r="K45" s="52"/>
      <c r="L45" s="52"/>
      <c r="M45" s="52"/>
      <c r="N45" s="52">
        <f>SUM(N47:N376)</f>
        <v>-1767.9653370992341</v>
      </c>
      <c r="O45" s="52"/>
      <c r="P45" s="52"/>
      <c r="Q45" s="52">
        <f>SUM(Q47:Q376)</f>
        <v>894.3616249529282</v>
      </c>
      <c r="R45" s="52"/>
      <c r="S45" s="52"/>
      <c r="T45" s="52">
        <f>SUM(T47:T376)</f>
        <v>1255.3260167200831</v>
      </c>
      <c r="U45" s="52"/>
    </row>
    <row r="46" spans="1:21" ht="15" customHeight="1">
      <c r="A46" s="32" t="s">
        <v>45</v>
      </c>
      <c r="B46" s="57"/>
      <c r="C46" s="58"/>
      <c r="D46" s="58"/>
      <c r="E46" s="59"/>
      <c r="F46" s="58"/>
      <c r="G46" s="58"/>
      <c r="H46" s="59"/>
      <c r="I46" s="59"/>
      <c r="J46" s="59"/>
      <c r="K46" s="59"/>
      <c r="L46" s="58"/>
      <c r="M46" s="58"/>
      <c r="N46" s="59"/>
      <c r="O46" s="58"/>
      <c r="P46" s="58"/>
      <c r="Q46" s="59"/>
      <c r="R46" s="58"/>
      <c r="S46" s="58"/>
      <c r="T46" s="59"/>
      <c r="U46" s="59"/>
    </row>
    <row r="47" spans="1:21" ht="15" customHeight="1">
      <c r="A47" s="33" t="s">
        <v>46</v>
      </c>
      <c r="B47" s="53">
        <f>'Расчет субсидий'!AD47</f>
        <v>29.063636363636363</v>
      </c>
      <c r="C47" s="55">
        <f>'Расчет субсидий'!D47-1</f>
        <v>0.19047619047619047</v>
      </c>
      <c r="D47" s="55">
        <f>C47*'Расчет субсидий'!E47</f>
        <v>1.9047619047619047</v>
      </c>
      <c r="E47" s="56">
        <f>$B47*D47/$U47</f>
        <v>5.7683141096837538</v>
      </c>
      <c r="F47" s="27" t="s">
        <v>375</v>
      </c>
      <c r="G47" s="27" t="s">
        <v>375</v>
      </c>
      <c r="H47" s="27" t="s">
        <v>375</v>
      </c>
      <c r="I47" s="27" t="s">
        <v>375</v>
      </c>
      <c r="J47" s="27" t="s">
        <v>375</v>
      </c>
      <c r="K47" s="27" t="s">
        <v>375</v>
      </c>
      <c r="L47" s="55">
        <f>'Расчет субсидий'!P47-1</f>
        <v>6.1881188118806385E-4</v>
      </c>
      <c r="M47" s="55">
        <f>L47*'Расчет субсидий'!Q47</f>
        <v>1.2376237623761277E-2</v>
      </c>
      <c r="N47" s="56">
        <f>$B47*M47/$U47</f>
        <v>3.7479763707719084E-2</v>
      </c>
      <c r="O47" s="55">
        <f>'Расчет субсидий'!T47-1</f>
        <v>0.20599999999999996</v>
      </c>
      <c r="P47" s="55">
        <f>O47*'Расчет субсидий'!U47</f>
        <v>6.1799999999999988</v>
      </c>
      <c r="Q47" s="56">
        <f>$B47*P47/$U47</f>
        <v>18.715295128868938</v>
      </c>
      <c r="R47" s="55">
        <f>'Расчет субсидий'!X47-1</f>
        <v>7.4999999999999956E-2</v>
      </c>
      <c r="S47" s="55">
        <f>R47*'Расчет субсидий'!Y47</f>
        <v>1.4999999999999991</v>
      </c>
      <c r="T47" s="56">
        <f>$B47*S47/$U47</f>
        <v>4.5425473613759539</v>
      </c>
      <c r="U47" s="55">
        <f>D47+M47+P47+S47</f>
        <v>9.5971381423856634</v>
      </c>
    </row>
    <row r="48" spans="1:21" ht="15" customHeight="1">
      <c r="A48" s="33" t="s">
        <v>47</v>
      </c>
      <c r="B48" s="53">
        <f>'Расчет субсидий'!AD48</f>
        <v>23.609090909090924</v>
      </c>
      <c r="C48" s="55">
        <f>'Расчет субсидий'!D48-1</f>
        <v>-1.4828828828828855E-2</v>
      </c>
      <c r="D48" s="55">
        <f>C48*'Расчет субсидий'!E48</f>
        <v>-0.14828828828828855</v>
      </c>
      <c r="E48" s="56">
        <f>$B48*D48/$U48</f>
        <v>-0.77346965826626857</v>
      </c>
      <c r="F48" s="27" t="s">
        <v>375</v>
      </c>
      <c r="G48" s="27" t="s">
        <v>375</v>
      </c>
      <c r="H48" s="27" t="s">
        <v>375</v>
      </c>
      <c r="I48" s="27" t="s">
        <v>375</v>
      </c>
      <c r="J48" s="27" t="s">
        <v>375</v>
      </c>
      <c r="K48" s="27" t="s">
        <v>375</v>
      </c>
      <c r="L48" s="55">
        <f>'Расчет субсидий'!P48-1</f>
        <v>-0.23154862421774114</v>
      </c>
      <c r="M48" s="55">
        <f>L48*'Расчет субсидий'!Q48</f>
        <v>-4.6309724843548228</v>
      </c>
      <c r="N48" s="56">
        <f>$B48*M48/$U48</f>
        <v>-24.15508835027337</v>
      </c>
      <c r="O48" s="55">
        <f>'Расчет субсидий'!T48-1</f>
        <v>0.17222222222222228</v>
      </c>
      <c r="P48" s="55">
        <f>O48*'Расчет субсидий'!U48</f>
        <v>4.3055555555555571</v>
      </c>
      <c r="Q48" s="56">
        <f>$B48*P48/$U48</f>
        <v>22.457718155918609</v>
      </c>
      <c r="R48" s="55">
        <f>'Расчет субсидий'!X48-1</f>
        <v>0.20000000000000018</v>
      </c>
      <c r="S48" s="55">
        <f>R48*'Расчет субсидий'!Y48</f>
        <v>5.0000000000000044</v>
      </c>
      <c r="T48" s="56">
        <f>$B48*S48/$U48</f>
        <v>26.079930761711946</v>
      </c>
      <c r="U48" s="55">
        <f>D48+M48+P48+S48</f>
        <v>4.5262947829124505</v>
      </c>
    </row>
    <row r="49" spans="1:21" ht="15" customHeight="1">
      <c r="A49" s="33" t="s">
        <v>48</v>
      </c>
      <c r="B49" s="53">
        <f>'Расчет субсидий'!AD49</f>
        <v>0.59090909090909349</v>
      </c>
      <c r="C49" s="55">
        <f>'Расчет субсидий'!D49-1</f>
        <v>0.23944444444444435</v>
      </c>
      <c r="D49" s="55">
        <f>C49*'Расчет субсидий'!E49</f>
        <v>2.3944444444444435</v>
      </c>
      <c r="E49" s="56">
        <f>$B49*D49/$U49</f>
        <v>6.289571865243305</v>
      </c>
      <c r="F49" s="27" t="s">
        <v>375</v>
      </c>
      <c r="G49" s="27" t="s">
        <v>375</v>
      </c>
      <c r="H49" s="27" t="s">
        <v>375</v>
      </c>
      <c r="I49" s="27" t="s">
        <v>375</v>
      </c>
      <c r="J49" s="27" t="s">
        <v>375</v>
      </c>
      <c r="K49" s="27" t="s">
        <v>375</v>
      </c>
      <c r="L49" s="55">
        <f>'Расчет субсидий'!P49-1</f>
        <v>-0.46180758017492718</v>
      </c>
      <c r="M49" s="55">
        <f>L49*'Расчет субсидий'!Q49</f>
        <v>-9.2361516034985431</v>
      </c>
      <c r="N49" s="56">
        <f>$B49*M49/$U49</f>
        <v>-24.260925912592885</v>
      </c>
      <c r="O49" s="55">
        <f>'Расчет субсидий'!T49-1</f>
        <v>0.15555555555555567</v>
      </c>
      <c r="P49" s="55">
        <f>O49*'Расчет субсидий'!U49</f>
        <v>4.6666666666666696</v>
      </c>
      <c r="Q49" s="56">
        <f>$B49*P49/$U49</f>
        <v>12.258098298850074</v>
      </c>
      <c r="R49" s="55">
        <f>'Расчет субсидий'!X49-1</f>
        <v>0.11999999999999988</v>
      </c>
      <c r="S49" s="55">
        <f>R49*'Расчет субсидий'!Y49</f>
        <v>2.3999999999999977</v>
      </c>
      <c r="T49" s="56">
        <f>$B49*S49/$U49</f>
        <v>6.3041648394085996</v>
      </c>
      <c r="U49" s="55">
        <f t="shared" ref="U49:U111" si="10">D49+M49+P49+S49</f>
        <v>0.22495950761256811</v>
      </c>
    </row>
    <row r="50" spans="1:21" ht="15" customHeight="1">
      <c r="A50" s="33" t="s">
        <v>49</v>
      </c>
      <c r="B50" s="53">
        <f>'Расчет субсидий'!AD50</f>
        <v>-12.372727272727275</v>
      </c>
      <c r="C50" s="55">
        <f>'Расчет субсидий'!D50-1</f>
        <v>-1</v>
      </c>
      <c r="D50" s="55">
        <f>C50*'Расчет субсидий'!E50</f>
        <v>0</v>
      </c>
      <c r="E50" s="56">
        <f>$B50*D50/$U50</f>
        <v>0</v>
      </c>
      <c r="F50" s="27" t="s">
        <v>375</v>
      </c>
      <c r="G50" s="27" t="s">
        <v>375</v>
      </c>
      <c r="H50" s="27" t="s">
        <v>375</v>
      </c>
      <c r="I50" s="27" t="s">
        <v>375</v>
      </c>
      <c r="J50" s="27" t="s">
        <v>375</v>
      </c>
      <c r="K50" s="27" t="s">
        <v>375</v>
      </c>
      <c r="L50" s="55">
        <f>'Расчет субсидий'!P50-1</f>
        <v>-0.54452926208651398</v>
      </c>
      <c r="M50" s="55">
        <f>L50*'Расчет субсидий'!Q50</f>
        <v>-10.89058524173028</v>
      </c>
      <c r="N50" s="56">
        <f>$B50*M50/$U50</f>
        <v>-21.131042405096778</v>
      </c>
      <c r="O50" s="55">
        <f>'Расчет субсидий'!T50-1</f>
        <v>0.15555555555555567</v>
      </c>
      <c r="P50" s="55">
        <f>O50*'Расчет субсидий'!U50</f>
        <v>3.8888888888888919</v>
      </c>
      <c r="Q50" s="56">
        <f>$B50*P50/$U50</f>
        <v>7.5456253448106549</v>
      </c>
      <c r="R50" s="55">
        <f>'Расчет субсидий'!X50-1</f>
        <v>2.4999999999999911E-2</v>
      </c>
      <c r="S50" s="55">
        <f>R50*'Расчет субсидий'!Y50</f>
        <v>0.62499999999999778</v>
      </c>
      <c r="T50" s="56">
        <f>$B50*S50/$U50</f>
        <v>1.2126897875588498</v>
      </c>
      <c r="U50" s="55">
        <f t="shared" si="10"/>
        <v>-6.3766963528413907</v>
      </c>
    </row>
    <row r="51" spans="1:21" ht="15" customHeight="1">
      <c r="A51" s="33" t="s">
        <v>50</v>
      </c>
      <c r="B51" s="53">
        <f>'Расчет субсидий'!AD51</f>
        <v>38.509090909090958</v>
      </c>
      <c r="C51" s="55">
        <f>'Расчет субсидий'!D51-1</f>
        <v>-8.2222222222222197E-2</v>
      </c>
      <c r="D51" s="55">
        <f>C51*'Расчет субсидий'!E51</f>
        <v>-0.82222222222222197</v>
      </c>
      <c r="E51" s="56">
        <f>$B51*D51/$U51</f>
        <v>-3.0260481023830561</v>
      </c>
      <c r="F51" s="27" t="s">
        <v>375</v>
      </c>
      <c r="G51" s="27" t="s">
        <v>375</v>
      </c>
      <c r="H51" s="27" t="s">
        <v>375</v>
      </c>
      <c r="I51" s="27" t="s">
        <v>375</v>
      </c>
      <c r="J51" s="27" t="s">
        <v>375</v>
      </c>
      <c r="K51" s="27" t="s">
        <v>375</v>
      </c>
      <c r="L51" s="55">
        <f>'Расчет субсидий'!P51-1</f>
        <v>0.30000000000000004</v>
      </c>
      <c r="M51" s="55">
        <f>L51*'Расчет субсидий'!Q51</f>
        <v>6.0000000000000009</v>
      </c>
      <c r="N51" s="56">
        <f>$B51*M51/$U51</f>
        <v>22.0819726390115</v>
      </c>
      <c r="O51" s="55">
        <f>'Расчет субсидий'!T51-1</f>
        <v>4.2857142857142927E-2</v>
      </c>
      <c r="P51" s="55">
        <f>O51*'Расчет субсидий'!U51</f>
        <v>1.2857142857142878</v>
      </c>
      <c r="Q51" s="56">
        <f>$B51*P51/$U51</f>
        <v>4.7318512797881853</v>
      </c>
      <c r="R51" s="55">
        <f>'Расчет субсидий'!X51-1</f>
        <v>0.19999999999999996</v>
      </c>
      <c r="S51" s="55">
        <f>R51*'Расчет субсидий'!Y51</f>
        <v>3.9999999999999991</v>
      </c>
      <c r="T51" s="56">
        <f>$B51*S51/$U51</f>
        <v>14.721315092674329</v>
      </c>
      <c r="U51" s="55">
        <f t="shared" si="10"/>
        <v>10.463492063492065</v>
      </c>
    </row>
    <row r="52" spans="1:21" ht="15" customHeight="1">
      <c r="A52" s="32" t="s">
        <v>51</v>
      </c>
      <c r="B52" s="57"/>
      <c r="C52" s="58"/>
      <c r="D52" s="58"/>
      <c r="E52" s="59"/>
      <c r="F52" s="58"/>
      <c r="G52" s="58"/>
      <c r="H52" s="59"/>
      <c r="I52" s="59"/>
      <c r="J52" s="59"/>
      <c r="K52" s="59"/>
      <c r="L52" s="58"/>
      <c r="M52" s="58"/>
      <c r="N52" s="59"/>
      <c r="O52" s="58"/>
      <c r="P52" s="58"/>
      <c r="Q52" s="59"/>
      <c r="R52" s="58"/>
      <c r="S52" s="58"/>
      <c r="T52" s="59"/>
      <c r="U52" s="59"/>
    </row>
    <row r="53" spans="1:21" ht="15" customHeight="1">
      <c r="A53" s="33" t="s">
        <v>52</v>
      </c>
      <c r="B53" s="53">
        <f>'Расчет субсидий'!AD53</f>
        <v>10.172727272727258</v>
      </c>
      <c r="C53" s="55">
        <f>'Расчет субсидий'!D53-1</f>
        <v>0.21081001204424932</v>
      </c>
      <c r="D53" s="55">
        <f>C53*'Расчет субсидий'!E53</f>
        <v>2.1081001204424932</v>
      </c>
      <c r="E53" s="56">
        <f t="shared" ref="E53:E65" si="11">$B53*D53/$U53</f>
        <v>6.7684150897290305</v>
      </c>
      <c r="F53" s="27" t="s">
        <v>375</v>
      </c>
      <c r="G53" s="27" t="s">
        <v>375</v>
      </c>
      <c r="H53" s="27" t="s">
        <v>375</v>
      </c>
      <c r="I53" s="27" t="s">
        <v>375</v>
      </c>
      <c r="J53" s="27" t="s">
        <v>375</v>
      </c>
      <c r="K53" s="27" t="s">
        <v>375</v>
      </c>
      <c r="L53" s="55">
        <f>'Расчет субсидий'!P53-1</f>
        <v>-0.29238881780466053</v>
      </c>
      <c r="M53" s="55">
        <f>L53*'Расчет субсидий'!Q53</f>
        <v>-5.8477763560932106</v>
      </c>
      <c r="N53" s="56">
        <f t="shared" ref="N53:N65" si="12">$B53*M53/$U53</f>
        <v>-18.775283652862747</v>
      </c>
      <c r="O53" s="55">
        <f>'Расчет субсидий'!T53-1</f>
        <v>0.21750000000000003</v>
      </c>
      <c r="P53" s="55">
        <f>O53*'Расчет субсидий'!U53</f>
        <v>5.4375000000000009</v>
      </c>
      <c r="Q53" s="56">
        <f t="shared" ref="Q53:Q65" si="13">$B53*P53/$U53</f>
        <v>17.45802141630567</v>
      </c>
      <c r="R53" s="55">
        <f>'Расчет субсидий'!X53-1</f>
        <v>5.8823529411764941E-2</v>
      </c>
      <c r="S53" s="55">
        <f>R53*'Расчет субсидий'!Y53</f>
        <v>1.4705882352941235</v>
      </c>
      <c r="T53" s="56">
        <f t="shared" ref="T53:T65" si="14">$B53*S53/$U53</f>
        <v>4.7215744195553047</v>
      </c>
      <c r="U53" s="55">
        <f t="shared" si="10"/>
        <v>3.168411999643407</v>
      </c>
    </row>
    <row r="54" spans="1:21" ht="15" customHeight="1">
      <c r="A54" s="33" t="s">
        <v>53</v>
      </c>
      <c r="B54" s="53">
        <f>'Расчет субсидий'!AD54</f>
        <v>-15.081818181818193</v>
      </c>
      <c r="C54" s="55">
        <f>'Расчет субсидий'!D54-1</f>
        <v>0</v>
      </c>
      <c r="D54" s="55">
        <f>C54*'Расчет субсидий'!E54</f>
        <v>0</v>
      </c>
      <c r="E54" s="56">
        <f t="shared" si="11"/>
        <v>0</v>
      </c>
      <c r="F54" s="27" t="s">
        <v>375</v>
      </c>
      <c r="G54" s="27" t="s">
        <v>375</v>
      </c>
      <c r="H54" s="27" t="s">
        <v>375</v>
      </c>
      <c r="I54" s="27" t="s">
        <v>375</v>
      </c>
      <c r="J54" s="27" t="s">
        <v>375</v>
      </c>
      <c r="K54" s="27" t="s">
        <v>375</v>
      </c>
      <c r="L54" s="55">
        <f>'Расчет субсидий'!P54-1</f>
        <v>-0.59080590238365494</v>
      </c>
      <c r="M54" s="55">
        <f>L54*'Расчет субсидий'!Q54</f>
        <v>-11.816118047673099</v>
      </c>
      <c r="N54" s="56">
        <f t="shared" si="12"/>
        <v>-16.61585753045086</v>
      </c>
      <c r="O54" s="55">
        <f>'Расчет субсидий'!T54-1</f>
        <v>0</v>
      </c>
      <c r="P54" s="55">
        <f>O54*'Расчет субсидий'!U54</f>
        <v>0</v>
      </c>
      <c r="Q54" s="56">
        <f t="shared" si="13"/>
        <v>0</v>
      </c>
      <c r="R54" s="55">
        <f>'Расчет субсидий'!X54-1</f>
        <v>3.6363636363636376E-2</v>
      </c>
      <c r="S54" s="55">
        <f>R54*'Расчет субсидий'!Y54</f>
        <v>1.0909090909090913</v>
      </c>
      <c r="T54" s="56">
        <f t="shared" si="14"/>
        <v>1.5340393486326658</v>
      </c>
      <c r="U54" s="55">
        <f t="shared" si="10"/>
        <v>-10.725208956764007</v>
      </c>
    </row>
    <row r="55" spans="1:21" ht="15" customHeight="1">
      <c r="A55" s="33" t="s">
        <v>54</v>
      </c>
      <c r="B55" s="53">
        <f>'Расчет субсидий'!AD55</f>
        <v>21.845454545454544</v>
      </c>
      <c r="C55" s="55">
        <f>'Расчет субсидий'!D55-1</f>
        <v>-1</v>
      </c>
      <c r="D55" s="55">
        <f>C55*'Расчет субсидий'!E55</f>
        <v>0</v>
      </c>
      <c r="E55" s="56">
        <f t="shared" si="11"/>
        <v>0</v>
      </c>
      <c r="F55" s="27" t="s">
        <v>375</v>
      </c>
      <c r="G55" s="27" t="s">
        <v>375</v>
      </c>
      <c r="H55" s="27" t="s">
        <v>375</v>
      </c>
      <c r="I55" s="27" t="s">
        <v>375</v>
      </c>
      <c r="J55" s="27" t="s">
        <v>375</v>
      </c>
      <c r="K55" s="27" t="s">
        <v>375</v>
      </c>
      <c r="L55" s="55">
        <f>'Расчет субсидий'!P55-1</f>
        <v>6.8228882833787585E-2</v>
      </c>
      <c r="M55" s="55">
        <f>L55*'Расчет субсидий'!Q55</f>
        <v>1.3645776566757517</v>
      </c>
      <c r="N55" s="56">
        <f t="shared" si="12"/>
        <v>4.5651998192308145</v>
      </c>
      <c r="O55" s="55">
        <f>'Расчет субсидий'!T55-1</f>
        <v>0</v>
      </c>
      <c r="P55" s="55">
        <f>O55*'Расчет субсидий'!U55</f>
        <v>0</v>
      </c>
      <c r="Q55" s="56">
        <f t="shared" si="13"/>
        <v>0</v>
      </c>
      <c r="R55" s="55">
        <f>'Расчет субсидий'!X55-1</f>
        <v>0.25826086956521732</v>
      </c>
      <c r="S55" s="55">
        <f>R55*'Расчет субсидий'!Y55</f>
        <v>5.1652173913043464</v>
      </c>
      <c r="T55" s="56">
        <f t="shared" si="14"/>
        <v>17.280254726223728</v>
      </c>
      <c r="U55" s="55">
        <f t="shared" si="10"/>
        <v>6.5297950479800981</v>
      </c>
    </row>
    <row r="56" spans="1:21" ht="15" customHeight="1">
      <c r="A56" s="33" t="s">
        <v>55</v>
      </c>
      <c r="B56" s="53">
        <f>'Расчет субсидий'!AD56</f>
        <v>-13.309090909090912</v>
      </c>
      <c r="C56" s="55">
        <f>'Расчет субсидий'!D56-1</f>
        <v>-1</v>
      </c>
      <c r="D56" s="55">
        <f>C56*'Расчет субсидий'!E56</f>
        <v>0</v>
      </c>
      <c r="E56" s="56">
        <f t="shared" si="11"/>
        <v>0</v>
      </c>
      <c r="F56" s="27" t="s">
        <v>375</v>
      </c>
      <c r="G56" s="27" t="s">
        <v>375</v>
      </c>
      <c r="H56" s="27" t="s">
        <v>375</v>
      </c>
      <c r="I56" s="27" t="s">
        <v>375</v>
      </c>
      <c r="J56" s="27" t="s">
        <v>375</v>
      </c>
      <c r="K56" s="27" t="s">
        <v>375</v>
      </c>
      <c r="L56" s="55">
        <f>'Расчет субсидий'!P56-1</f>
        <v>-0.50629973474801071</v>
      </c>
      <c r="M56" s="55">
        <f>L56*'Расчет субсидий'!Q56</f>
        <v>-10.125994694960214</v>
      </c>
      <c r="N56" s="56">
        <f t="shared" si="12"/>
        <v>-29.852949571734257</v>
      </c>
      <c r="O56" s="55">
        <f>'Расчет субсидий'!T56-1</f>
        <v>0.22446428571428578</v>
      </c>
      <c r="P56" s="55">
        <f>O56*'Расчет субсидий'!U56</f>
        <v>5.6116071428571441</v>
      </c>
      <c r="Q56" s="56">
        <f t="shared" si="13"/>
        <v>16.543858662643341</v>
      </c>
      <c r="R56" s="55">
        <f>'Расчет субсидий'!X56-1</f>
        <v>0</v>
      </c>
      <c r="S56" s="55">
        <f>R56*'Расчет субсидий'!Y56</f>
        <v>0</v>
      </c>
      <c r="T56" s="56">
        <f t="shared" si="14"/>
        <v>0</v>
      </c>
      <c r="U56" s="55">
        <f t="shared" si="10"/>
        <v>-4.5143875521030701</v>
      </c>
    </row>
    <row r="57" spans="1:21" ht="15" customHeight="1">
      <c r="A57" s="33" t="s">
        <v>56</v>
      </c>
      <c r="B57" s="53">
        <f>'Расчет субсидий'!AD57</f>
        <v>-9.7181818181818187</v>
      </c>
      <c r="C57" s="55">
        <f>'Расчет субсидий'!D57-1</f>
        <v>-1</v>
      </c>
      <c r="D57" s="55">
        <f>C57*'Расчет субсидий'!E57</f>
        <v>0</v>
      </c>
      <c r="E57" s="56">
        <f t="shared" si="11"/>
        <v>0</v>
      </c>
      <c r="F57" s="27" t="s">
        <v>375</v>
      </c>
      <c r="G57" s="27" t="s">
        <v>375</v>
      </c>
      <c r="H57" s="27" t="s">
        <v>375</v>
      </c>
      <c r="I57" s="27" t="s">
        <v>375</v>
      </c>
      <c r="J57" s="27" t="s">
        <v>375</v>
      </c>
      <c r="K57" s="27" t="s">
        <v>375</v>
      </c>
      <c r="L57" s="55">
        <f>'Расчет субсидий'!P57-1</f>
        <v>-0.44966442953020136</v>
      </c>
      <c r="M57" s="55">
        <f>L57*'Расчет субсидий'!Q57</f>
        <v>-8.9932885906040276</v>
      </c>
      <c r="N57" s="56">
        <f t="shared" si="12"/>
        <v>-21.963151059298482</v>
      </c>
      <c r="O57" s="55">
        <f>'Расчет субсидий'!T57-1</f>
        <v>2.3428571428571354E-2</v>
      </c>
      <c r="P57" s="55">
        <f>O57*'Расчет субсидий'!U57</f>
        <v>0.70285714285714063</v>
      </c>
      <c r="Q57" s="56">
        <f t="shared" si="13"/>
        <v>1.7164975243657228</v>
      </c>
      <c r="R57" s="55">
        <f>'Расчет субсидий'!X57-1</f>
        <v>0.2155555555555555</v>
      </c>
      <c r="S57" s="55">
        <f>R57*'Расчет субсидий'!Y57</f>
        <v>4.31111111111111</v>
      </c>
      <c r="T57" s="56">
        <f t="shared" si="14"/>
        <v>10.528471716750941</v>
      </c>
      <c r="U57" s="55">
        <f t="shared" si="10"/>
        <v>-3.9793203366357766</v>
      </c>
    </row>
    <row r="58" spans="1:21" ht="15" customHeight="1">
      <c r="A58" s="33" t="s">
        <v>57</v>
      </c>
      <c r="B58" s="53">
        <f>'Расчет субсидий'!AD58</f>
        <v>2.4727272727272762</v>
      </c>
      <c r="C58" s="55">
        <f>'Расчет субсидий'!D58-1</f>
        <v>-1</v>
      </c>
      <c r="D58" s="55">
        <f>C58*'Расчет субсидий'!E58</f>
        <v>0</v>
      </c>
      <c r="E58" s="56">
        <f t="shared" si="11"/>
        <v>0</v>
      </c>
      <c r="F58" s="27" t="s">
        <v>375</v>
      </c>
      <c r="G58" s="27" t="s">
        <v>375</v>
      </c>
      <c r="H58" s="27" t="s">
        <v>375</v>
      </c>
      <c r="I58" s="27" t="s">
        <v>375</v>
      </c>
      <c r="J58" s="27" t="s">
        <v>375</v>
      </c>
      <c r="K58" s="27" t="s">
        <v>375</v>
      </c>
      <c r="L58" s="55">
        <f>'Расчет субсидий'!P58-1</f>
        <v>0.23760095011876481</v>
      </c>
      <c r="M58" s="55">
        <f>L58*'Расчет субсидий'!Q58</f>
        <v>4.7520190023752962</v>
      </c>
      <c r="N58" s="56">
        <f t="shared" si="12"/>
        <v>2.4727272727272762</v>
      </c>
      <c r="O58" s="55">
        <f>'Расчет субсидий'!T58-1</f>
        <v>0</v>
      </c>
      <c r="P58" s="55">
        <f>O58*'Расчет субсидий'!U58</f>
        <v>0</v>
      </c>
      <c r="Q58" s="56">
        <f t="shared" si="13"/>
        <v>0</v>
      </c>
      <c r="R58" s="55">
        <f>'Расчет субсидий'!X58-1</f>
        <v>0</v>
      </c>
      <c r="S58" s="55">
        <f>R58*'Расчет субсидий'!Y58</f>
        <v>0</v>
      </c>
      <c r="T58" s="56">
        <f t="shared" si="14"/>
        <v>0</v>
      </c>
      <c r="U58" s="55">
        <f t="shared" si="10"/>
        <v>4.7520190023752962</v>
      </c>
    </row>
    <row r="59" spans="1:21" ht="15" customHeight="1">
      <c r="A59" s="33" t="s">
        <v>58</v>
      </c>
      <c r="B59" s="53">
        <f>'Расчет субсидий'!AD59</f>
        <v>-25.418181818181807</v>
      </c>
      <c r="C59" s="55">
        <f>'Расчет субсидий'!D59-1</f>
        <v>-1</v>
      </c>
      <c r="D59" s="55">
        <f>C59*'Расчет субсидий'!E59</f>
        <v>0</v>
      </c>
      <c r="E59" s="56">
        <f t="shared" si="11"/>
        <v>0</v>
      </c>
      <c r="F59" s="27" t="s">
        <v>375</v>
      </c>
      <c r="G59" s="27" t="s">
        <v>375</v>
      </c>
      <c r="H59" s="27" t="s">
        <v>375</v>
      </c>
      <c r="I59" s="27" t="s">
        <v>375</v>
      </c>
      <c r="J59" s="27" t="s">
        <v>375</v>
      </c>
      <c r="K59" s="27" t="s">
        <v>375</v>
      </c>
      <c r="L59" s="55">
        <f>'Расчет субсидий'!P59-1</f>
        <v>-0.87077652637818614</v>
      </c>
      <c r="M59" s="55">
        <f>L59*'Расчет субсидий'!Q59</f>
        <v>-17.415530527563725</v>
      </c>
      <c r="N59" s="56">
        <f t="shared" si="12"/>
        <v>-30.333842892065967</v>
      </c>
      <c r="O59" s="55">
        <f>'Расчет субсидий'!T59-1</f>
        <v>2.0000000000000018E-2</v>
      </c>
      <c r="P59" s="55">
        <f>O59*'Расчет субсидий'!U59</f>
        <v>0.60000000000000053</v>
      </c>
      <c r="Q59" s="56">
        <f t="shared" si="13"/>
        <v>1.0450618031092305</v>
      </c>
      <c r="R59" s="55">
        <f>'Расчет субсидий'!X59-1</f>
        <v>0.11111111111111116</v>
      </c>
      <c r="S59" s="55">
        <f>R59*'Расчет субсидий'!Y59</f>
        <v>2.2222222222222232</v>
      </c>
      <c r="T59" s="56">
        <f t="shared" si="14"/>
        <v>3.8705992707749264</v>
      </c>
      <c r="U59" s="55">
        <f t="shared" si="10"/>
        <v>-14.5933083053415</v>
      </c>
    </row>
    <row r="60" spans="1:21" ht="15" customHeight="1">
      <c r="A60" s="33" t="s">
        <v>59</v>
      </c>
      <c r="B60" s="53">
        <f>'Расчет субсидий'!AD60</f>
        <v>-18.309090909090912</v>
      </c>
      <c r="C60" s="55">
        <f>'Расчет субсидий'!D60-1</f>
        <v>-1</v>
      </c>
      <c r="D60" s="55">
        <f>C60*'Расчет субсидий'!E60</f>
        <v>0</v>
      </c>
      <c r="E60" s="56">
        <f t="shared" si="11"/>
        <v>0</v>
      </c>
      <c r="F60" s="27" t="s">
        <v>375</v>
      </c>
      <c r="G60" s="27" t="s">
        <v>375</v>
      </c>
      <c r="H60" s="27" t="s">
        <v>375</v>
      </c>
      <c r="I60" s="27" t="s">
        <v>375</v>
      </c>
      <c r="J60" s="27" t="s">
        <v>375</v>
      </c>
      <c r="K60" s="27" t="s">
        <v>375</v>
      </c>
      <c r="L60" s="55">
        <f>'Расчет субсидий'!P60-1</f>
        <v>-0.88495575221238942</v>
      </c>
      <c r="M60" s="55">
        <f>L60*'Расчет субсидий'!Q60</f>
        <v>-17.69911504424779</v>
      </c>
      <c r="N60" s="56">
        <f t="shared" si="12"/>
        <v>-47.173976905173923</v>
      </c>
      <c r="O60" s="55">
        <f>'Расчет субсидий'!T60-1</f>
        <v>0.29749999999999988</v>
      </c>
      <c r="P60" s="55">
        <f>O60*'Расчет субсидий'!U60</f>
        <v>8.9249999999999972</v>
      </c>
      <c r="Q60" s="56">
        <f t="shared" si="13"/>
        <v>23.788067529145255</v>
      </c>
      <c r="R60" s="55">
        <f>'Расчет субсидий'!X60-1</f>
        <v>9.5238095238095122E-2</v>
      </c>
      <c r="S60" s="55">
        <f>R60*'Расчет субсидий'!Y60</f>
        <v>1.9047619047619024</v>
      </c>
      <c r="T60" s="56">
        <f t="shared" si="14"/>
        <v>5.076818466937759</v>
      </c>
      <c r="U60" s="55">
        <f t="shared" si="10"/>
        <v>-6.8693531394858907</v>
      </c>
    </row>
    <row r="61" spans="1:21" ht="15" customHeight="1">
      <c r="A61" s="33" t="s">
        <v>60</v>
      </c>
      <c r="B61" s="53">
        <f>'Расчет субсидий'!AD61</f>
        <v>-7.1090909090909093</v>
      </c>
      <c r="C61" s="55">
        <f>'Расчет субсидий'!D61-1</f>
        <v>0.20163794220552012</v>
      </c>
      <c r="D61" s="55">
        <f>C61*'Расчет субсидий'!E61</f>
        <v>2.0163794220552012</v>
      </c>
      <c r="E61" s="56">
        <f t="shared" si="11"/>
        <v>3.3194906141595064</v>
      </c>
      <c r="F61" s="27" t="s">
        <v>375</v>
      </c>
      <c r="G61" s="27" t="s">
        <v>375</v>
      </c>
      <c r="H61" s="27" t="s">
        <v>375</v>
      </c>
      <c r="I61" s="27" t="s">
        <v>375</v>
      </c>
      <c r="J61" s="27" t="s">
        <v>375</v>
      </c>
      <c r="K61" s="27" t="s">
        <v>375</v>
      </c>
      <c r="L61" s="55">
        <f>'Расчет субсидий'!P61-1</f>
        <v>-0.41951277764509187</v>
      </c>
      <c r="M61" s="55">
        <f>L61*'Расчет субсидий'!Q61</f>
        <v>-8.3902555529018379</v>
      </c>
      <c r="N61" s="56">
        <f t="shared" si="12"/>
        <v>-13.812566352154956</v>
      </c>
      <c r="O61" s="55">
        <f>'Расчет субсидий'!T61-1</f>
        <v>5.0000000000000044E-2</v>
      </c>
      <c r="P61" s="55">
        <f>O61*'Расчет субсидий'!U61</f>
        <v>1.5000000000000013</v>
      </c>
      <c r="Q61" s="56">
        <f t="shared" si="13"/>
        <v>2.4693943346060143</v>
      </c>
      <c r="R61" s="55">
        <f>'Расчет субсидий'!X61-1</f>
        <v>2.7777777777777901E-2</v>
      </c>
      <c r="S61" s="55">
        <f>R61*'Расчет субсидий'!Y61</f>
        <v>0.55555555555555802</v>
      </c>
      <c r="T61" s="56">
        <f t="shared" si="14"/>
        <v>0.91459049429852723</v>
      </c>
      <c r="U61" s="55">
        <f t="shared" si="10"/>
        <v>-4.3183205752910778</v>
      </c>
    </row>
    <row r="62" spans="1:21" ht="15" customHeight="1">
      <c r="A62" s="33" t="s">
        <v>61</v>
      </c>
      <c r="B62" s="53">
        <f>'Расчет субсидий'!AD62</f>
        <v>1.7909090909090963</v>
      </c>
      <c r="C62" s="55">
        <f>'Расчет субсидий'!D62-1</f>
        <v>-1</v>
      </c>
      <c r="D62" s="55">
        <f>C62*'Расчет субсидий'!E62</f>
        <v>0</v>
      </c>
      <c r="E62" s="56">
        <f t="shared" si="11"/>
        <v>0</v>
      </c>
      <c r="F62" s="27" t="s">
        <v>375</v>
      </c>
      <c r="G62" s="27" t="s">
        <v>375</v>
      </c>
      <c r="H62" s="27" t="s">
        <v>375</v>
      </c>
      <c r="I62" s="27" t="s">
        <v>375</v>
      </c>
      <c r="J62" s="27" t="s">
        <v>375</v>
      </c>
      <c r="K62" s="27" t="s">
        <v>375</v>
      </c>
      <c r="L62" s="55">
        <f>'Расчет субсидий'!P62-1</f>
        <v>-0.25630052306229201</v>
      </c>
      <c r="M62" s="55">
        <f>L62*'Расчет субсидий'!Q62</f>
        <v>-5.1260104612458406</v>
      </c>
      <c r="N62" s="56">
        <f t="shared" si="12"/>
        <v>-5.8590408639724947</v>
      </c>
      <c r="O62" s="55">
        <f>'Расчет субсидий'!T62-1</f>
        <v>0.20642857142857141</v>
      </c>
      <c r="P62" s="55">
        <f>O62*'Расчет субсидий'!U62</f>
        <v>6.1928571428571422</v>
      </c>
      <c r="Q62" s="56">
        <f t="shared" si="13"/>
        <v>7.0784488910163725</v>
      </c>
      <c r="R62" s="55">
        <f>'Расчет субсидий'!X62-1</f>
        <v>2.4999999999999911E-2</v>
      </c>
      <c r="S62" s="55">
        <f>R62*'Расчет субсидий'!Y62</f>
        <v>0.49999999999999822</v>
      </c>
      <c r="T62" s="56">
        <f t="shared" si="14"/>
        <v>0.57150106386521837</v>
      </c>
      <c r="U62" s="55">
        <f t="shared" si="10"/>
        <v>1.5668466816112998</v>
      </c>
    </row>
    <row r="63" spans="1:21" ht="15" customHeight="1">
      <c r="A63" s="33" t="s">
        <v>62</v>
      </c>
      <c r="B63" s="53">
        <f>'Расчет субсидий'!AD63</f>
        <v>-18.054545454545448</v>
      </c>
      <c r="C63" s="55">
        <f>'Расчет субсидий'!D63-1</f>
        <v>0</v>
      </c>
      <c r="D63" s="55">
        <f>C63*'Расчет субсидий'!E63</f>
        <v>0</v>
      </c>
      <c r="E63" s="56">
        <f t="shared" si="11"/>
        <v>0</v>
      </c>
      <c r="F63" s="27" t="s">
        <v>375</v>
      </c>
      <c r="G63" s="27" t="s">
        <v>375</v>
      </c>
      <c r="H63" s="27" t="s">
        <v>375</v>
      </c>
      <c r="I63" s="27" t="s">
        <v>375</v>
      </c>
      <c r="J63" s="27" t="s">
        <v>375</v>
      </c>
      <c r="K63" s="27" t="s">
        <v>375</v>
      </c>
      <c r="L63" s="55">
        <f>'Расчет субсидий'!P63-1</f>
        <v>-0.7055196711685261</v>
      </c>
      <c r="M63" s="55">
        <f>L63*'Расчет субсидий'!Q63</f>
        <v>-14.110393423370521</v>
      </c>
      <c r="N63" s="56">
        <f t="shared" si="12"/>
        <v>-20.059369373787177</v>
      </c>
      <c r="O63" s="55">
        <f>'Расчет субсидий'!T63-1</f>
        <v>-5.555555555555558E-2</v>
      </c>
      <c r="P63" s="55">
        <f>O63*'Расчет субсидий'!U63</f>
        <v>-1.6666666666666674</v>
      </c>
      <c r="Q63" s="56">
        <f t="shared" si="13"/>
        <v>-2.3693373591038691</v>
      </c>
      <c r="R63" s="55">
        <f>'Расчет субсидий'!X63-1</f>
        <v>0.15384615384615374</v>
      </c>
      <c r="S63" s="55">
        <f>R63*'Расчет субсидий'!Y63</f>
        <v>3.0769230769230749</v>
      </c>
      <c r="T63" s="56">
        <f t="shared" si="14"/>
        <v>4.3741612783455999</v>
      </c>
      <c r="U63" s="55">
        <f t="shared" si="10"/>
        <v>-12.700137013114114</v>
      </c>
    </row>
    <row r="64" spans="1:21" ht="15" customHeight="1">
      <c r="A64" s="33" t="s">
        <v>63</v>
      </c>
      <c r="B64" s="53">
        <f>'Расчет субсидий'!AD64</f>
        <v>-22.24545454545455</v>
      </c>
      <c r="C64" s="55">
        <f>'Расчет субсидий'!D64-1</f>
        <v>-1</v>
      </c>
      <c r="D64" s="55">
        <f>C64*'Расчет субсидий'!E64</f>
        <v>0</v>
      </c>
      <c r="E64" s="56">
        <f t="shared" si="11"/>
        <v>0</v>
      </c>
      <c r="F64" s="27" t="s">
        <v>375</v>
      </c>
      <c r="G64" s="27" t="s">
        <v>375</v>
      </c>
      <c r="H64" s="27" t="s">
        <v>375</v>
      </c>
      <c r="I64" s="27" t="s">
        <v>375</v>
      </c>
      <c r="J64" s="27" t="s">
        <v>375</v>
      </c>
      <c r="K64" s="27" t="s">
        <v>375</v>
      </c>
      <c r="L64" s="55">
        <f>'Расчет субсидий'!P64-1</f>
        <v>-0.72503134141245296</v>
      </c>
      <c r="M64" s="55">
        <f>L64*'Расчет субсидий'!Q64</f>
        <v>-14.500626828249059</v>
      </c>
      <c r="N64" s="56">
        <f t="shared" si="12"/>
        <v>-22.24545454545455</v>
      </c>
      <c r="O64" s="55">
        <f>'Расчет субсидий'!T64-1</f>
        <v>0</v>
      </c>
      <c r="P64" s="55">
        <f>O64*'Расчет субсидий'!U64</f>
        <v>0</v>
      </c>
      <c r="Q64" s="56">
        <f t="shared" si="13"/>
        <v>0</v>
      </c>
      <c r="R64" s="55">
        <f>'Расчет субсидий'!X64-1</f>
        <v>0</v>
      </c>
      <c r="S64" s="55">
        <f>R64*'Расчет субсидий'!Y64</f>
        <v>0</v>
      </c>
      <c r="T64" s="56">
        <f t="shared" si="14"/>
        <v>0</v>
      </c>
      <c r="U64" s="55">
        <f t="shared" si="10"/>
        <v>-14.500626828249059</v>
      </c>
    </row>
    <row r="65" spans="1:21" ht="15" customHeight="1">
      <c r="A65" s="33" t="s">
        <v>64</v>
      </c>
      <c r="B65" s="53">
        <f>'Расчет субсидий'!AD65</f>
        <v>-38.509090909090901</v>
      </c>
      <c r="C65" s="55">
        <f>'Расчет субсидий'!D65-1</f>
        <v>-1</v>
      </c>
      <c r="D65" s="55">
        <f>C65*'Расчет субсидий'!E65</f>
        <v>0</v>
      </c>
      <c r="E65" s="56">
        <f t="shared" si="11"/>
        <v>0</v>
      </c>
      <c r="F65" s="27" t="s">
        <v>375</v>
      </c>
      <c r="G65" s="27" t="s">
        <v>375</v>
      </c>
      <c r="H65" s="27" t="s">
        <v>375</v>
      </c>
      <c r="I65" s="27" t="s">
        <v>375</v>
      </c>
      <c r="J65" s="27" t="s">
        <v>375</v>
      </c>
      <c r="K65" s="27" t="s">
        <v>375</v>
      </c>
      <c r="L65" s="55">
        <f>'Расчет субсидий'!P65-1</f>
        <v>-0.81269446172993154</v>
      </c>
      <c r="M65" s="55">
        <f>L65*'Расчет субсидий'!Q65</f>
        <v>-16.253889234598631</v>
      </c>
      <c r="N65" s="56">
        <f t="shared" si="12"/>
        <v>-30.159286825043985</v>
      </c>
      <c r="O65" s="55">
        <f>'Расчет субсидий'!T65-1</f>
        <v>-0.21333333333333326</v>
      </c>
      <c r="P65" s="55">
        <f>O65*'Расчет субсидий'!U65</f>
        <v>-5.3333333333333313</v>
      </c>
      <c r="Q65" s="56">
        <f t="shared" si="13"/>
        <v>-9.8960640996111628</v>
      </c>
      <c r="R65" s="55">
        <f>'Расчет субсидий'!X65-1</f>
        <v>3.3333333333333437E-2</v>
      </c>
      <c r="S65" s="55">
        <f>R65*'Расчет субсидий'!Y65</f>
        <v>0.83333333333333592</v>
      </c>
      <c r="T65" s="56">
        <f t="shared" si="14"/>
        <v>1.5462600155642496</v>
      </c>
      <c r="U65" s="55">
        <f t="shared" si="10"/>
        <v>-20.753889234598628</v>
      </c>
    </row>
    <row r="66" spans="1:21" ht="15" customHeight="1">
      <c r="A66" s="32" t="s">
        <v>65</v>
      </c>
      <c r="B66" s="57"/>
      <c r="C66" s="58"/>
      <c r="D66" s="58"/>
      <c r="E66" s="59"/>
      <c r="F66" s="58"/>
      <c r="G66" s="58"/>
      <c r="H66" s="59"/>
      <c r="I66" s="59"/>
      <c r="J66" s="59"/>
      <c r="K66" s="59"/>
      <c r="L66" s="58"/>
      <c r="M66" s="58"/>
      <c r="N66" s="59"/>
      <c r="O66" s="58"/>
      <c r="P66" s="58"/>
      <c r="Q66" s="59"/>
      <c r="R66" s="58"/>
      <c r="S66" s="58"/>
      <c r="T66" s="59"/>
      <c r="U66" s="59"/>
    </row>
    <row r="67" spans="1:21" ht="15" customHeight="1">
      <c r="A67" s="33" t="s">
        <v>66</v>
      </c>
      <c r="B67" s="53">
        <f>'Расчет субсидий'!AD67</f>
        <v>-52.809090909090912</v>
      </c>
      <c r="C67" s="55">
        <f>'Расчет субсидий'!D67-1</f>
        <v>-1</v>
      </c>
      <c r="D67" s="55">
        <f>C67*'Расчет субсидий'!E67</f>
        <v>-10</v>
      </c>
      <c r="E67" s="56">
        <f>$B67*D67/$U67</f>
        <v>-42.627180800249668</v>
      </c>
      <c r="F67" s="27" t="s">
        <v>375</v>
      </c>
      <c r="G67" s="27" t="s">
        <v>375</v>
      </c>
      <c r="H67" s="27" t="s">
        <v>375</v>
      </c>
      <c r="I67" s="27" t="s">
        <v>375</v>
      </c>
      <c r="J67" s="27" t="s">
        <v>375</v>
      </c>
      <c r="K67" s="27" t="s">
        <v>375</v>
      </c>
      <c r="L67" s="55">
        <f>'Расчет субсидий'!P67-1</f>
        <v>-0.64613252708490809</v>
      </c>
      <c r="M67" s="55">
        <f>L67*'Расчет субсидий'!Q67</f>
        <v>-12.922650541698161</v>
      </c>
      <c r="N67" s="56">
        <f>$B67*M67/$U67</f>
        <v>-55.085616105941185</v>
      </c>
      <c r="O67" s="55">
        <f>'Расчет субсидий'!T67-1</f>
        <v>0.18298701298701303</v>
      </c>
      <c r="P67" s="55">
        <f>O67*'Расчет субсидий'!U67</f>
        <v>5.4896103896103909</v>
      </c>
      <c r="Q67" s="56">
        <f>$B67*P67/$U67</f>
        <v>23.400661460085118</v>
      </c>
      <c r="R67" s="55">
        <f>'Расчет субсидий'!X67-1</f>
        <v>0.25222222222222213</v>
      </c>
      <c r="S67" s="55">
        <f>R67*'Расчет субсидий'!Y67</f>
        <v>5.0444444444444425</v>
      </c>
      <c r="T67" s="56">
        <f>$B67*S67/$U67</f>
        <v>21.503044537014826</v>
      </c>
      <c r="U67" s="55">
        <f t="shared" si="10"/>
        <v>-12.388595707643328</v>
      </c>
    </row>
    <row r="68" spans="1:21" ht="15" customHeight="1">
      <c r="A68" s="33" t="s">
        <v>67</v>
      </c>
      <c r="B68" s="53">
        <f>'Расчет субсидий'!AD68</f>
        <v>60.645454545454527</v>
      </c>
      <c r="C68" s="55">
        <f>'Расчет субсидий'!D68-1</f>
        <v>0.23846174371289441</v>
      </c>
      <c r="D68" s="55">
        <f>C68*'Расчет субсидий'!E68</f>
        <v>2.3846174371289441</v>
      </c>
      <c r="E68" s="56">
        <f>$B68*D68/$U68</f>
        <v>16.276683577831044</v>
      </c>
      <c r="F68" s="27" t="s">
        <v>375</v>
      </c>
      <c r="G68" s="27" t="s">
        <v>375</v>
      </c>
      <c r="H68" s="27" t="s">
        <v>375</v>
      </c>
      <c r="I68" s="27" t="s">
        <v>375</v>
      </c>
      <c r="J68" s="27" t="s">
        <v>375</v>
      </c>
      <c r="K68" s="27" t="s">
        <v>375</v>
      </c>
      <c r="L68" s="55">
        <f>'Расчет субсидий'!P68-1</f>
        <v>-0.11820168591945046</v>
      </c>
      <c r="M68" s="55">
        <f>L68*'Расчет субсидий'!Q68</f>
        <v>-2.3640337183890092</v>
      </c>
      <c r="N68" s="56">
        <f>$B68*M68/$U68</f>
        <v>-16.136185285917026</v>
      </c>
      <c r="O68" s="55">
        <f>'Расчет субсидий'!T68-1</f>
        <v>0.22999999999999998</v>
      </c>
      <c r="P68" s="55">
        <f>O68*'Расчет субсидий'!U68</f>
        <v>1.1499999999999999</v>
      </c>
      <c r="Q68" s="56">
        <f>$B68*P68/$U68</f>
        <v>7.8495551626269284</v>
      </c>
      <c r="R68" s="55">
        <f>'Расчет субсидий'!X68-1</f>
        <v>0.17142857142857149</v>
      </c>
      <c r="S68" s="55">
        <f>R68*'Расчет субсидий'!Y68</f>
        <v>7.7142857142857171</v>
      </c>
      <c r="T68" s="56">
        <f>$B68*S68/$U68</f>
        <v>52.655401090913578</v>
      </c>
      <c r="U68" s="55">
        <f t="shared" si="10"/>
        <v>8.8848694330256528</v>
      </c>
    </row>
    <row r="69" spans="1:21" ht="15" customHeight="1">
      <c r="A69" s="33" t="s">
        <v>68</v>
      </c>
      <c r="B69" s="53">
        <f>'Расчет субсидий'!AD69</f>
        <v>-22.545454545454533</v>
      </c>
      <c r="C69" s="55">
        <f>'Расчет субсидий'!D69-1</f>
        <v>-0.49160260201064454</v>
      </c>
      <c r="D69" s="55">
        <f>C69*'Расчет субсидий'!E69</f>
        <v>-4.916026020106445</v>
      </c>
      <c r="E69" s="56">
        <f>$B69*D69/$U69</f>
        <v>-9.818853587028773</v>
      </c>
      <c r="F69" s="27" t="s">
        <v>375</v>
      </c>
      <c r="G69" s="27" t="s">
        <v>375</v>
      </c>
      <c r="H69" s="27" t="s">
        <v>375</v>
      </c>
      <c r="I69" s="27" t="s">
        <v>375</v>
      </c>
      <c r="J69" s="27" t="s">
        <v>375</v>
      </c>
      <c r="K69" s="27" t="s">
        <v>375</v>
      </c>
      <c r="L69" s="55">
        <f>'Расчет субсидий'!P69-1</f>
        <v>-0.54956435969094186</v>
      </c>
      <c r="M69" s="55">
        <f>L69*'Расчет субсидий'!Q69</f>
        <v>-10.991287193818838</v>
      </c>
      <c r="N69" s="56">
        <f>$B69*M69/$U69</f>
        <v>-21.953065188771053</v>
      </c>
      <c r="O69" s="55">
        <f>'Расчет субсидий'!T69-1</f>
        <v>7.3076923076923039E-2</v>
      </c>
      <c r="P69" s="55">
        <f>O69*'Расчет субсидий'!U69</f>
        <v>1.4615384615384608</v>
      </c>
      <c r="Q69" s="56">
        <f>$B69*P69/$U69</f>
        <v>2.9191530124054759</v>
      </c>
      <c r="R69" s="55">
        <f>'Расчет субсидий'!X69-1</f>
        <v>0.10526315789473695</v>
      </c>
      <c r="S69" s="55">
        <f>R69*'Расчет субсидий'!Y69</f>
        <v>3.1578947368421084</v>
      </c>
      <c r="T69" s="56">
        <f>$B69*S69/$U69</f>
        <v>6.3073112179398185</v>
      </c>
      <c r="U69" s="55">
        <f t="shared" si="10"/>
        <v>-11.287880015544713</v>
      </c>
    </row>
    <row r="70" spans="1:21" ht="15" customHeight="1">
      <c r="A70" s="33" t="s">
        <v>69</v>
      </c>
      <c r="B70" s="53">
        <f>'Расчет субсидий'!AD70</f>
        <v>25.190909090909088</v>
      </c>
      <c r="C70" s="55">
        <f>'Расчет субсидий'!D70-1</f>
        <v>-0.12294084232735536</v>
      </c>
      <c r="D70" s="55">
        <f>C70*'Расчет субсидий'!E70</f>
        <v>-1.2294084232735536</v>
      </c>
      <c r="E70" s="56">
        <f>$B70*D70/$U70</f>
        <v>-2.0559257867595981</v>
      </c>
      <c r="F70" s="27" t="s">
        <v>375</v>
      </c>
      <c r="G70" s="27" t="s">
        <v>375</v>
      </c>
      <c r="H70" s="27" t="s">
        <v>375</v>
      </c>
      <c r="I70" s="27" t="s">
        <v>375</v>
      </c>
      <c r="J70" s="27" t="s">
        <v>375</v>
      </c>
      <c r="K70" s="27" t="s">
        <v>375</v>
      </c>
      <c r="L70" s="55">
        <f>'Расчет субсидий'!P70-1</f>
        <v>0.21465703971119132</v>
      </c>
      <c r="M70" s="55">
        <f>L70*'Расчет субсидий'!Q70</f>
        <v>4.2931407942238264</v>
      </c>
      <c r="N70" s="56">
        <f>$B70*M70/$U70</f>
        <v>7.1793707428262863</v>
      </c>
      <c r="O70" s="55">
        <f>'Расчет субсидий'!T70-1</f>
        <v>0</v>
      </c>
      <c r="P70" s="55">
        <f>O70*'Расчет субсидий'!U70</f>
        <v>0</v>
      </c>
      <c r="Q70" s="56">
        <f>$B70*P70/$U70</f>
        <v>0</v>
      </c>
      <c r="R70" s="55">
        <f>'Расчет субсидий'!X70-1</f>
        <v>0.30000000000000004</v>
      </c>
      <c r="S70" s="55">
        <f>R70*'Расчет субсидий'!Y70</f>
        <v>12.000000000000002</v>
      </c>
      <c r="T70" s="56">
        <f>$B70*S70/$U70</f>
        <v>20.0674641348424</v>
      </c>
      <c r="U70" s="55">
        <f t="shared" si="10"/>
        <v>15.063732370950275</v>
      </c>
    </row>
    <row r="71" spans="1:21" ht="15" customHeight="1">
      <c r="A71" s="33" t="s">
        <v>70</v>
      </c>
      <c r="B71" s="53">
        <f>'Расчет субсидий'!AD71</f>
        <v>23.845454545454572</v>
      </c>
      <c r="C71" s="55">
        <f>'Расчет субсидий'!D71-1</f>
        <v>-1</v>
      </c>
      <c r="D71" s="55">
        <f>C71*'Расчет субсидий'!E71</f>
        <v>0</v>
      </c>
      <c r="E71" s="56">
        <f>$B71*D71/$U71</f>
        <v>0</v>
      </c>
      <c r="F71" s="27" t="s">
        <v>375</v>
      </c>
      <c r="G71" s="27" t="s">
        <v>375</v>
      </c>
      <c r="H71" s="27" t="s">
        <v>375</v>
      </c>
      <c r="I71" s="27" t="s">
        <v>375</v>
      </c>
      <c r="J71" s="27" t="s">
        <v>375</v>
      </c>
      <c r="K71" s="27" t="s">
        <v>375</v>
      </c>
      <c r="L71" s="55">
        <f>'Расчет субсидий'!P71-1</f>
        <v>-0.14998629010145326</v>
      </c>
      <c r="M71" s="55">
        <f>L71*'Расчет субсидий'!Q71</f>
        <v>-2.9997258020290651</v>
      </c>
      <c r="N71" s="56">
        <f>$B71*M71/$U71</f>
        <v>-11.715875068711515</v>
      </c>
      <c r="O71" s="55">
        <f>'Расчет субсидий'!T71-1</f>
        <v>1.2755102040816313E-2</v>
      </c>
      <c r="P71" s="55">
        <f>O71*'Расчет субсидий'!U71</f>
        <v>0.25510204081632626</v>
      </c>
      <c r="Q71" s="56">
        <f>$B71*P71/$U71</f>
        <v>0.99633894469814133</v>
      </c>
      <c r="R71" s="55">
        <f>'Расчет субсидий'!X71-1</f>
        <v>0.29499999999999993</v>
      </c>
      <c r="S71" s="55">
        <f>R71*'Расчет субсидий'!Y71</f>
        <v>8.8499999999999979</v>
      </c>
      <c r="T71" s="56">
        <f>$B71*S71/$U71</f>
        <v>34.564990669467946</v>
      </c>
      <c r="U71" s="55">
        <f t="shared" si="10"/>
        <v>6.105376238787259</v>
      </c>
    </row>
    <row r="72" spans="1:21" ht="15" customHeight="1">
      <c r="A72" s="32" t="s">
        <v>71</v>
      </c>
      <c r="B72" s="57"/>
      <c r="C72" s="58"/>
      <c r="D72" s="58"/>
      <c r="E72" s="59"/>
      <c r="F72" s="58"/>
      <c r="G72" s="58"/>
      <c r="H72" s="59"/>
      <c r="I72" s="59"/>
      <c r="J72" s="59"/>
      <c r="K72" s="59"/>
      <c r="L72" s="58"/>
      <c r="M72" s="58"/>
      <c r="N72" s="59"/>
      <c r="O72" s="58"/>
      <c r="P72" s="58"/>
      <c r="Q72" s="59"/>
      <c r="R72" s="58"/>
      <c r="S72" s="58"/>
      <c r="T72" s="59"/>
      <c r="U72" s="59"/>
    </row>
    <row r="73" spans="1:21" ht="15" customHeight="1">
      <c r="A73" s="33" t="s">
        <v>72</v>
      </c>
      <c r="B73" s="53">
        <f>'Расчет субсидий'!AD73</f>
        <v>-16.045454545454547</v>
      </c>
      <c r="C73" s="55">
        <f>'Расчет субсидий'!D73-1</f>
        <v>-7.8870673952641135E-2</v>
      </c>
      <c r="D73" s="55">
        <f>C73*'Расчет субсидий'!E73</f>
        <v>-0.78870673952641135</v>
      </c>
      <c r="E73" s="56">
        <f t="shared" ref="E73:E80" si="15">$B73*D73/$U73</f>
        <v>-1.0119031890698307</v>
      </c>
      <c r="F73" s="27" t="s">
        <v>375</v>
      </c>
      <c r="G73" s="27" t="s">
        <v>375</v>
      </c>
      <c r="H73" s="27" t="s">
        <v>375</v>
      </c>
      <c r="I73" s="27" t="s">
        <v>375</v>
      </c>
      <c r="J73" s="27" t="s">
        <v>375</v>
      </c>
      <c r="K73" s="27" t="s">
        <v>375</v>
      </c>
      <c r="L73" s="55">
        <f>'Расчет субсидий'!P73-1</f>
        <v>-0.62559564329475825</v>
      </c>
      <c r="M73" s="55">
        <f>L73*'Расчет субсидий'!Q73</f>
        <v>-12.511912865895166</v>
      </c>
      <c r="N73" s="56">
        <f t="shared" ref="N73:N80" si="16">$B73*M73/$U73</f>
        <v>-16.052664312169465</v>
      </c>
      <c r="O73" s="55">
        <f>'Расчет субсидий'!T73-1</f>
        <v>4.2553191489362874E-3</v>
      </c>
      <c r="P73" s="55">
        <f>O73*'Расчет субсидий'!U73</f>
        <v>0.12765957446808862</v>
      </c>
      <c r="Q73" s="56">
        <f t="shared" ref="Q73:Q80" si="17">$B73*P73/$U73</f>
        <v>0.16378601075112353</v>
      </c>
      <c r="R73" s="55">
        <f>'Расчет субсидий'!X73-1</f>
        <v>3.3333333333333437E-2</v>
      </c>
      <c r="S73" s="55">
        <f>R73*'Расчет субсидий'!Y73</f>
        <v>0.66666666666666874</v>
      </c>
      <c r="T73" s="56">
        <f t="shared" ref="T73:T80" si="18">$B73*S73/$U73</f>
        <v>0.85532694503362416</v>
      </c>
      <c r="U73" s="55">
        <f t="shared" si="10"/>
        <v>-12.506293364286819</v>
      </c>
    </row>
    <row r="74" spans="1:21" ht="15" customHeight="1">
      <c r="A74" s="33" t="s">
        <v>73</v>
      </c>
      <c r="B74" s="53">
        <f>'Расчет субсидий'!AD74</f>
        <v>-56.654545454545428</v>
      </c>
      <c r="C74" s="55">
        <f>'Расчет субсидий'!D74-1</f>
        <v>0.13540983606557377</v>
      </c>
      <c r="D74" s="55">
        <f>C74*'Расчет субсидий'!E74</f>
        <v>1.3540983606557377</v>
      </c>
      <c r="E74" s="56">
        <f t="shared" si="15"/>
        <v>7.8950714749364526</v>
      </c>
      <c r="F74" s="27" t="s">
        <v>375</v>
      </c>
      <c r="G74" s="27" t="s">
        <v>375</v>
      </c>
      <c r="H74" s="27" t="s">
        <v>375</v>
      </c>
      <c r="I74" s="27" t="s">
        <v>375</v>
      </c>
      <c r="J74" s="27" t="s">
        <v>375</v>
      </c>
      <c r="K74" s="27" t="s">
        <v>375</v>
      </c>
      <c r="L74" s="55">
        <f>'Расчет субсидий'!P74-1</f>
        <v>-0.56117027728584945</v>
      </c>
      <c r="M74" s="55">
        <f>L74*'Расчет субсидий'!Q74</f>
        <v>-11.223405545716989</v>
      </c>
      <c r="N74" s="56">
        <f t="shared" si="16"/>
        <v>-65.438074182974105</v>
      </c>
      <c r="O74" s="55">
        <f>'Расчет субсидий'!T74-1</f>
        <v>3.3333333333334103E-3</v>
      </c>
      <c r="P74" s="55">
        <f>O74*'Расчет субсидий'!U74</f>
        <v>6.6666666666668206E-2</v>
      </c>
      <c r="Q74" s="56">
        <f t="shared" si="17"/>
        <v>0.38870004840285288</v>
      </c>
      <c r="R74" s="55">
        <f>'Расчет субсидий'!X74-1</f>
        <v>2.8571428571428914E-3</v>
      </c>
      <c r="S74" s="55">
        <f>R74*'Расчет субсидий'!Y74</f>
        <v>8.5714285714286742E-2</v>
      </c>
      <c r="T74" s="56">
        <f t="shared" si="18"/>
        <v>0.49975720508937671</v>
      </c>
      <c r="U74" s="55">
        <f t="shared" si="10"/>
        <v>-9.7169262326802972</v>
      </c>
    </row>
    <row r="75" spans="1:21" ht="15" customHeight="1">
      <c r="A75" s="33" t="s">
        <v>74</v>
      </c>
      <c r="B75" s="53">
        <f>'Расчет субсидий'!AD75</f>
        <v>-5.6909090909090878</v>
      </c>
      <c r="C75" s="55">
        <f>'Расчет субсидий'!D75-1</f>
        <v>7.8518518518518432E-2</v>
      </c>
      <c r="D75" s="55">
        <f>C75*'Расчет субсидий'!E75</f>
        <v>0.78518518518518432</v>
      </c>
      <c r="E75" s="56">
        <f t="shared" si="15"/>
        <v>0.70738571227409019</v>
      </c>
      <c r="F75" s="27" t="s">
        <v>375</v>
      </c>
      <c r="G75" s="27" t="s">
        <v>375</v>
      </c>
      <c r="H75" s="27" t="s">
        <v>375</v>
      </c>
      <c r="I75" s="27" t="s">
        <v>375</v>
      </c>
      <c r="J75" s="27" t="s">
        <v>375</v>
      </c>
      <c r="K75" s="27" t="s">
        <v>375</v>
      </c>
      <c r="L75" s="55">
        <f>'Расчет субсидий'!P75-1</f>
        <v>-0.59121061359867333</v>
      </c>
      <c r="M75" s="55">
        <f>L75*'Расчет субсидий'!Q75</f>
        <v>-11.824212271973467</v>
      </c>
      <c r="N75" s="56">
        <f t="shared" si="16"/>
        <v>-10.652619252001413</v>
      </c>
      <c r="O75" s="55">
        <f>'Расчет субсидий'!T75-1</f>
        <v>8.8888888888888795E-2</v>
      </c>
      <c r="P75" s="55">
        <f>O75*'Расчет субсидий'!U75</f>
        <v>2.2222222222222197</v>
      </c>
      <c r="Q75" s="56">
        <f t="shared" si="17"/>
        <v>2.0020350347379914</v>
      </c>
      <c r="R75" s="55">
        <f>'Расчет субсидий'!X75-1</f>
        <v>0.10000000000000009</v>
      </c>
      <c r="S75" s="55">
        <f>R75*'Расчет субсидий'!Y75</f>
        <v>2.5000000000000022</v>
      </c>
      <c r="T75" s="56">
        <f t="shared" si="18"/>
        <v>2.2522894140802445</v>
      </c>
      <c r="U75" s="55">
        <f t="shared" si="10"/>
        <v>-6.3168048645660608</v>
      </c>
    </row>
    <row r="76" spans="1:21" ht="15" customHeight="1">
      <c r="A76" s="33" t="s">
        <v>75</v>
      </c>
      <c r="B76" s="53">
        <f>'Расчет субсидий'!AD76</f>
        <v>-0.40909090909090651</v>
      </c>
      <c r="C76" s="55">
        <f>'Расчет субсидий'!D76-1</f>
        <v>0.13674588665447884</v>
      </c>
      <c r="D76" s="55">
        <f>C76*'Расчет субсидий'!E76</f>
        <v>1.3674588665447884</v>
      </c>
      <c r="E76" s="56">
        <f t="shared" si="15"/>
        <v>2.0529060366891083</v>
      </c>
      <c r="F76" s="27" t="s">
        <v>375</v>
      </c>
      <c r="G76" s="27" t="s">
        <v>375</v>
      </c>
      <c r="H76" s="27" t="s">
        <v>375</v>
      </c>
      <c r="I76" s="27" t="s">
        <v>375</v>
      </c>
      <c r="J76" s="27" t="s">
        <v>375</v>
      </c>
      <c r="K76" s="27" t="s">
        <v>375</v>
      </c>
      <c r="L76" s="55">
        <f>'Расчет субсидий'!P76-1</f>
        <v>-0.10199789695057837</v>
      </c>
      <c r="M76" s="55">
        <f>L76*'Расчет субсидий'!Q76</f>
        <v>-2.0399579390115674</v>
      </c>
      <c r="N76" s="56">
        <f t="shared" si="16"/>
        <v>-3.062499406779454</v>
      </c>
      <c r="O76" s="55">
        <f>'Расчет субсидий'!T76-1</f>
        <v>2.2222222222223476E-3</v>
      </c>
      <c r="P76" s="55">
        <f>O76*'Расчет субсидий'!U76</f>
        <v>6.6666666666670427E-2</v>
      </c>
      <c r="Q76" s="56">
        <f t="shared" si="17"/>
        <v>0.10008374349991148</v>
      </c>
      <c r="R76" s="55">
        <f>'Расчет субсидий'!X76-1</f>
        <v>1.6666666666666607E-2</v>
      </c>
      <c r="S76" s="55">
        <f>R76*'Расчет субсидий'!Y76</f>
        <v>0.33333333333333215</v>
      </c>
      <c r="T76" s="56">
        <f t="shared" si="18"/>
        <v>0.50041871749952738</v>
      </c>
      <c r="U76" s="55">
        <f t="shared" si="10"/>
        <v>-0.2724990724667764</v>
      </c>
    </row>
    <row r="77" spans="1:21" ht="15" customHeight="1">
      <c r="A77" s="33" t="s">
        <v>76</v>
      </c>
      <c r="B77" s="53">
        <f>'Расчет субсидий'!AD77</f>
        <v>-5.2545454545454504</v>
      </c>
      <c r="C77" s="55">
        <f>'Расчет субсидий'!D77-1</f>
        <v>-7.5627240143369301E-2</v>
      </c>
      <c r="D77" s="55">
        <f>C77*'Расчет субсидий'!E77</f>
        <v>-0.75627240143369301</v>
      </c>
      <c r="E77" s="56">
        <f t="shared" si="15"/>
        <v>-0.4134184042679484</v>
      </c>
      <c r="F77" s="27" t="s">
        <v>375</v>
      </c>
      <c r="G77" s="27" t="s">
        <v>375</v>
      </c>
      <c r="H77" s="27" t="s">
        <v>375</v>
      </c>
      <c r="I77" s="27" t="s">
        <v>375</v>
      </c>
      <c r="J77" s="27" t="s">
        <v>375</v>
      </c>
      <c r="K77" s="27" t="s">
        <v>375</v>
      </c>
      <c r="L77" s="55">
        <f>'Расчет субсидий'!P77-1</f>
        <v>-0.58495412844036698</v>
      </c>
      <c r="M77" s="55">
        <f>L77*'Расчет субсидий'!Q77</f>
        <v>-11.69908256880734</v>
      </c>
      <c r="N77" s="56">
        <f t="shared" si="16"/>
        <v>-6.3953359104819274</v>
      </c>
      <c r="O77" s="55">
        <f>'Расчет субсидий'!T77-1</f>
        <v>5.8823529411764497E-3</v>
      </c>
      <c r="P77" s="55">
        <f>O77*'Расчет субсидий'!U77</f>
        <v>0.17647058823529349</v>
      </c>
      <c r="Q77" s="56">
        <f t="shared" si="17"/>
        <v>9.646813615061918E-2</v>
      </c>
      <c r="R77" s="55">
        <f>'Расчет субсидий'!X77-1</f>
        <v>0.1333333333333333</v>
      </c>
      <c r="S77" s="55">
        <f>R77*'Расчет субсидий'!Y77</f>
        <v>2.6666666666666661</v>
      </c>
      <c r="T77" s="56">
        <f t="shared" si="18"/>
        <v>1.4577407240538056</v>
      </c>
      <c r="U77" s="55">
        <f t="shared" si="10"/>
        <v>-9.6122177153390727</v>
      </c>
    </row>
    <row r="78" spans="1:21" ht="15" customHeight="1">
      <c r="A78" s="33" t="s">
        <v>77</v>
      </c>
      <c r="B78" s="53">
        <f>'Расчет субсидий'!AD78</f>
        <v>0.50909090909090082</v>
      </c>
      <c r="C78" s="55">
        <f>'Расчет субсидий'!D78-1</f>
        <v>0</v>
      </c>
      <c r="D78" s="55">
        <f>C78*'Расчет субсидий'!E78</f>
        <v>0</v>
      </c>
      <c r="E78" s="56">
        <f t="shared" si="15"/>
        <v>0</v>
      </c>
      <c r="F78" s="27" t="s">
        <v>375</v>
      </c>
      <c r="G78" s="27" t="s">
        <v>375</v>
      </c>
      <c r="H78" s="27" t="s">
        <v>375</v>
      </c>
      <c r="I78" s="27" t="s">
        <v>375</v>
      </c>
      <c r="J78" s="27" t="s">
        <v>375</v>
      </c>
      <c r="K78" s="27" t="s">
        <v>375</v>
      </c>
      <c r="L78" s="55">
        <f>'Расчет субсидий'!P78-1</f>
        <v>-2.2222222222222254E-2</v>
      </c>
      <c r="M78" s="55">
        <f>L78*'Расчет субсидий'!Q78</f>
        <v>-0.44444444444444509</v>
      </c>
      <c r="N78" s="56">
        <f t="shared" si="16"/>
        <v>-1.0181818181817965</v>
      </c>
      <c r="O78" s="55">
        <f>'Расчет субсидий'!T78-1</f>
        <v>0</v>
      </c>
      <c r="P78" s="55">
        <f>O78*'Расчет субсидий'!U78</f>
        <v>0</v>
      </c>
      <c r="Q78" s="56">
        <f t="shared" si="17"/>
        <v>0</v>
      </c>
      <c r="R78" s="55">
        <f>'Расчет субсидий'!X78-1</f>
        <v>3.3333333333333437E-2</v>
      </c>
      <c r="S78" s="55">
        <f>R78*'Расчет субсидий'!Y78</f>
        <v>0.66666666666666874</v>
      </c>
      <c r="T78" s="56">
        <f t="shared" si="18"/>
        <v>1.5272727272726974</v>
      </c>
      <c r="U78" s="55">
        <f t="shared" si="10"/>
        <v>0.22222222222222365</v>
      </c>
    </row>
    <row r="79" spans="1:21" ht="15" customHeight="1">
      <c r="A79" s="33" t="s">
        <v>78</v>
      </c>
      <c r="B79" s="53">
        <f>'Расчет субсидий'!AD79</f>
        <v>20.081818181818193</v>
      </c>
      <c r="C79" s="55">
        <f>'Расчет субсидий'!D79-1</f>
        <v>6.9221260815822028E-2</v>
      </c>
      <c r="D79" s="55">
        <f>C79*'Расчет субсидий'!E79</f>
        <v>0.69221260815822028</v>
      </c>
      <c r="E79" s="56">
        <f t="shared" si="15"/>
        <v>1.4897370631532159</v>
      </c>
      <c r="F79" s="27" t="s">
        <v>375</v>
      </c>
      <c r="G79" s="27" t="s">
        <v>375</v>
      </c>
      <c r="H79" s="27" t="s">
        <v>375</v>
      </c>
      <c r="I79" s="27" t="s">
        <v>375</v>
      </c>
      <c r="J79" s="27" t="s">
        <v>375</v>
      </c>
      <c r="K79" s="27" t="s">
        <v>375</v>
      </c>
      <c r="L79" s="55">
        <f>'Расчет субсидий'!P79-1</f>
        <v>0.30000000000000004</v>
      </c>
      <c r="M79" s="55">
        <f>L79*'Расчет субсидий'!Q79</f>
        <v>6.0000000000000009</v>
      </c>
      <c r="N79" s="56">
        <f t="shared" si="16"/>
        <v>12.912828043831622</v>
      </c>
      <c r="O79" s="55">
        <f>'Расчет субсидий'!T79-1</f>
        <v>5.5555555555555358E-3</v>
      </c>
      <c r="P79" s="55">
        <f>O79*'Расчет субсидий'!U79</f>
        <v>0.1388888888888884</v>
      </c>
      <c r="Q79" s="56">
        <f t="shared" si="17"/>
        <v>0.29890805657017538</v>
      </c>
      <c r="R79" s="55">
        <f>'Расчет субсидий'!X79-1</f>
        <v>0.10000000000000009</v>
      </c>
      <c r="S79" s="55">
        <f>R79*'Расчет субсидий'!Y79</f>
        <v>2.5000000000000022</v>
      </c>
      <c r="T79" s="56">
        <f t="shared" si="18"/>
        <v>5.3803450182631796</v>
      </c>
      <c r="U79" s="55">
        <f t="shared" si="10"/>
        <v>9.3311014970471113</v>
      </c>
    </row>
    <row r="80" spans="1:21" ht="15" customHeight="1">
      <c r="A80" s="33" t="s">
        <v>79</v>
      </c>
      <c r="B80" s="53">
        <f>'Расчет субсидий'!AD80</f>
        <v>3.8909090909091049</v>
      </c>
      <c r="C80" s="55">
        <f>'Расчет субсидий'!D80-1</f>
        <v>5.9914407988587826E-2</v>
      </c>
      <c r="D80" s="55">
        <f>C80*'Расчет субсидий'!E80</f>
        <v>0.59914407988587826</v>
      </c>
      <c r="E80" s="56">
        <f t="shared" si="15"/>
        <v>1.0224606036759976</v>
      </c>
      <c r="F80" s="27" t="s">
        <v>375</v>
      </c>
      <c r="G80" s="27" t="s">
        <v>375</v>
      </c>
      <c r="H80" s="27" t="s">
        <v>375</v>
      </c>
      <c r="I80" s="27" t="s">
        <v>375</v>
      </c>
      <c r="J80" s="27" t="s">
        <v>375</v>
      </c>
      <c r="K80" s="27" t="s">
        <v>375</v>
      </c>
      <c r="L80" s="55">
        <f>'Расчет субсидий'!P80-1</f>
        <v>7.0487483530961681E-2</v>
      </c>
      <c r="M80" s="55">
        <f>L80*'Расчет субсидий'!Q80</f>
        <v>1.4097496706192336</v>
      </c>
      <c r="N80" s="56">
        <f t="shared" si="16"/>
        <v>2.4057877689919476</v>
      </c>
      <c r="O80" s="55">
        <f>'Расчет субсидий'!T80-1</f>
        <v>8.0000000000000071E-3</v>
      </c>
      <c r="P80" s="55">
        <f>O80*'Расчет субсидий'!U80</f>
        <v>0.16000000000000014</v>
      </c>
      <c r="Q80" s="56">
        <f t="shared" si="17"/>
        <v>0.27304566978166622</v>
      </c>
      <c r="R80" s="55">
        <f>'Расчет субсидий'!X80-1</f>
        <v>3.7037037037037646E-3</v>
      </c>
      <c r="S80" s="55">
        <f>R80*'Расчет субсидий'!Y80</f>
        <v>0.11111111111111294</v>
      </c>
      <c r="T80" s="56">
        <f t="shared" si="18"/>
        <v>0.18961504845949337</v>
      </c>
      <c r="U80" s="55">
        <f t="shared" si="10"/>
        <v>2.280004861616225</v>
      </c>
    </row>
    <row r="81" spans="1:21" ht="15" customHeight="1">
      <c r="A81" s="32" t="s">
        <v>80</v>
      </c>
      <c r="B81" s="57"/>
      <c r="C81" s="58"/>
      <c r="D81" s="58"/>
      <c r="E81" s="59"/>
      <c r="F81" s="58"/>
      <c r="G81" s="58"/>
      <c r="H81" s="59"/>
      <c r="I81" s="59"/>
      <c r="J81" s="59"/>
      <c r="K81" s="59"/>
      <c r="L81" s="58"/>
      <c r="M81" s="58"/>
      <c r="N81" s="59"/>
      <c r="O81" s="58"/>
      <c r="P81" s="58"/>
      <c r="Q81" s="59"/>
      <c r="R81" s="58"/>
      <c r="S81" s="58"/>
      <c r="T81" s="59"/>
      <c r="U81" s="59"/>
    </row>
    <row r="82" spans="1:21" ht="15" customHeight="1">
      <c r="A82" s="33" t="s">
        <v>81</v>
      </c>
      <c r="B82" s="53">
        <f>'Расчет субсидий'!AD82</f>
        <v>19.890909090909105</v>
      </c>
      <c r="C82" s="55">
        <f>'Расчет субсидий'!D82-1</f>
        <v>0.20487684729064037</v>
      </c>
      <c r="D82" s="55">
        <f>C82*'Расчет субсидий'!E82</f>
        <v>2.0487684729064037</v>
      </c>
      <c r="E82" s="56">
        <f t="shared" ref="E82:E90" si="19">$B82*D82/$U82</f>
        <v>5.6820832319075123</v>
      </c>
      <c r="F82" s="27" t="s">
        <v>375</v>
      </c>
      <c r="G82" s="27" t="s">
        <v>375</v>
      </c>
      <c r="H82" s="27" t="s">
        <v>375</v>
      </c>
      <c r="I82" s="27" t="s">
        <v>375</v>
      </c>
      <c r="J82" s="27" t="s">
        <v>375</v>
      </c>
      <c r="K82" s="27" t="s">
        <v>375</v>
      </c>
      <c r="L82" s="55">
        <f>'Расчет субсидий'!P82-1</f>
        <v>-0.16969341925405201</v>
      </c>
      <c r="M82" s="55">
        <f>L82*'Расчет субсидий'!Q82</f>
        <v>-3.3938683850810403</v>
      </c>
      <c r="N82" s="56">
        <f t="shared" ref="N82:N90" si="20">$B82*M82/$U82</f>
        <v>-9.4126022033193362</v>
      </c>
      <c r="O82" s="55">
        <f>'Расчет субсидий'!T82-1</f>
        <v>0.13703703703703707</v>
      </c>
      <c r="P82" s="55">
        <f>O82*'Расчет субсидий'!U82</f>
        <v>2.0555555555555562</v>
      </c>
      <c r="Q82" s="56">
        <f t="shared" ref="Q82:Q90" si="21">$B82*P82/$U82</f>
        <v>5.7009066221657649</v>
      </c>
      <c r="R82" s="55">
        <f>'Расчет субсидий'!X82-1</f>
        <v>0.18461538461538463</v>
      </c>
      <c r="S82" s="55">
        <f>R82*'Расчет субсидий'!Y82</f>
        <v>6.4615384615384617</v>
      </c>
      <c r="T82" s="56">
        <f t="shared" ref="T82:T90" si="22">$B82*S82/$U82</f>
        <v>17.920521440155166</v>
      </c>
      <c r="U82" s="55">
        <f t="shared" si="10"/>
        <v>7.1719941049193814</v>
      </c>
    </row>
    <row r="83" spans="1:21" ht="15" customHeight="1">
      <c r="A83" s="33" t="s">
        <v>82</v>
      </c>
      <c r="B83" s="53">
        <f>'Расчет субсидий'!AD83</f>
        <v>15.990909090909042</v>
      </c>
      <c r="C83" s="55">
        <f>'Расчет субсидий'!D83-1</f>
        <v>-3.355436606215545E-2</v>
      </c>
      <c r="D83" s="55">
        <f>C83*'Расчет субсидий'!E83</f>
        <v>-0.3355436606215545</v>
      </c>
      <c r="E83" s="56">
        <f t="shared" si="19"/>
        <v>-1.1287513337731845</v>
      </c>
      <c r="F83" s="27" t="s">
        <v>375</v>
      </c>
      <c r="G83" s="27" t="s">
        <v>375</v>
      </c>
      <c r="H83" s="27" t="s">
        <v>375</v>
      </c>
      <c r="I83" s="27" t="s">
        <v>375</v>
      </c>
      <c r="J83" s="27" t="s">
        <v>375</v>
      </c>
      <c r="K83" s="27" t="s">
        <v>375</v>
      </c>
      <c r="L83" s="55">
        <f>'Расчет субсидий'!P83-1</f>
        <v>-0.17919596178114283</v>
      </c>
      <c r="M83" s="55">
        <f>L83*'Расчет субсидий'!Q83</f>
        <v>-3.5839192356228566</v>
      </c>
      <c r="N83" s="56">
        <f t="shared" si="20"/>
        <v>-12.056116959119828</v>
      </c>
      <c r="O83" s="55">
        <f>'Расчет субсидий'!T83-1</f>
        <v>0.15692307692307694</v>
      </c>
      <c r="P83" s="55">
        <f>O83*'Расчет субсидий'!U83</f>
        <v>3.9230769230769234</v>
      </c>
      <c r="Q83" s="56">
        <f t="shared" si="21"/>
        <v>13.197025690234192</v>
      </c>
      <c r="R83" s="55">
        <f>'Расчет субсидий'!X83-1</f>
        <v>0.18999999999999995</v>
      </c>
      <c r="S83" s="55">
        <f>R83*'Расчет субсидий'!Y83</f>
        <v>4.7499999999999982</v>
      </c>
      <c r="T83" s="56">
        <f t="shared" si="22"/>
        <v>15.978751693567864</v>
      </c>
      <c r="U83" s="55">
        <f t="shared" si="10"/>
        <v>4.7536140268325102</v>
      </c>
    </row>
    <row r="84" spans="1:21" ht="15" customHeight="1">
      <c r="A84" s="33" t="s">
        <v>83</v>
      </c>
      <c r="B84" s="53">
        <f>'Расчет субсидий'!AD84</f>
        <v>-24.372727272727275</v>
      </c>
      <c r="C84" s="55">
        <f>'Расчет субсидий'!D84-1</f>
        <v>0</v>
      </c>
      <c r="D84" s="55">
        <f>C84*'Расчет субсидий'!E84</f>
        <v>0</v>
      </c>
      <c r="E84" s="56">
        <f t="shared" si="19"/>
        <v>0</v>
      </c>
      <c r="F84" s="27" t="s">
        <v>375</v>
      </c>
      <c r="G84" s="27" t="s">
        <v>375</v>
      </c>
      <c r="H84" s="27" t="s">
        <v>375</v>
      </c>
      <c r="I84" s="27" t="s">
        <v>375</v>
      </c>
      <c r="J84" s="27" t="s">
        <v>375</v>
      </c>
      <c r="K84" s="27" t="s">
        <v>375</v>
      </c>
      <c r="L84" s="55">
        <f>'Расчет субсидий'!P84-1</f>
        <v>-0.47213740458015263</v>
      </c>
      <c r="M84" s="55">
        <f>L84*'Расчет субсидий'!Q84</f>
        <v>-9.4427480916030522</v>
      </c>
      <c r="N84" s="56">
        <f t="shared" si="20"/>
        <v>-40.44475836284429</v>
      </c>
      <c r="O84" s="55">
        <f>'Расчет субсидий'!T84-1</f>
        <v>0.12333333333333352</v>
      </c>
      <c r="P84" s="55">
        <f>O84*'Расчет субсидий'!U84</f>
        <v>2.4666666666666703</v>
      </c>
      <c r="Q84" s="56">
        <f t="shared" si="21"/>
        <v>10.565116884112456</v>
      </c>
      <c r="R84" s="55">
        <f>'Расчет субсидий'!X84-1</f>
        <v>4.2857142857142927E-2</v>
      </c>
      <c r="S84" s="55">
        <f>R84*'Расчет субсидий'!Y84</f>
        <v>1.2857142857142878</v>
      </c>
      <c r="T84" s="56">
        <f t="shared" si="22"/>
        <v>5.5069142060045628</v>
      </c>
      <c r="U84" s="55">
        <f t="shared" si="10"/>
        <v>-5.6903671392220936</v>
      </c>
    </row>
    <row r="85" spans="1:21" ht="15" customHeight="1">
      <c r="A85" s="33" t="s">
        <v>84</v>
      </c>
      <c r="B85" s="53">
        <f>'Расчет субсидий'!AD85</f>
        <v>0.30000000000001137</v>
      </c>
      <c r="C85" s="55">
        <f>'Расчет субсидий'!D85-1</f>
        <v>0.2035018050541515</v>
      </c>
      <c r="D85" s="55">
        <f>C85*'Расчет субсидий'!E85</f>
        <v>2.035018050541515</v>
      </c>
      <c r="E85" s="56">
        <f t="shared" si="19"/>
        <v>10.593420144535845</v>
      </c>
      <c r="F85" s="27" t="s">
        <v>375</v>
      </c>
      <c r="G85" s="27" t="s">
        <v>375</v>
      </c>
      <c r="H85" s="27" t="s">
        <v>375</v>
      </c>
      <c r="I85" s="27" t="s">
        <v>375</v>
      </c>
      <c r="J85" s="27" t="s">
        <v>375</v>
      </c>
      <c r="K85" s="27" t="s">
        <v>375</v>
      </c>
      <c r="L85" s="55">
        <f>'Расчет субсидий'!P85-1</f>
        <v>-0.1907675194660734</v>
      </c>
      <c r="M85" s="55">
        <f>L85*'Расчет субсидий'!Q85</f>
        <v>-3.815350389321468</v>
      </c>
      <c r="N85" s="56">
        <f t="shared" si="20"/>
        <v>-19.861057085928874</v>
      </c>
      <c r="O85" s="55">
        <f>'Расчет субсидий'!T85-1</f>
        <v>2.6851851851851904E-2</v>
      </c>
      <c r="P85" s="55">
        <f>O85*'Расчет субсидий'!U85</f>
        <v>0.67129629629629761</v>
      </c>
      <c r="Q85" s="56">
        <f t="shared" si="21"/>
        <v>3.4944769685188741</v>
      </c>
      <c r="R85" s="55">
        <f>'Расчет субсидий'!X85-1</f>
        <v>4.6666666666666634E-2</v>
      </c>
      <c r="S85" s="55">
        <f>R85*'Расчет субсидий'!Y85</f>
        <v>1.1666666666666659</v>
      </c>
      <c r="T85" s="56">
        <f t="shared" si="22"/>
        <v>6.0731599728741656</v>
      </c>
      <c r="U85" s="55">
        <f t="shared" si="10"/>
        <v>5.7630624183010459E-2</v>
      </c>
    </row>
    <row r="86" spans="1:21" ht="15" customHeight="1">
      <c r="A86" s="33" t="s">
        <v>85</v>
      </c>
      <c r="B86" s="53">
        <f>'Расчет субсидий'!AD86</f>
        <v>6.5090909090909577</v>
      </c>
      <c r="C86" s="55">
        <f>'Расчет субсидий'!D86-1</f>
        <v>1.7857142857142794E-2</v>
      </c>
      <c r="D86" s="55">
        <f>C86*'Расчет субсидий'!E86</f>
        <v>0.17857142857142794</v>
      </c>
      <c r="E86" s="56">
        <f t="shared" si="19"/>
        <v>0.65837441907985594</v>
      </c>
      <c r="F86" s="27" t="s">
        <v>375</v>
      </c>
      <c r="G86" s="27" t="s">
        <v>375</v>
      </c>
      <c r="H86" s="27" t="s">
        <v>375</v>
      </c>
      <c r="I86" s="27" t="s">
        <v>375</v>
      </c>
      <c r="J86" s="27" t="s">
        <v>375</v>
      </c>
      <c r="K86" s="27" t="s">
        <v>375</v>
      </c>
      <c r="L86" s="55">
        <f>'Расчет субсидий'!P86-1</f>
        <v>-0.30769230769230771</v>
      </c>
      <c r="M86" s="55">
        <f>L86*'Расчет субсидий'!Q86</f>
        <v>-6.1538461538461542</v>
      </c>
      <c r="N86" s="56">
        <f t="shared" si="20"/>
        <v>-22.68859536521358</v>
      </c>
      <c r="O86" s="55">
        <f>'Расчет субсидий'!T86-1</f>
        <v>0.13703703703703707</v>
      </c>
      <c r="P86" s="55">
        <f>O86*'Расчет субсидий'!U86</f>
        <v>2.7407407407407414</v>
      </c>
      <c r="Q86" s="56">
        <f t="shared" si="21"/>
        <v>10.104828120988643</v>
      </c>
      <c r="R86" s="55">
        <f>'Расчет субсидий'!X86-1</f>
        <v>0.16666666666666674</v>
      </c>
      <c r="S86" s="55">
        <f>R86*'Расчет субсидий'!Y86</f>
        <v>5.0000000000000018</v>
      </c>
      <c r="T86" s="56">
        <f t="shared" si="22"/>
        <v>18.434483734236039</v>
      </c>
      <c r="U86" s="55">
        <f t="shared" si="10"/>
        <v>1.7654660154660169</v>
      </c>
    </row>
    <row r="87" spans="1:21" ht="15" customHeight="1">
      <c r="A87" s="33" t="s">
        <v>86</v>
      </c>
      <c r="B87" s="53">
        <f>'Расчет субсидий'!AD87</f>
        <v>20.472727272727269</v>
      </c>
      <c r="C87" s="55">
        <f>'Расчет субсидий'!D87-1</f>
        <v>2.2727272727272707E-2</v>
      </c>
      <c r="D87" s="55">
        <f>C87*'Расчет субсидий'!E87</f>
        <v>0.22727272727272707</v>
      </c>
      <c r="E87" s="56">
        <f t="shared" si="19"/>
        <v>0.64675794573339063</v>
      </c>
      <c r="F87" s="27" t="s">
        <v>375</v>
      </c>
      <c r="G87" s="27" t="s">
        <v>375</v>
      </c>
      <c r="H87" s="27" t="s">
        <v>375</v>
      </c>
      <c r="I87" s="27" t="s">
        <v>375</v>
      </c>
      <c r="J87" s="27" t="s">
        <v>375</v>
      </c>
      <c r="K87" s="27" t="s">
        <v>375</v>
      </c>
      <c r="L87" s="55">
        <f>'Расчет субсидий'!P87-1</f>
        <v>0.30000000000000004</v>
      </c>
      <c r="M87" s="55">
        <f>L87*'Расчет субсидий'!Q87</f>
        <v>6.0000000000000009</v>
      </c>
      <c r="N87" s="56">
        <f t="shared" si="20"/>
        <v>17.074409767361526</v>
      </c>
      <c r="O87" s="55">
        <f>'Расчет субсидий'!T87-1</f>
        <v>1.2230215827337965E-2</v>
      </c>
      <c r="P87" s="55">
        <f>O87*'Расчет субсидий'!U87</f>
        <v>0.36690647482013894</v>
      </c>
      <c r="Q87" s="56">
        <f t="shared" si="21"/>
        <v>1.0441185828961943</v>
      </c>
      <c r="R87" s="55">
        <f>'Расчет субсидий'!X87-1</f>
        <v>3.0000000000000027E-2</v>
      </c>
      <c r="S87" s="55">
        <f>R87*'Расчет субсидий'!Y87</f>
        <v>0.60000000000000053</v>
      </c>
      <c r="T87" s="56">
        <f t="shared" si="22"/>
        <v>1.707440976736154</v>
      </c>
      <c r="U87" s="55">
        <f t="shared" si="10"/>
        <v>7.1941792020928679</v>
      </c>
    </row>
    <row r="88" spans="1:21" ht="15" customHeight="1">
      <c r="A88" s="33" t="s">
        <v>87</v>
      </c>
      <c r="B88" s="53">
        <f>'Расчет субсидий'!AD88</f>
        <v>-15.490909090909099</v>
      </c>
      <c r="C88" s="55">
        <f>'Расчет субсидий'!D88-1</f>
        <v>4.5454545454545414E-2</v>
      </c>
      <c r="D88" s="55">
        <f>C88*'Расчет субсидий'!E88</f>
        <v>0.45454545454545414</v>
      </c>
      <c r="E88" s="56">
        <f t="shared" si="19"/>
        <v>1.2685097602406652</v>
      </c>
      <c r="F88" s="27" t="s">
        <v>375</v>
      </c>
      <c r="G88" s="27" t="s">
        <v>375</v>
      </c>
      <c r="H88" s="27" t="s">
        <v>375</v>
      </c>
      <c r="I88" s="27" t="s">
        <v>375</v>
      </c>
      <c r="J88" s="27" t="s">
        <v>375</v>
      </c>
      <c r="K88" s="27" t="s">
        <v>375</v>
      </c>
      <c r="L88" s="55">
        <f>'Расчет субсидий'!P88-1</f>
        <v>-0.70205607476635512</v>
      </c>
      <c r="M88" s="55">
        <f>L88*'Расчет субсидий'!Q88</f>
        <v>-14.041121495327102</v>
      </c>
      <c r="N88" s="56">
        <f t="shared" si="20"/>
        <v>-39.184859255404383</v>
      </c>
      <c r="O88" s="55">
        <f>'Расчет субсидий'!T88-1</f>
        <v>0.17142857142857126</v>
      </c>
      <c r="P88" s="55">
        <f>O88*'Расчет субсидий'!U88</f>
        <v>4.2857142857142811</v>
      </c>
      <c r="Q88" s="56">
        <f t="shared" si="21"/>
        <v>11.960234882269125</v>
      </c>
      <c r="R88" s="55">
        <f>'Расчет субсидий'!X88-1</f>
        <v>0.14999999999999991</v>
      </c>
      <c r="S88" s="55">
        <f>R88*'Расчет субсидий'!Y88</f>
        <v>3.7499999999999978</v>
      </c>
      <c r="T88" s="56">
        <f t="shared" si="22"/>
        <v>10.46520552198549</v>
      </c>
      <c r="U88" s="55">
        <f t="shared" si="10"/>
        <v>-5.550861755067368</v>
      </c>
    </row>
    <row r="89" spans="1:21" ht="15" customHeight="1">
      <c r="A89" s="33" t="s">
        <v>88</v>
      </c>
      <c r="B89" s="53">
        <f>'Расчет субсидий'!AD89</f>
        <v>-23.854545454545473</v>
      </c>
      <c r="C89" s="55">
        <f>'Расчет субсидий'!D89-1</f>
        <v>2.4999999999999911E-2</v>
      </c>
      <c r="D89" s="55">
        <f>C89*'Расчет субсидий'!E89</f>
        <v>0.24999999999999911</v>
      </c>
      <c r="E89" s="56">
        <f t="shared" si="19"/>
        <v>0.59199046000439615</v>
      </c>
      <c r="F89" s="27" t="s">
        <v>375</v>
      </c>
      <c r="G89" s="27" t="s">
        <v>375</v>
      </c>
      <c r="H89" s="27" t="s">
        <v>375</v>
      </c>
      <c r="I89" s="27" t="s">
        <v>375</v>
      </c>
      <c r="J89" s="27" t="s">
        <v>375</v>
      </c>
      <c r="K89" s="27" t="s">
        <v>375</v>
      </c>
      <c r="L89" s="55">
        <f>'Расчет субсидий'!P89-1</f>
        <v>-0.83911028730305837</v>
      </c>
      <c r="M89" s="55">
        <f>L89*'Расчет субсидий'!Q89</f>
        <v>-16.782205746061166</v>
      </c>
      <c r="N89" s="56">
        <f t="shared" si="20"/>
        <v>-39.739622797996823</v>
      </c>
      <c r="O89" s="55">
        <f>'Расчет субсидий'!T89-1</f>
        <v>0.125</v>
      </c>
      <c r="P89" s="55">
        <f>O89*'Расчет субсидий'!U89</f>
        <v>3.125</v>
      </c>
      <c r="Q89" s="56">
        <f t="shared" si="21"/>
        <v>7.3998807500549786</v>
      </c>
      <c r="R89" s="55">
        <f>'Расчет субсидий'!X89-1</f>
        <v>0.1333333333333333</v>
      </c>
      <c r="S89" s="55">
        <f>R89*'Расчет субсидий'!Y89</f>
        <v>3.3333333333333326</v>
      </c>
      <c r="T89" s="56">
        <f t="shared" si="22"/>
        <v>7.8932061333919759</v>
      </c>
      <c r="U89" s="55">
        <f t="shared" si="10"/>
        <v>-10.073872412727834</v>
      </c>
    </row>
    <row r="90" spans="1:21" ht="15" customHeight="1">
      <c r="A90" s="33" t="s">
        <v>89</v>
      </c>
      <c r="B90" s="53">
        <f>'Расчет субсидий'!AD90</f>
        <v>50.28181818181821</v>
      </c>
      <c r="C90" s="55">
        <f>'Расчет субсидий'!D90-1</f>
        <v>2.7027027027026973E-2</v>
      </c>
      <c r="D90" s="55">
        <f>C90*'Расчет субсидий'!E90</f>
        <v>0.27027027027026973</v>
      </c>
      <c r="E90" s="56">
        <f t="shared" si="19"/>
        <v>0.99278431935668954</v>
      </c>
      <c r="F90" s="27" t="s">
        <v>375</v>
      </c>
      <c r="G90" s="27" t="s">
        <v>375</v>
      </c>
      <c r="H90" s="27" t="s">
        <v>375</v>
      </c>
      <c r="I90" s="27" t="s">
        <v>375</v>
      </c>
      <c r="J90" s="27" t="s">
        <v>375</v>
      </c>
      <c r="K90" s="27" t="s">
        <v>375</v>
      </c>
      <c r="L90" s="55">
        <f>'Расчет субсидий'!P90-1</f>
        <v>0.30000000000000004</v>
      </c>
      <c r="M90" s="55">
        <f>L90*'Расчет субсидий'!Q90</f>
        <v>6.0000000000000009</v>
      </c>
      <c r="N90" s="56">
        <f t="shared" si="20"/>
        <v>22.039811889718557</v>
      </c>
      <c r="O90" s="55">
        <f>'Расчет субсидий'!T90-1</f>
        <v>0.12727272727272743</v>
      </c>
      <c r="P90" s="55">
        <f>O90*'Расчет субсидий'!U90</f>
        <v>3.8181818181818228</v>
      </c>
      <c r="Q90" s="56">
        <f t="shared" si="21"/>
        <v>14.025334838911823</v>
      </c>
      <c r="R90" s="55">
        <f>'Расчет субсидий'!X90-1</f>
        <v>0.18000000000000016</v>
      </c>
      <c r="S90" s="55">
        <f>R90*'Расчет субсидий'!Y90</f>
        <v>3.6000000000000032</v>
      </c>
      <c r="T90" s="56">
        <f t="shared" si="22"/>
        <v>13.223887133831143</v>
      </c>
      <c r="U90" s="55">
        <f t="shared" si="10"/>
        <v>13.688452088452097</v>
      </c>
    </row>
    <row r="91" spans="1:21" ht="15" customHeight="1">
      <c r="A91" s="32" t="s">
        <v>90</v>
      </c>
      <c r="B91" s="57"/>
      <c r="C91" s="58"/>
      <c r="D91" s="58"/>
      <c r="E91" s="59"/>
      <c r="F91" s="58"/>
      <c r="G91" s="58"/>
      <c r="H91" s="59"/>
      <c r="I91" s="59"/>
      <c r="J91" s="59"/>
      <c r="K91" s="59"/>
      <c r="L91" s="58"/>
      <c r="M91" s="58"/>
      <c r="N91" s="59"/>
      <c r="O91" s="58"/>
      <c r="P91" s="58"/>
      <c r="Q91" s="59"/>
      <c r="R91" s="58"/>
      <c r="S91" s="58"/>
      <c r="T91" s="59"/>
      <c r="U91" s="59"/>
    </row>
    <row r="92" spans="1:21" ht="15" customHeight="1">
      <c r="A92" s="33" t="s">
        <v>91</v>
      </c>
      <c r="B92" s="53">
        <f>'Расчет субсидий'!AD92</f>
        <v>2.3636363636363598</v>
      </c>
      <c r="C92" s="55">
        <f>'Расчет субсидий'!D92-1</f>
        <v>-1</v>
      </c>
      <c r="D92" s="55">
        <f>C92*'Расчет субсидий'!E92</f>
        <v>0</v>
      </c>
      <c r="E92" s="56">
        <f t="shared" ref="E92:E104" si="23">$B92*D92/$U92</f>
        <v>0</v>
      </c>
      <c r="F92" s="27" t="s">
        <v>375</v>
      </c>
      <c r="G92" s="27" t="s">
        <v>375</v>
      </c>
      <c r="H92" s="27" t="s">
        <v>375</v>
      </c>
      <c r="I92" s="27" t="s">
        <v>375</v>
      </c>
      <c r="J92" s="27" t="s">
        <v>375</v>
      </c>
      <c r="K92" s="27" t="s">
        <v>375</v>
      </c>
      <c r="L92" s="55">
        <f>'Расчет субсидий'!P92-1</f>
        <v>-7.0342205323194018E-2</v>
      </c>
      <c r="M92" s="55">
        <f>L92*'Расчет субсидий'!Q92</f>
        <v>-1.4068441064638804</v>
      </c>
      <c r="N92" s="56">
        <f t="shared" ref="N92:N104" si="24">$B92*M92/$U92</f>
        <v>-1.7260765550239234</v>
      </c>
      <c r="O92" s="55">
        <f>'Расчет субсидий'!T92-1</f>
        <v>0.16666666666666674</v>
      </c>
      <c r="P92" s="55">
        <f>O92*'Расчет субсидий'!U92</f>
        <v>3.3333333333333348</v>
      </c>
      <c r="Q92" s="56">
        <f t="shared" ref="Q92:Q104" si="25">$B92*P92/$U92</f>
        <v>4.0897129186602834</v>
      </c>
      <c r="R92" s="55">
        <f>'Расчет субсидий'!X92-1</f>
        <v>0</v>
      </c>
      <c r="S92" s="55">
        <f>R92*'Расчет субсидий'!Y92</f>
        <v>0</v>
      </c>
      <c r="T92" s="56">
        <f t="shared" ref="T92:T104" si="26">$B92*S92/$U92</f>
        <v>0</v>
      </c>
      <c r="U92" s="55">
        <f t="shared" si="10"/>
        <v>1.9264892268694545</v>
      </c>
    </row>
    <row r="93" spans="1:21" ht="15" customHeight="1">
      <c r="A93" s="33" t="s">
        <v>92</v>
      </c>
      <c r="B93" s="53">
        <f>'Расчет субсидий'!AD93</f>
        <v>-18.627272727272725</v>
      </c>
      <c r="C93" s="55">
        <f>'Расчет субсидий'!D93-1</f>
        <v>0.21954207573632534</v>
      </c>
      <c r="D93" s="55">
        <f>C93*'Расчет субсидий'!E93</f>
        <v>2.1954207573632534</v>
      </c>
      <c r="E93" s="56">
        <f t="shared" si="23"/>
        <v>14.724973125919641</v>
      </c>
      <c r="F93" s="27" t="s">
        <v>375</v>
      </c>
      <c r="G93" s="27" t="s">
        <v>375</v>
      </c>
      <c r="H93" s="27" t="s">
        <v>375</v>
      </c>
      <c r="I93" s="27" t="s">
        <v>375</v>
      </c>
      <c r="J93" s="27" t="s">
        <v>375</v>
      </c>
      <c r="K93" s="27" t="s">
        <v>375</v>
      </c>
      <c r="L93" s="55">
        <f>'Расчет субсидий'!P93-1</f>
        <v>-0.27085497769357703</v>
      </c>
      <c r="M93" s="55">
        <f>L93*'Расчет субсидий'!Q93</f>
        <v>-5.417099553871541</v>
      </c>
      <c r="N93" s="56">
        <f t="shared" si="24"/>
        <v>-36.333192661889164</v>
      </c>
      <c r="O93" s="55">
        <f>'Расчет субсидий'!T93-1</f>
        <v>2.2222222222222143E-2</v>
      </c>
      <c r="P93" s="55">
        <f>O93*'Расчет субсидий'!U93</f>
        <v>0.44444444444444287</v>
      </c>
      <c r="Q93" s="56">
        <f t="shared" si="25"/>
        <v>2.9809468086968023</v>
      </c>
      <c r="R93" s="55">
        <f>'Расчет субсидий'!X93-1</f>
        <v>0</v>
      </c>
      <c r="S93" s="55">
        <f>R93*'Расчет субсидий'!Y93</f>
        <v>0</v>
      </c>
      <c r="T93" s="56">
        <f t="shared" si="26"/>
        <v>0</v>
      </c>
      <c r="U93" s="55">
        <f t="shared" si="10"/>
        <v>-2.7772343520638447</v>
      </c>
    </row>
    <row r="94" spans="1:21" ht="15" customHeight="1">
      <c r="A94" s="33" t="s">
        <v>93</v>
      </c>
      <c r="B94" s="53">
        <f>'Расчет субсидий'!AD94</f>
        <v>-5.4454545454545382</v>
      </c>
      <c r="C94" s="55">
        <f>'Расчет субсидий'!D94-1</f>
        <v>-1</v>
      </c>
      <c r="D94" s="55">
        <f>C94*'Расчет субсидий'!E94</f>
        <v>0</v>
      </c>
      <c r="E94" s="56">
        <f t="shared" si="23"/>
        <v>0</v>
      </c>
      <c r="F94" s="27" t="s">
        <v>375</v>
      </c>
      <c r="G94" s="27" t="s">
        <v>375</v>
      </c>
      <c r="H94" s="27" t="s">
        <v>375</v>
      </c>
      <c r="I94" s="27" t="s">
        <v>375</v>
      </c>
      <c r="J94" s="27" t="s">
        <v>375</v>
      </c>
      <c r="K94" s="27" t="s">
        <v>375</v>
      </c>
      <c r="L94" s="55">
        <f>'Расчет субсидий'!P94-1</f>
        <v>-0.52849616858237547</v>
      </c>
      <c r="M94" s="55">
        <f>L94*'Расчет субсидий'!Q94</f>
        <v>-10.569923371647509</v>
      </c>
      <c r="N94" s="56">
        <f t="shared" si="24"/>
        <v>-26.425673585759203</v>
      </c>
      <c r="O94" s="55">
        <f>'Расчет субсидий'!T94-1</f>
        <v>0.16959064327485374</v>
      </c>
      <c r="P94" s="55">
        <f>O94*'Расчет субсидий'!U94</f>
        <v>3.3918128654970747</v>
      </c>
      <c r="Q94" s="56">
        <f t="shared" si="25"/>
        <v>8.4798097863252266</v>
      </c>
      <c r="R94" s="55">
        <f>'Расчет субсидий'!X94-1</f>
        <v>0.16666666666666674</v>
      </c>
      <c r="S94" s="55">
        <f>R94*'Расчет субсидий'!Y94</f>
        <v>5.0000000000000018</v>
      </c>
      <c r="T94" s="56">
        <f t="shared" si="26"/>
        <v>12.50040925397944</v>
      </c>
      <c r="U94" s="55">
        <f t="shared" si="10"/>
        <v>-2.178110506150432</v>
      </c>
    </row>
    <row r="95" spans="1:21" ht="15" customHeight="1">
      <c r="A95" s="33" t="s">
        <v>94</v>
      </c>
      <c r="B95" s="53">
        <f>'Расчет субсидий'!AD95</f>
        <v>-10.272727272727266</v>
      </c>
      <c r="C95" s="55">
        <f>'Расчет субсидий'!D95-1</f>
        <v>-1</v>
      </c>
      <c r="D95" s="55">
        <f>C95*'Расчет субсидий'!E95</f>
        <v>0</v>
      </c>
      <c r="E95" s="56">
        <f t="shared" si="23"/>
        <v>0</v>
      </c>
      <c r="F95" s="27" t="s">
        <v>375</v>
      </c>
      <c r="G95" s="27" t="s">
        <v>375</v>
      </c>
      <c r="H95" s="27" t="s">
        <v>375</v>
      </c>
      <c r="I95" s="27" t="s">
        <v>375</v>
      </c>
      <c r="J95" s="27" t="s">
        <v>375</v>
      </c>
      <c r="K95" s="27" t="s">
        <v>375</v>
      </c>
      <c r="L95" s="55">
        <f>'Расчет субсидий'!P95-1</f>
        <v>-0.80143391521197005</v>
      </c>
      <c r="M95" s="55">
        <f>L95*'Расчет субсидий'!Q95</f>
        <v>-16.028678304239399</v>
      </c>
      <c r="N95" s="56">
        <f t="shared" si="24"/>
        <v>-25.437218967493127</v>
      </c>
      <c r="O95" s="55">
        <f>'Расчет субсидий'!T95-1</f>
        <v>0.17777777777777781</v>
      </c>
      <c r="P95" s="55">
        <f>O95*'Расчет субсидий'!U95</f>
        <v>3.5555555555555562</v>
      </c>
      <c r="Q95" s="56">
        <f t="shared" si="25"/>
        <v>5.6426015608431115</v>
      </c>
      <c r="R95" s="55">
        <f>'Расчет субсидий'!X95-1</f>
        <v>0.19999999999999996</v>
      </c>
      <c r="S95" s="55">
        <f>R95*'Расчет субсидий'!Y95</f>
        <v>5.9999999999999982</v>
      </c>
      <c r="T95" s="56">
        <f t="shared" si="26"/>
        <v>9.5218901339227457</v>
      </c>
      <c r="U95" s="55">
        <f t="shared" si="10"/>
        <v>-6.4731227486838439</v>
      </c>
    </row>
    <row r="96" spans="1:21" ht="15" customHeight="1">
      <c r="A96" s="33" t="s">
        <v>95</v>
      </c>
      <c r="B96" s="53">
        <f>'Расчет субсидий'!AD96</f>
        <v>5.136363636363626</v>
      </c>
      <c r="C96" s="55">
        <f>'Расчет субсидий'!D96-1</f>
        <v>0.21767441860465109</v>
      </c>
      <c r="D96" s="55">
        <f>C96*'Расчет субсидий'!E96</f>
        <v>2.1767441860465109</v>
      </c>
      <c r="E96" s="56">
        <f t="shared" si="23"/>
        <v>5.2535537645308557</v>
      </c>
      <c r="F96" s="27" t="s">
        <v>375</v>
      </c>
      <c r="G96" s="27" t="s">
        <v>375</v>
      </c>
      <c r="H96" s="27" t="s">
        <v>375</v>
      </c>
      <c r="I96" s="27" t="s">
        <v>375</v>
      </c>
      <c r="J96" s="27" t="s">
        <v>375</v>
      </c>
      <c r="K96" s="27" t="s">
        <v>375</v>
      </c>
      <c r="L96" s="55">
        <f>'Расчет субсидий'!P96-1</f>
        <v>-0.47110808973487428</v>
      </c>
      <c r="M96" s="55">
        <f>L96*'Расчет субсидий'!Q96</f>
        <v>-9.4221617946974856</v>
      </c>
      <c r="N96" s="56">
        <f t="shared" si="24"/>
        <v>-22.740308155574009</v>
      </c>
      <c r="O96" s="55">
        <f>'Расчет субсидий'!T96-1</f>
        <v>0.18975903614457823</v>
      </c>
      <c r="P96" s="55">
        <f>O96*'Расчет субсидий'!U96</f>
        <v>4.743975903614456</v>
      </c>
      <c r="Q96" s="56">
        <f t="shared" si="25"/>
        <v>11.44954589842872</v>
      </c>
      <c r="R96" s="55">
        <f>'Расчет субсидий'!X96-1</f>
        <v>0.18518518518518512</v>
      </c>
      <c r="S96" s="55">
        <f>R96*'Расчет субсидий'!Y96</f>
        <v>4.629629629629628</v>
      </c>
      <c r="T96" s="56">
        <f t="shared" si="26"/>
        <v>11.173572128978059</v>
      </c>
      <c r="U96" s="55">
        <f t="shared" si="10"/>
        <v>2.1281879245931092</v>
      </c>
    </row>
    <row r="97" spans="1:21" ht="15" customHeight="1">
      <c r="A97" s="33" t="s">
        <v>96</v>
      </c>
      <c r="B97" s="53">
        <f>'Расчет субсидий'!AD97</f>
        <v>19.681818181818187</v>
      </c>
      <c r="C97" s="55">
        <f>'Расчет субсидий'!D97-1</f>
        <v>-1</v>
      </c>
      <c r="D97" s="55">
        <f>C97*'Расчет субсидий'!E97</f>
        <v>0</v>
      </c>
      <c r="E97" s="56">
        <f t="shared" si="23"/>
        <v>0</v>
      </c>
      <c r="F97" s="27" t="s">
        <v>375</v>
      </c>
      <c r="G97" s="27" t="s">
        <v>375</v>
      </c>
      <c r="H97" s="27" t="s">
        <v>375</v>
      </c>
      <c r="I97" s="27" t="s">
        <v>375</v>
      </c>
      <c r="J97" s="27" t="s">
        <v>375</v>
      </c>
      <c r="K97" s="27" t="s">
        <v>375</v>
      </c>
      <c r="L97" s="55">
        <f>'Расчет субсидий'!P97-1</f>
        <v>0.1333333333333333</v>
      </c>
      <c r="M97" s="55">
        <f>L97*'Расчет субсидий'!Q97</f>
        <v>2.6666666666666661</v>
      </c>
      <c r="N97" s="56">
        <f t="shared" si="24"/>
        <v>4.7264646407274329</v>
      </c>
      <c r="O97" s="55">
        <f>'Расчет субсидий'!T97-1</f>
        <v>0.1589403973509933</v>
      </c>
      <c r="P97" s="55">
        <f>O97*'Расчет субсидий'!U97</f>
        <v>3.9735099337748325</v>
      </c>
      <c r="Q97" s="56">
        <f t="shared" si="25"/>
        <v>7.0427453255872337</v>
      </c>
      <c r="R97" s="55">
        <f>'Расчет субсидий'!X97-1</f>
        <v>0.1785714285714286</v>
      </c>
      <c r="S97" s="55">
        <f>R97*'Расчет субсидий'!Y97</f>
        <v>4.4642857142857153</v>
      </c>
      <c r="T97" s="56">
        <f t="shared" si="26"/>
        <v>7.9126082155035196</v>
      </c>
      <c r="U97" s="55">
        <f t="shared" si="10"/>
        <v>11.104462314727215</v>
      </c>
    </row>
    <row r="98" spans="1:21" ht="15" customHeight="1">
      <c r="A98" s="33" t="s">
        <v>97</v>
      </c>
      <c r="B98" s="53">
        <f>'Расчет субсидий'!AD98</f>
        <v>21.545454545454533</v>
      </c>
      <c r="C98" s="55">
        <f>'Расчет субсидий'!D98-1</f>
        <v>-1.5672091621458661E-2</v>
      </c>
      <c r="D98" s="55">
        <f>C98*'Расчет субсидий'!E98</f>
        <v>-0.15672091621458661</v>
      </c>
      <c r="E98" s="56">
        <f t="shared" si="23"/>
        <v>-0.47651161221337729</v>
      </c>
      <c r="F98" s="27" t="s">
        <v>375</v>
      </c>
      <c r="G98" s="27" t="s">
        <v>375</v>
      </c>
      <c r="H98" s="27" t="s">
        <v>375</v>
      </c>
      <c r="I98" s="27" t="s">
        <v>375</v>
      </c>
      <c r="J98" s="27" t="s">
        <v>375</v>
      </c>
      <c r="K98" s="27" t="s">
        <v>375</v>
      </c>
      <c r="L98" s="55">
        <f>'Расчет субсидий'!P98-1</f>
        <v>-8.7857438872772531E-2</v>
      </c>
      <c r="M98" s="55">
        <f>L98*'Расчет субсидий'!Q98</f>
        <v>-1.7571487774554506</v>
      </c>
      <c r="N98" s="56">
        <f t="shared" si="24"/>
        <v>-5.3426295421703944</v>
      </c>
      <c r="O98" s="55">
        <f>'Расчет субсидий'!T98-1</f>
        <v>0.19999999999999996</v>
      </c>
      <c r="P98" s="55">
        <f>O98*'Расчет субсидий'!U98</f>
        <v>3.9999999999999991</v>
      </c>
      <c r="Q98" s="56">
        <f t="shared" si="25"/>
        <v>12.162042533261465</v>
      </c>
      <c r="R98" s="55">
        <f>'Расчет субсидий'!X98-1</f>
        <v>0.16666666666666674</v>
      </c>
      <c r="S98" s="55">
        <f>R98*'Расчет субсидий'!Y98</f>
        <v>5.0000000000000018</v>
      </c>
      <c r="T98" s="56">
        <f t="shared" si="26"/>
        <v>15.202553166576839</v>
      </c>
      <c r="U98" s="55">
        <f t="shared" si="10"/>
        <v>7.0861303063299639</v>
      </c>
    </row>
    <row r="99" spans="1:21" ht="15" customHeight="1">
      <c r="A99" s="33" t="s">
        <v>98</v>
      </c>
      <c r="B99" s="53">
        <f>'Расчет субсидий'!AD99</f>
        <v>-16.309090909090912</v>
      </c>
      <c r="C99" s="55">
        <f>'Расчет субсидий'!D99-1</f>
        <v>0.19277108433734935</v>
      </c>
      <c r="D99" s="55">
        <f>C99*'Расчет субсидий'!E99</f>
        <v>1.9277108433734935</v>
      </c>
      <c r="E99" s="56">
        <f t="shared" si="23"/>
        <v>2.7743989652220002</v>
      </c>
      <c r="F99" s="27" t="s">
        <v>375</v>
      </c>
      <c r="G99" s="27" t="s">
        <v>375</v>
      </c>
      <c r="H99" s="27" t="s">
        <v>375</v>
      </c>
      <c r="I99" s="27" t="s">
        <v>375</v>
      </c>
      <c r="J99" s="27" t="s">
        <v>375</v>
      </c>
      <c r="K99" s="27" t="s">
        <v>375</v>
      </c>
      <c r="L99" s="55">
        <f>'Расчет субсидий'!P99-1</f>
        <v>-0.92964720445636473</v>
      </c>
      <c r="M99" s="55">
        <f>L99*'Расчет субсидий'!Q99</f>
        <v>-18.592944089127293</v>
      </c>
      <c r="N99" s="56">
        <f t="shared" si="24"/>
        <v>-26.759327011427114</v>
      </c>
      <c r="O99" s="55">
        <f>'Расчет субсидий'!T99-1</f>
        <v>0</v>
      </c>
      <c r="P99" s="55">
        <f>O99*'Расчет субсидий'!U99</f>
        <v>0</v>
      </c>
      <c r="Q99" s="56">
        <f t="shared" si="25"/>
        <v>0</v>
      </c>
      <c r="R99" s="55">
        <f>'Расчет субсидий'!X99-1</f>
        <v>0.21333333333333337</v>
      </c>
      <c r="S99" s="55">
        <f>R99*'Расчет субсидий'!Y99</f>
        <v>5.3333333333333339</v>
      </c>
      <c r="T99" s="56">
        <f t="shared" si="26"/>
        <v>7.675837137114204</v>
      </c>
      <c r="U99" s="55">
        <f t="shared" si="10"/>
        <v>-11.331899912420466</v>
      </c>
    </row>
    <row r="100" spans="1:21" ht="15" customHeight="1">
      <c r="A100" s="33" t="s">
        <v>99</v>
      </c>
      <c r="B100" s="53">
        <f>'Расчет субсидий'!AD100</f>
        <v>-3.1909090909090878</v>
      </c>
      <c r="C100" s="55">
        <f>'Расчет субсидий'!D100-1</f>
        <v>-4.5833333333333282E-2</v>
      </c>
      <c r="D100" s="55">
        <f>C100*'Расчет субсидий'!E100</f>
        <v>-0.45833333333333282</v>
      </c>
      <c r="E100" s="56">
        <f t="shared" si="23"/>
        <v>-0.84013754802999963</v>
      </c>
      <c r="F100" s="27" t="s">
        <v>375</v>
      </c>
      <c r="G100" s="27" t="s">
        <v>375</v>
      </c>
      <c r="H100" s="27" t="s">
        <v>375</v>
      </c>
      <c r="I100" s="27" t="s">
        <v>375</v>
      </c>
      <c r="J100" s="27" t="s">
        <v>375</v>
      </c>
      <c r="K100" s="27" t="s">
        <v>375</v>
      </c>
      <c r="L100" s="55">
        <f>'Расчет субсидий'!P100-1</f>
        <v>-0.49234050804731433</v>
      </c>
      <c r="M100" s="55">
        <f>L100*'Расчет субсидий'!Q100</f>
        <v>-9.846810160946287</v>
      </c>
      <c r="N100" s="56">
        <f t="shared" si="24"/>
        <v>-18.049472606256675</v>
      </c>
      <c r="O100" s="55">
        <f>'Расчет субсидий'!T100-1</f>
        <v>0.16003460207612452</v>
      </c>
      <c r="P100" s="55">
        <f>O100*'Расчет субсидий'!U100</f>
        <v>4.000865051903113</v>
      </c>
      <c r="Q100" s="56">
        <f t="shared" si="25"/>
        <v>7.3336951739013871</v>
      </c>
      <c r="R100" s="55">
        <f>'Расчет субсидий'!X100-1</f>
        <v>0.18253968253968256</v>
      </c>
      <c r="S100" s="55">
        <f>R100*'Расчет субсидий'!Y100</f>
        <v>4.5634920634920642</v>
      </c>
      <c r="T100" s="56">
        <f t="shared" si="26"/>
        <v>8.3650058894761976</v>
      </c>
      <c r="U100" s="55">
        <f t="shared" si="10"/>
        <v>-1.740786378884442</v>
      </c>
    </row>
    <row r="101" spans="1:21" ht="15" customHeight="1">
      <c r="A101" s="33" t="s">
        <v>100</v>
      </c>
      <c r="B101" s="53">
        <f>'Расчет субсидий'!AD101</f>
        <v>-15.036363636363632</v>
      </c>
      <c r="C101" s="55">
        <f>'Расчет субсидий'!D101-1</f>
        <v>-1</v>
      </c>
      <c r="D101" s="55">
        <f>C101*'Расчет субсидий'!E101</f>
        <v>0</v>
      </c>
      <c r="E101" s="56">
        <f t="shared" si="23"/>
        <v>0</v>
      </c>
      <c r="F101" s="27" t="s">
        <v>375</v>
      </c>
      <c r="G101" s="27" t="s">
        <v>375</v>
      </c>
      <c r="H101" s="27" t="s">
        <v>375</v>
      </c>
      <c r="I101" s="27" t="s">
        <v>375</v>
      </c>
      <c r="J101" s="27" t="s">
        <v>375</v>
      </c>
      <c r="K101" s="27" t="s">
        <v>375</v>
      </c>
      <c r="L101" s="55">
        <f>'Расчет субсидий'!P101-1</f>
        <v>-0.47600619195046434</v>
      </c>
      <c r="M101" s="55">
        <f>L101*'Расчет субсидий'!Q101</f>
        <v>-9.5201238390092868</v>
      </c>
      <c r="N101" s="56">
        <f t="shared" si="24"/>
        <v>-26.53307689056091</v>
      </c>
      <c r="O101" s="55">
        <f>'Расчет субсидий'!T101-1</f>
        <v>0.17355371900826433</v>
      </c>
      <c r="P101" s="55">
        <f>O101*'Расчет субсидий'!U101</f>
        <v>2.6033057851239647</v>
      </c>
      <c r="Q101" s="56">
        <f t="shared" si="25"/>
        <v>7.2555476939598673</v>
      </c>
      <c r="R101" s="55">
        <f>'Расчет субсидий'!X101-1</f>
        <v>4.3478260869565188E-2</v>
      </c>
      <c r="S101" s="55">
        <f>R101*'Расчет субсидий'!Y101</f>
        <v>1.5217391304347816</v>
      </c>
      <c r="T101" s="56">
        <f t="shared" si="26"/>
        <v>4.2411655602374116</v>
      </c>
      <c r="U101" s="55">
        <f t="shared" si="10"/>
        <v>-5.3950789234505407</v>
      </c>
    </row>
    <row r="102" spans="1:21" ht="15" customHeight="1">
      <c r="A102" s="33" t="s">
        <v>101</v>
      </c>
      <c r="B102" s="53">
        <f>'Расчет субсидий'!AD102</f>
        <v>14.763636363636365</v>
      </c>
      <c r="C102" s="55">
        <f>'Расчет субсидий'!D102-1</f>
        <v>-1</v>
      </c>
      <c r="D102" s="55">
        <f>C102*'Расчет субсидий'!E102</f>
        <v>0</v>
      </c>
      <c r="E102" s="56">
        <f t="shared" si="23"/>
        <v>0</v>
      </c>
      <c r="F102" s="27" t="s">
        <v>375</v>
      </c>
      <c r="G102" s="27" t="s">
        <v>375</v>
      </c>
      <c r="H102" s="27" t="s">
        <v>375</v>
      </c>
      <c r="I102" s="27" t="s">
        <v>375</v>
      </c>
      <c r="J102" s="27" t="s">
        <v>375</v>
      </c>
      <c r="K102" s="27" t="s">
        <v>375</v>
      </c>
      <c r="L102" s="55">
        <f>'Расчет субсидий'!P102-1</f>
        <v>0.23010983928777895</v>
      </c>
      <c r="M102" s="55">
        <f>L102*'Расчет субсидий'!Q102</f>
        <v>4.602196785755579</v>
      </c>
      <c r="N102" s="56">
        <f t="shared" si="24"/>
        <v>7.9921432801450232</v>
      </c>
      <c r="O102" s="55">
        <f>'Расчет субсидий'!T102-1</f>
        <v>0.12997658079625296</v>
      </c>
      <c r="P102" s="55">
        <f>O102*'Расчет субсидий'!U102</f>
        <v>3.8992974238875888</v>
      </c>
      <c r="Q102" s="56">
        <f t="shared" si="25"/>
        <v>6.7714930834913423</v>
      </c>
      <c r="R102" s="55">
        <f>'Расчет субсидий'!X102-1</f>
        <v>0</v>
      </c>
      <c r="S102" s="55">
        <f>R102*'Расчет субсидий'!Y102</f>
        <v>0</v>
      </c>
      <c r="T102" s="56">
        <f t="shared" si="26"/>
        <v>0</v>
      </c>
      <c r="U102" s="55">
        <f t="shared" si="10"/>
        <v>8.5014942096431678</v>
      </c>
    </row>
    <row r="103" spans="1:21" ht="15" customHeight="1">
      <c r="A103" s="33" t="s">
        <v>102</v>
      </c>
      <c r="B103" s="53">
        <f>'Расчет субсидий'!AD103</f>
        <v>20.090909090909093</v>
      </c>
      <c r="C103" s="55">
        <f>'Расчет субсидий'!D103-1</f>
        <v>-1</v>
      </c>
      <c r="D103" s="55">
        <f>C103*'Расчет субсидий'!E103</f>
        <v>0</v>
      </c>
      <c r="E103" s="56">
        <f t="shared" si="23"/>
        <v>0</v>
      </c>
      <c r="F103" s="27" t="s">
        <v>375</v>
      </c>
      <c r="G103" s="27" t="s">
        <v>375</v>
      </c>
      <c r="H103" s="27" t="s">
        <v>375</v>
      </c>
      <c r="I103" s="27" t="s">
        <v>375</v>
      </c>
      <c r="J103" s="27" t="s">
        <v>375</v>
      </c>
      <c r="K103" s="27" t="s">
        <v>375</v>
      </c>
      <c r="L103" s="55">
        <f>'Расчет субсидий'!P103-1</f>
        <v>0.22682741116751259</v>
      </c>
      <c r="M103" s="55">
        <f>L103*'Расчет субсидий'!Q103</f>
        <v>4.5365482233502519</v>
      </c>
      <c r="N103" s="56">
        <f t="shared" si="24"/>
        <v>6.7178949567847113</v>
      </c>
      <c r="O103" s="55">
        <f>'Расчет субсидий'!T103-1</f>
        <v>0.17880794701986757</v>
      </c>
      <c r="P103" s="55">
        <f>O103*'Расчет субсидий'!U103</f>
        <v>3.5761589403973515</v>
      </c>
      <c r="Q103" s="56">
        <f t="shared" si="25"/>
        <v>5.2957135971132585</v>
      </c>
      <c r="R103" s="55">
        <f>'Расчет субсидий'!X103-1</f>
        <v>0.18181818181818166</v>
      </c>
      <c r="S103" s="55">
        <f>R103*'Расчет субсидий'!Y103</f>
        <v>5.4545454545454497</v>
      </c>
      <c r="T103" s="56">
        <f t="shared" si="26"/>
        <v>8.0773005370111228</v>
      </c>
      <c r="U103" s="55">
        <f t="shared" si="10"/>
        <v>13.567252618293054</v>
      </c>
    </row>
    <row r="104" spans="1:21" ht="15" customHeight="1">
      <c r="A104" s="33" t="s">
        <v>103</v>
      </c>
      <c r="B104" s="53">
        <f>'Расчет субсидий'!AD104</f>
        <v>0.97272727272726911</v>
      </c>
      <c r="C104" s="55">
        <f>'Расчет субсидий'!D104-1</f>
        <v>-1</v>
      </c>
      <c r="D104" s="55">
        <f>C104*'Расчет субсидий'!E104</f>
        <v>0</v>
      </c>
      <c r="E104" s="56">
        <f t="shared" si="23"/>
        <v>0</v>
      </c>
      <c r="F104" s="27" t="s">
        <v>375</v>
      </c>
      <c r="G104" s="27" t="s">
        <v>375</v>
      </c>
      <c r="H104" s="27" t="s">
        <v>375</v>
      </c>
      <c r="I104" s="27" t="s">
        <v>375</v>
      </c>
      <c r="J104" s="27" t="s">
        <v>375</v>
      </c>
      <c r="K104" s="27" t="s">
        <v>375</v>
      </c>
      <c r="L104" s="55">
        <f>'Расчет субсидий'!P104-1</f>
        <v>-0.43483556638246035</v>
      </c>
      <c r="M104" s="55">
        <f>L104*'Расчет субсидий'!Q104</f>
        <v>-8.6967113276492078</v>
      </c>
      <c r="N104" s="56">
        <f t="shared" si="24"/>
        <v>-8.7215647475170055</v>
      </c>
      <c r="O104" s="55">
        <f>'Расчет субсидий'!T104-1</f>
        <v>0.17777777777777781</v>
      </c>
      <c r="P104" s="55">
        <f>O104*'Расчет субсидий'!U104</f>
        <v>2.666666666666667</v>
      </c>
      <c r="Q104" s="56">
        <f t="shared" si="25"/>
        <v>2.6742874538604902</v>
      </c>
      <c r="R104" s="55">
        <f>'Расчет субсидий'!X104-1</f>
        <v>0.19999999999999996</v>
      </c>
      <c r="S104" s="55">
        <f>R104*'Расчет субсидий'!Y104</f>
        <v>6.9999999999999982</v>
      </c>
      <c r="T104" s="56">
        <f t="shared" si="26"/>
        <v>7.0200045663837845</v>
      </c>
      <c r="U104" s="55">
        <f t="shared" si="10"/>
        <v>0.96995533901745734</v>
      </c>
    </row>
    <row r="105" spans="1:21" ht="15" customHeight="1">
      <c r="A105" s="32" t="s">
        <v>104</v>
      </c>
      <c r="B105" s="57"/>
      <c r="C105" s="58"/>
      <c r="D105" s="58"/>
      <c r="E105" s="59"/>
      <c r="F105" s="58"/>
      <c r="G105" s="58"/>
      <c r="H105" s="59"/>
      <c r="I105" s="59"/>
      <c r="J105" s="59"/>
      <c r="K105" s="59"/>
      <c r="L105" s="58"/>
      <c r="M105" s="58"/>
      <c r="N105" s="59"/>
      <c r="O105" s="58"/>
      <c r="P105" s="58"/>
      <c r="Q105" s="59"/>
      <c r="R105" s="58"/>
      <c r="S105" s="58"/>
      <c r="T105" s="59"/>
      <c r="U105" s="59"/>
    </row>
    <row r="106" spans="1:21" ht="15" customHeight="1">
      <c r="A106" s="33" t="s">
        <v>105</v>
      </c>
      <c r="B106" s="53">
        <f>'Расчет субсидий'!AD106</f>
        <v>43.090909090909093</v>
      </c>
      <c r="C106" s="55">
        <f>'Расчет субсидий'!D106-1</f>
        <v>0.18298261429491314</v>
      </c>
      <c r="D106" s="55">
        <f>C106*'Расчет субсидий'!E106</f>
        <v>1.8298261429491314</v>
      </c>
      <c r="E106" s="56">
        <f t="shared" ref="E106:E120" si="27">$B106*D106/$U106</f>
        <v>4.0271947175057043</v>
      </c>
      <c r="F106" s="27" t="s">
        <v>375</v>
      </c>
      <c r="G106" s="27" t="s">
        <v>375</v>
      </c>
      <c r="H106" s="27" t="s">
        <v>375</v>
      </c>
      <c r="I106" s="27" t="s">
        <v>375</v>
      </c>
      <c r="J106" s="27" t="s">
        <v>375</v>
      </c>
      <c r="K106" s="27" t="s">
        <v>375</v>
      </c>
      <c r="L106" s="55">
        <f>'Расчет субсидий'!P106-1</f>
        <v>0.16301954494794346</v>
      </c>
      <c r="M106" s="55">
        <f>L106*'Расчет субсидий'!Q106</f>
        <v>3.2603908989588692</v>
      </c>
      <c r="N106" s="56">
        <f t="shared" ref="N106:N120" si="28">$B106*M106/$U106</f>
        <v>7.1756702438018722</v>
      </c>
      <c r="O106" s="55">
        <f>'Расчет субсидий'!T106-1</f>
        <v>0.30000000000000004</v>
      </c>
      <c r="P106" s="55">
        <f>O106*'Расчет субсидий'!U106</f>
        <v>9.0000000000000018</v>
      </c>
      <c r="Q106" s="56">
        <f t="shared" ref="Q106:Q120" si="29">$B106*P106/$U106</f>
        <v>19.807757473142047</v>
      </c>
      <c r="R106" s="55">
        <f>'Расчет субсидий'!X106-1</f>
        <v>0.27444444444444449</v>
      </c>
      <c r="S106" s="55">
        <f>R106*'Расчет субсидий'!Y106</f>
        <v>5.4888888888888898</v>
      </c>
      <c r="T106" s="56">
        <f t="shared" ref="T106:T120" si="30">$B106*S106/$U106</f>
        <v>12.080286656459471</v>
      </c>
      <c r="U106" s="55">
        <f t="shared" si="10"/>
        <v>19.579105930796892</v>
      </c>
    </row>
    <row r="107" spans="1:21" ht="15" customHeight="1">
      <c r="A107" s="33" t="s">
        <v>106</v>
      </c>
      <c r="B107" s="53">
        <f>'Расчет субсидий'!AD107</f>
        <v>-28.018181818181802</v>
      </c>
      <c r="C107" s="55">
        <f>'Расчет субсидий'!D107-1</f>
        <v>-1</v>
      </c>
      <c r="D107" s="55">
        <f>C107*'Расчет субсидий'!E107</f>
        <v>0</v>
      </c>
      <c r="E107" s="56">
        <f t="shared" si="27"/>
        <v>0</v>
      </c>
      <c r="F107" s="27" t="s">
        <v>375</v>
      </c>
      <c r="G107" s="27" t="s">
        <v>375</v>
      </c>
      <c r="H107" s="27" t="s">
        <v>375</v>
      </c>
      <c r="I107" s="27" t="s">
        <v>375</v>
      </c>
      <c r="J107" s="27" t="s">
        <v>375</v>
      </c>
      <c r="K107" s="27" t="s">
        <v>375</v>
      </c>
      <c r="L107" s="55">
        <f>'Расчет субсидий'!P107-1</f>
        <v>-0.79015025041736231</v>
      </c>
      <c r="M107" s="55">
        <f>L107*'Расчет субсидий'!Q107</f>
        <v>-15.803005008347245</v>
      </c>
      <c r="N107" s="56">
        <f t="shared" si="28"/>
        <v>-36.554832954802734</v>
      </c>
      <c r="O107" s="55">
        <f>'Расчет субсидий'!T107-1</f>
        <v>0.10476190476190483</v>
      </c>
      <c r="P107" s="55">
        <f>O107*'Расчет субсидий'!U107</f>
        <v>2.6190476190476208</v>
      </c>
      <c r="Q107" s="56">
        <f t="shared" si="29"/>
        <v>6.0582685485697034</v>
      </c>
      <c r="R107" s="55">
        <f>'Расчет субсидий'!X107-1</f>
        <v>4.2857142857142705E-2</v>
      </c>
      <c r="S107" s="55">
        <f>R107*'Расчет субсидий'!Y107</f>
        <v>1.0714285714285676</v>
      </c>
      <c r="T107" s="56">
        <f t="shared" si="30"/>
        <v>2.4783825880512316</v>
      </c>
      <c r="U107" s="55">
        <f t="shared" si="10"/>
        <v>-12.112528817871057</v>
      </c>
    </row>
    <row r="108" spans="1:21" ht="15" customHeight="1">
      <c r="A108" s="33" t="s">
        <v>107</v>
      </c>
      <c r="B108" s="53">
        <f>'Расчет субсидий'!AD108</f>
        <v>-3.9727272727272407</v>
      </c>
      <c r="C108" s="55">
        <f>'Расчет субсидий'!D108-1</f>
        <v>-1</v>
      </c>
      <c r="D108" s="55">
        <f>C108*'Расчет субсидий'!E108</f>
        <v>0</v>
      </c>
      <c r="E108" s="56">
        <f t="shared" si="27"/>
        <v>0</v>
      </c>
      <c r="F108" s="27" t="s">
        <v>375</v>
      </c>
      <c r="G108" s="27" t="s">
        <v>375</v>
      </c>
      <c r="H108" s="27" t="s">
        <v>375</v>
      </c>
      <c r="I108" s="27" t="s">
        <v>375</v>
      </c>
      <c r="J108" s="27" t="s">
        <v>375</v>
      </c>
      <c r="K108" s="27" t="s">
        <v>375</v>
      </c>
      <c r="L108" s="55">
        <f>'Расчет субсидий'!P108-1</f>
        <v>0.20542956486513853</v>
      </c>
      <c r="M108" s="55">
        <f>L108*'Расчет субсидий'!Q108</f>
        <v>4.1085912973027705</v>
      </c>
      <c r="N108" s="56">
        <f t="shared" si="28"/>
        <v>18.310694802391293</v>
      </c>
      <c r="O108" s="55">
        <f>'Расчет субсидий'!T108-1</f>
        <v>-0.19999999999999996</v>
      </c>
      <c r="P108" s="55">
        <f>O108*'Расчет субсидий'!U108</f>
        <v>-4.9999999999999991</v>
      </c>
      <c r="Q108" s="56">
        <f t="shared" si="29"/>
        <v>-22.283422075118537</v>
      </c>
      <c r="R108" s="55">
        <f>'Расчет субсидий'!X108-1</f>
        <v>0</v>
      </c>
      <c r="S108" s="55">
        <f>R108*'Расчет субсидий'!Y108</f>
        <v>0</v>
      </c>
      <c r="T108" s="56">
        <f t="shared" si="30"/>
        <v>0</v>
      </c>
      <c r="U108" s="55">
        <f t="shared" si="10"/>
        <v>-0.89140870269722861</v>
      </c>
    </row>
    <row r="109" spans="1:21" ht="15" customHeight="1">
      <c r="A109" s="33" t="s">
        <v>108</v>
      </c>
      <c r="B109" s="53">
        <f>'Расчет субсидий'!AD109</f>
        <v>19.490909090909099</v>
      </c>
      <c r="C109" s="55">
        <f>'Расчет субсидий'!D109-1</f>
        <v>-0.43287543655413274</v>
      </c>
      <c r="D109" s="55">
        <f>C109*'Расчет субсидий'!E109</f>
        <v>-4.328754365541327</v>
      </c>
      <c r="E109" s="56">
        <f t="shared" si="27"/>
        <v>-11.259626377116344</v>
      </c>
      <c r="F109" s="27" t="s">
        <v>375</v>
      </c>
      <c r="G109" s="27" t="s">
        <v>375</v>
      </c>
      <c r="H109" s="27" t="s">
        <v>375</v>
      </c>
      <c r="I109" s="27" t="s">
        <v>375</v>
      </c>
      <c r="J109" s="27" t="s">
        <v>375</v>
      </c>
      <c r="K109" s="27" t="s">
        <v>375</v>
      </c>
      <c r="L109" s="55">
        <f>'Расчет субсидий'!P109-1</f>
        <v>0.20860093972780303</v>
      </c>
      <c r="M109" s="55">
        <f>L109*'Расчет субсидий'!Q109</f>
        <v>4.1720187945560605</v>
      </c>
      <c r="N109" s="56">
        <f t="shared" si="28"/>
        <v>10.851937739630579</v>
      </c>
      <c r="O109" s="55">
        <f>'Расчет субсидий'!T109-1</f>
        <v>0</v>
      </c>
      <c r="P109" s="55">
        <f>O109*'Расчет субсидий'!U109</f>
        <v>0</v>
      </c>
      <c r="Q109" s="56">
        <f t="shared" si="29"/>
        <v>0</v>
      </c>
      <c r="R109" s="55">
        <f>'Расчет субсидий'!X109-1</f>
        <v>0.25499999999999989</v>
      </c>
      <c r="S109" s="55">
        <f>R109*'Расчет субсидий'!Y109</f>
        <v>7.6499999999999968</v>
      </c>
      <c r="T109" s="56">
        <f t="shared" si="30"/>
        <v>19.898597728394861</v>
      </c>
      <c r="U109" s="55">
        <f t="shared" si="10"/>
        <v>7.4932644290147303</v>
      </c>
    </row>
    <row r="110" spans="1:21" ht="15" customHeight="1">
      <c r="A110" s="33" t="s">
        <v>109</v>
      </c>
      <c r="B110" s="53">
        <f>'Расчет субсидий'!AD110</f>
        <v>8.6181818181818244</v>
      </c>
      <c r="C110" s="55">
        <f>'Расчет субсидий'!D110-1</f>
        <v>-0.61607309486780715</v>
      </c>
      <c r="D110" s="55">
        <f>C110*'Расчет субсидий'!E110</f>
        <v>-6.1607309486780713</v>
      </c>
      <c r="E110" s="56">
        <f t="shared" si="27"/>
        <v>-10.082706658808071</v>
      </c>
      <c r="F110" s="27" t="s">
        <v>375</v>
      </c>
      <c r="G110" s="27" t="s">
        <v>375</v>
      </c>
      <c r="H110" s="27" t="s">
        <v>375</v>
      </c>
      <c r="I110" s="27" t="s">
        <v>375</v>
      </c>
      <c r="J110" s="27" t="s">
        <v>375</v>
      </c>
      <c r="K110" s="27" t="s">
        <v>375</v>
      </c>
      <c r="L110" s="55">
        <f>'Расчет субсидий'!P110-1</f>
        <v>0.30000000000000004</v>
      </c>
      <c r="M110" s="55">
        <f>L110*'Расчет субсидий'!Q110</f>
        <v>6.0000000000000009</v>
      </c>
      <c r="N110" s="56">
        <f t="shared" si="28"/>
        <v>9.8196529692356247</v>
      </c>
      <c r="O110" s="55">
        <f>'Расчет субсидий'!T110-1</f>
        <v>0.21706434316353884</v>
      </c>
      <c r="P110" s="55">
        <f>O110*'Расчет субсидий'!U110</f>
        <v>5.4266085790884713</v>
      </c>
      <c r="Q110" s="56">
        <f t="shared" si="29"/>
        <v>8.8812355077542708</v>
      </c>
      <c r="R110" s="55">
        <f>'Расчет субсидий'!X110-1</f>
        <v>0</v>
      </c>
      <c r="S110" s="55">
        <f>R110*'Расчет субсидий'!Y110</f>
        <v>0</v>
      </c>
      <c r="T110" s="56">
        <f t="shared" si="30"/>
        <v>0</v>
      </c>
      <c r="U110" s="55">
        <f t="shared" si="10"/>
        <v>5.2658776304104009</v>
      </c>
    </row>
    <row r="111" spans="1:21" ht="15" customHeight="1">
      <c r="A111" s="33" t="s">
        <v>110</v>
      </c>
      <c r="B111" s="53">
        <f>'Расчет субсидий'!AD111</f>
        <v>-13.663636363636328</v>
      </c>
      <c r="C111" s="55">
        <f>'Расчет субсидий'!D111-1</f>
        <v>0.20518510948905111</v>
      </c>
      <c r="D111" s="55">
        <f>C111*'Расчет субсидий'!E111</f>
        <v>2.0518510948905111</v>
      </c>
      <c r="E111" s="56">
        <f t="shared" si="27"/>
        <v>15.222925155940183</v>
      </c>
      <c r="F111" s="27" t="s">
        <v>375</v>
      </c>
      <c r="G111" s="27" t="s">
        <v>375</v>
      </c>
      <c r="H111" s="27" t="s">
        <v>375</v>
      </c>
      <c r="I111" s="27" t="s">
        <v>375</v>
      </c>
      <c r="J111" s="27" t="s">
        <v>375</v>
      </c>
      <c r="K111" s="27" t="s">
        <v>375</v>
      </c>
      <c r="L111" s="55">
        <f>'Расчет субсидий'!P111-1</f>
        <v>-0.91467652331732363</v>
      </c>
      <c r="M111" s="55">
        <f>L111*'Расчет субсидий'!Q111</f>
        <v>-18.293530466346471</v>
      </c>
      <c r="N111" s="56">
        <f t="shared" si="28"/>
        <v>-135.72185906695336</v>
      </c>
      <c r="O111" s="55">
        <f>'Расчет субсидий'!T111-1</f>
        <v>0.28000000000000003</v>
      </c>
      <c r="P111" s="55">
        <f>O111*'Расчет субсидий'!U111</f>
        <v>8.4</v>
      </c>
      <c r="Q111" s="56">
        <f t="shared" si="29"/>
        <v>62.320590235969803</v>
      </c>
      <c r="R111" s="55">
        <f>'Расчет субсидий'!X111-1</f>
        <v>0.30000000000000004</v>
      </c>
      <c r="S111" s="55">
        <f>R111*'Расчет субсидий'!Y111</f>
        <v>6.0000000000000009</v>
      </c>
      <c r="T111" s="56">
        <f t="shared" si="30"/>
        <v>44.514707311407008</v>
      </c>
      <c r="U111" s="55">
        <f t="shared" si="10"/>
        <v>-1.8416793714559576</v>
      </c>
    </row>
    <row r="112" spans="1:21" ht="15" customHeight="1">
      <c r="A112" s="33" t="s">
        <v>111</v>
      </c>
      <c r="B112" s="53">
        <f>'Расчет субсидий'!AD112</f>
        <v>9.8272727272727707</v>
      </c>
      <c r="C112" s="55">
        <f>'Расчет субсидий'!D112-1</f>
        <v>-1</v>
      </c>
      <c r="D112" s="55">
        <f>C112*'Расчет субсидий'!E112</f>
        <v>0</v>
      </c>
      <c r="E112" s="56">
        <f t="shared" si="27"/>
        <v>0</v>
      </c>
      <c r="F112" s="27" t="s">
        <v>375</v>
      </c>
      <c r="G112" s="27" t="s">
        <v>375</v>
      </c>
      <c r="H112" s="27" t="s">
        <v>375</v>
      </c>
      <c r="I112" s="27" t="s">
        <v>375</v>
      </c>
      <c r="J112" s="27" t="s">
        <v>375</v>
      </c>
      <c r="K112" s="27" t="s">
        <v>375</v>
      </c>
      <c r="L112" s="55">
        <f>'Расчет субсидий'!P112-1</f>
        <v>-0.28368713815416047</v>
      </c>
      <c r="M112" s="55">
        <f>L112*'Расчет субсидий'!Q112</f>
        <v>-5.6737427630832098</v>
      </c>
      <c r="N112" s="56">
        <f t="shared" si="28"/>
        <v>-38.699274532829065</v>
      </c>
      <c r="O112" s="55">
        <f>'Расчет субсидий'!T112-1</f>
        <v>5.1111111111111107E-2</v>
      </c>
      <c r="P112" s="55">
        <f>O112*'Расчет субсидий'!U112</f>
        <v>1.0222222222222221</v>
      </c>
      <c r="Q112" s="56">
        <f t="shared" si="29"/>
        <v>6.97233908254226</v>
      </c>
      <c r="R112" s="55">
        <f>'Расчет субсидий'!X112-1</f>
        <v>0.20307692307692315</v>
      </c>
      <c r="S112" s="55">
        <f>R112*'Расчет субсидий'!Y112</f>
        <v>6.0923076923076946</v>
      </c>
      <c r="T112" s="56">
        <f t="shared" si="30"/>
        <v>41.554208177559573</v>
      </c>
      <c r="U112" s="55">
        <f t="shared" ref="U112:U175" si="31">D112+M112+P112+S112</f>
        <v>1.440787151446707</v>
      </c>
    </row>
    <row r="113" spans="1:21" ht="15" customHeight="1">
      <c r="A113" s="33" t="s">
        <v>112</v>
      </c>
      <c r="B113" s="53">
        <f>'Расчет субсидий'!AD113</f>
        <v>16.5</v>
      </c>
      <c r="C113" s="55">
        <f>'Расчет субсидий'!D113-1</f>
        <v>-1</v>
      </c>
      <c r="D113" s="55">
        <f>C113*'Расчет субсидий'!E113</f>
        <v>0</v>
      </c>
      <c r="E113" s="56">
        <f t="shared" si="27"/>
        <v>0</v>
      </c>
      <c r="F113" s="27" t="s">
        <v>375</v>
      </c>
      <c r="G113" s="27" t="s">
        <v>375</v>
      </c>
      <c r="H113" s="27" t="s">
        <v>375</v>
      </c>
      <c r="I113" s="27" t="s">
        <v>375</v>
      </c>
      <c r="J113" s="27" t="s">
        <v>375</v>
      </c>
      <c r="K113" s="27" t="s">
        <v>375</v>
      </c>
      <c r="L113" s="55">
        <f>'Расчет субсидий'!P113-1</f>
        <v>-0.26393520724154362</v>
      </c>
      <c r="M113" s="55">
        <f>L113*'Расчет субсидий'!Q113</f>
        <v>-5.278704144830872</v>
      </c>
      <c r="N113" s="56">
        <f t="shared" si="28"/>
        <v>-15.162490394622317</v>
      </c>
      <c r="O113" s="55">
        <f>'Расчет субсидий'!T113-1</f>
        <v>0.21563636363636363</v>
      </c>
      <c r="P113" s="55">
        <f>O113*'Расчет субсидий'!U113</f>
        <v>5.3909090909090907</v>
      </c>
      <c r="Q113" s="56">
        <f t="shared" si="29"/>
        <v>15.48478661931339</v>
      </c>
      <c r="R113" s="55">
        <f>'Расчет субсидий'!X113-1</f>
        <v>0.22528571428571431</v>
      </c>
      <c r="S113" s="55">
        <f>R113*'Расчет субсидий'!Y113</f>
        <v>5.632142857142858</v>
      </c>
      <c r="T113" s="56">
        <f t="shared" si="30"/>
        <v>16.177703775308927</v>
      </c>
      <c r="U113" s="55">
        <f t="shared" si="31"/>
        <v>5.7443478032210766</v>
      </c>
    </row>
    <row r="114" spans="1:21" ht="15" customHeight="1">
      <c r="A114" s="33" t="s">
        <v>113</v>
      </c>
      <c r="B114" s="53">
        <f>'Расчет субсидий'!AD114</f>
        <v>89.309090909090855</v>
      </c>
      <c r="C114" s="55">
        <f>'Расчет субсидий'!D114-1</f>
        <v>-0.31954545454545458</v>
      </c>
      <c r="D114" s="55">
        <f>C114*'Расчет субсидий'!E114</f>
        <v>-3.1954545454545458</v>
      </c>
      <c r="E114" s="56">
        <f t="shared" si="27"/>
        <v>-32.926331530112456</v>
      </c>
      <c r="F114" s="27" t="s">
        <v>375</v>
      </c>
      <c r="G114" s="27" t="s">
        <v>375</v>
      </c>
      <c r="H114" s="27" t="s">
        <v>375</v>
      </c>
      <c r="I114" s="27" t="s">
        <v>375</v>
      </c>
      <c r="J114" s="27" t="s">
        <v>375</v>
      </c>
      <c r="K114" s="27" t="s">
        <v>375</v>
      </c>
      <c r="L114" s="55">
        <f>'Расчет субсидий'!P114-1</f>
        <v>-9.4361138035235714E-2</v>
      </c>
      <c r="M114" s="55">
        <f>L114*'Расчет субсидий'!Q114</f>
        <v>-1.8872227607047143</v>
      </c>
      <c r="N114" s="56">
        <f t="shared" si="28"/>
        <v>-19.446160602887979</v>
      </c>
      <c r="O114" s="55">
        <f>'Расчет субсидий'!T114-1</f>
        <v>0.23750000000000004</v>
      </c>
      <c r="P114" s="55">
        <f>O114*'Расчет субсидий'!U114</f>
        <v>4.7500000000000009</v>
      </c>
      <c r="Q114" s="56">
        <f t="shared" si="29"/>
        <v>48.944546869086082</v>
      </c>
      <c r="R114" s="55">
        <f>'Расчет субсидий'!X114-1</f>
        <v>0.30000000000000004</v>
      </c>
      <c r="S114" s="55">
        <f>R114*'Расчет субсидий'!Y114</f>
        <v>9.0000000000000018</v>
      </c>
      <c r="T114" s="56">
        <f t="shared" si="30"/>
        <v>92.737036173005208</v>
      </c>
      <c r="U114" s="55">
        <f t="shared" si="31"/>
        <v>8.6673226938407417</v>
      </c>
    </row>
    <row r="115" spans="1:21" ht="15" customHeight="1">
      <c r="A115" s="33" t="s">
        <v>114</v>
      </c>
      <c r="B115" s="53">
        <f>'Расчет субсидий'!AD115</f>
        <v>0</v>
      </c>
      <c r="C115" s="55">
        <f>'Расчет субсидий'!D115-1</f>
        <v>-1</v>
      </c>
      <c r="D115" s="55">
        <f>C115*'Расчет субсидий'!E115</f>
        <v>0</v>
      </c>
      <c r="E115" s="56">
        <f t="shared" si="27"/>
        <v>0</v>
      </c>
      <c r="F115" s="27" t="s">
        <v>375</v>
      </c>
      <c r="G115" s="27" t="s">
        <v>375</v>
      </c>
      <c r="H115" s="27" t="s">
        <v>375</v>
      </c>
      <c r="I115" s="27" t="s">
        <v>375</v>
      </c>
      <c r="J115" s="27" t="s">
        <v>375</v>
      </c>
      <c r="K115" s="27" t="s">
        <v>375</v>
      </c>
      <c r="L115" s="55">
        <f>'Расчет субсидий'!P115-1</f>
        <v>-7.3777064955894089E-2</v>
      </c>
      <c r="M115" s="55">
        <f>L115*'Расчет субсидий'!Q115</f>
        <v>-1.4755412991178818</v>
      </c>
      <c r="N115" s="56">
        <f t="shared" si="28"/>
        <v>0</v>
      </c>
      <c r="O115" s="55">
        <f>'Расчет субсидий'!T115-1</f>
        <v>-1</v>
      </c>
      <c r="P115" s="55">
        <f>O115*'Расчет субсидий'!U115</f>
        <v>0</v>
      </c>
      <c r="Q115" s="56">
        <f t="shared" si="29"/>
        <v>0</v>
      </c>
      <c r="R115" s="55">
        <f>'Расчет субсидий'!X115-1</f>
        <v>-1</v>
      </c>
      <c r="S115" s="55">
        <f>R115*'Расчет субсидий'!Y115</f>
        <v>0</v>
      </c>
      <c r="T115" s="56">
        <f t="shared" si="30"/>
        <v>0</v>
      </c>
      <c r="U115" s="55">
        <f t="shared" si="31"/>
        <v>-1.4755412991178818</v>
      </c>
    </row>
    <row r="116" spans="1:21" ht="15" customHeight="1">
      <c r="A116" s="33" t="s">
        <v>115</v>
      </c>
      <c r="B116" s="53">
        <f>'Расчет субсидий'!AD116</f>
        <v>-49.663636363636385</v>
      </c>
      <c r="C116" s="55">
        <f>'Расчет субсидий'!D116-1</f>
        <v>-1.8962082625919585E-2</v>
      </c>
      <c r="D116" s="55">
        <f>C116*'Расчет субсидий'!E116</f>
        <v>-0.18962082625919585</v>
      </c>
      <c r="E116" s="56">
        <f t="shared" si="27"/>
        <v>-0.49416097186446412</v>
      </c>
      <c r="F116" s="27" t="s">
        <v>375</v>
      </c>
      <c r="G116" s="27" t="s">
        <v>375</v>
      </c>
      <c r="H116" s="27" t="s">
        <v>375</v>
      </c>
      <c r="I116" s="27" t="s">
        <v>375</v>
      </c>
      <c r="J116" s="27" t="s">
        <v>375</v>
      </c>
      <c r="K116" s="27" t="s">
        <v>375</v>
      </c>
      <c r="L116" s="55">
        <f>'Расчет субсидий'!P116-1</f>
        <v>2.3294255512735562E-2</v>
      </c>
      <c r="M116" s="55">
        <f>L116*'Расчет субсидий'!Q116</f>
        <v>0.46588511025471124</v>
      </c>
      <c r="N116" s="56">
        <f t="shared" si="28"/>
        <v>1.2141189520288058</v>
      </c>
      <c r="O116" s="55">
        <f>'Расчет субсидий'!T116-1</f>
        <v>2.2222222222222143E-2</v>
      </c>
      <c r="P116" s="55">
        <f>O116*'Расчет субсидий'!U116</f>
        <v>0.6666666666666643</v>
      </c>
      <c r="Q116" s="56">
        <f t="shared" si="29"/>
        <v>1.7373653222000185</v>
      </c>
      <c r="R116" s="55">
        <f>'Расчет субсидий'!X116-1</f>
        <v>-1</v>
      </c>
      <c r="S116" s="55">
        <f>R116*'Расчет субсидий'!Y116</f>
        <v>-20</v>
      </c>
      <c r="T116" s="56">
        <f t="shared" si="30"/>
        <v>-52.120959666000751</v>
      </c>
      <c r="U116" s="55">
        <f t="shared" si="31"/>
        <v>-19.057069049337819</v>
      </c>
    </row>
    <row r="117" spans="1:21" ht="15" customHeight="1">
      <c r="A117" s="33" t="s">
        <v>116</v>
      </c>
      <c r="B117" s="53">
        <f>'Расчет субсидий'!AD117</f>
        <v>-53.545454545454561</v>
      </c>
      <c r="C117" s="55">
        <f>'Расчет субсидий'!D117-1</f>
        <v>0.16511999999999993</v>
      </c>
      <c r="D117" s="55">
        <f>C117*'Расчет субсидий'!E117</f>
        <v>1.6511999999999993</v>
      </c>
      <c r="E117" s="56">
        <f t="shared" si="27"/>
        <v>9.7717711293990188</v>
      </c>
      <c r="F117" s="27" t="s">
        <v>375</v>
      </c>
      <c r="G117" s="27" t="s">
        <v>375</v>
      </c>
      <c r="H117" s="27" t="s">
        <v>375</v>
      </c>
      <c r="I117" s="27" t="s">
        <v>375</v>
      </c>
      <c r="J117" s="27" t="s">
        <v>375</v>
      </c>
      <c r="K117" s="27" t="s">
        <v>375</v>
      </c>
      <c r="L117" s="55">
        <f>'Расчет субсидий'!P117-1</f>
        <v>-0.83287292817679559</v>
      </c>
      <c r="M117" s="55">
        <f>L117*'Расчет субсидий'!Q117</f>
        <v>-16.657458563535911</v>
      </c>
      <c r="N117" s="56">
        <f t="shared" si="28"/>
        <v>-98.578532388760124</v>
      </c>
      <c r="O117" s="55">
        <f>'Расчет субсидий'!T117-1</f>
        <v>2.4999999999999911E-2</v>
      </c>
      <c r="P117" s="55">
        <f>O117*'Расчет субсидий'!U117</f>
        <v>0.62499999999999778</v>
      </c>
      <c r="Q117" s="56">
        <f t="shared" si="29"/>
        <v>3.6987384664936815</v>
      </c>
      <c r="R117" s="55">
        <f>'Расчет субсидий'!X117-1</f>
        <v>0.21333333333333337</v>
      </c>
      <c r="S117" s="55">
        <f>R117*'Расчет субсидий'!Y117</f>
        <v>5.3333333333333339</v>
      </c>
      <c r="T117" s="56">
        <f t="shared" si="30"/>
        <v>31.562568247412866</v>
      </c>
      <c r="U117" s="55">
        <f t="shared" si="31"/>
        <v>-9.0479252302025799</v>
      </c>
    </row>
    <row r="118" spans="1:21" ht="15" customHeight="1">
      <c r="A118" s="33" t="s">
        <v>117</v>
      </c>
      <c r="B118" s="53">
        <f>'Расчет субсидий'!AD118</f>
        <v>12.081818181818164</v>
      </c>
      <c r="C118" s="55">
        <f>'Расчет субсидий'!D118-1</f>
        <v>8.65869565217392E-2</v>
      </c>
      <c r="D118" s="55">
        <f>C118*'Расчет субсидий'!E118</f>
        <v>0.865869565217392</v>
      </c>
      <c r="E118" s="56">
        <f t="shared" si="27"/>
        <v>4.9224676858977281</v>
      </c>
      <c r="F118" s="27" t="s">
        <v>375</v>
      </c>
      <c r="G118" s="27" t="s">
        <v>375</v>
      </c>
      <c r="H118" s="27" t="s">
        <v>375</v>
      </c>
      <c r="I118" s="27" t="s">
        <v>375</v>
      </c>
      <c r="J118" s="27" t="s">
        <v>375</v>
      </c>
      <c r="K118" s="27" t="s">
        <v>375</v>
      </c>
      <c r="L118" s="55">
        <f>'Расчет субсидий'!P118-1</f>
        <v>3.2967032967033072E-2</v>
      </c>
      <c r="M118" s="55">
        <f>L118*'Расчет субсидий'!Q118</f>
        <v>0.65934065934066144</v>
      </c>
      <c r="N118" s="56">
        <f t="shared" si="28"/>
        <v>3.7483510449845254</v>
      </c>
      <c r="O118" s="55">
        <f>'Расчет субсидий'!T118-1</f>
        <v>2.0000000000000018E-2</v>
      </c>
      <c r="P118" s="55">
        <f>O118*'Расчет субсидий'!U118</f>
        <v>0.60000000000000053</v>
      </c>
      <c r="Q118" s="56">
        <f t="shared" si="29"/>
        <v>3.4109994509359103</v>
      </c>
      <c r="R118" s="55">
        <f>'Расчет субсидий'!X118-1</f>
        <v>0</v>
      </c>
      <c r="S118" s="55">
        <f>R118*'Расчет субсидий'!Y118</f>
        <v>0</v>
      </c>
      <c r="T118" s="56">
        <f t="shared" si="30"/>
        <v>0</v>
      </c>
      <c r="U118" s="55">
        <f t="shared" si="31"/>
        <v>2.125210224558054</v>
      </c>
    </row>
    <row r="119" spans="1:21" ht="15" customHeight="1">
      <c r="A119" s="33" t="s">
        <v>118</v>
      </c>
      <c r="B119" s="53">
        <f>'Расчет субсидий'!AD119</f>
        <v>-13.154545454545428</v>
      </c>
      <c r="C119" s="55">
        <f>'Расчет субсидий'!D119-1</f>
        <v>-1</v>
      </c>
      <c r="D119" s="55">
        <f>C119*'Расчет субсидий'!E119</f>
        <v>0</v>
      </c>
      <c r="E119" s="56">
        <f t="shared" si="27"/>
        <v>0</v>
      </c>
      <c r="F119" s="27" t="s">
        <v>375</v>
      </c>
      <c r="G119" s="27" t="s">
        <v>375</v>
      </c>
      <c r="H119" s="27" t="s">
        <v>375</v>
      </c>
      <c r="I119" s="27" t="s">
        <v>375</v>
      </c>
      <c r="J119" s="27" t="s">
        <v>375</v>
      </c>
      <c r="K119" s="27" t="s">
        <v>375</v>
      </c>
      <c r="L119" s="55">
        <f>'Расчет субсидий'!P119-1</f>
        <v>-0.55126806653940541</v>
      </c>
      <c r="M119" s="55">
        <f>L119*'Расчет субсидий'!Q119</f>
        <v>-11.025361330788108</v>
      </c>
      <c r="N119" s="56">
        <f t="shared" si="28"/>
        <v>-43.80256858399499</v>
      </c>
      <c r="O119" s="55">
        <f>'Расчет субсидий'!T119-1</f>
        <v>0.1333333333333333</v>
      </c>
      <c r="P119" s="55">
        <f>O119*'Расчет субсидий'!U119</f>
        <v>3.9999999999999991</v>
      </c>
      <c r="Q119" s="56">
        <f t="shared" si="29"/>
        <v>15.891567548603474</v>
      </c>
      <c r="R119" s="55">
        <f>'Расчет субсидий'!X119-1</f>
        <v>0.18571428571428572</v>
      </c>
      <c r="S119" s="55">
        <f>R119*'Расчет субсидий'!Y119</f>
        <v>3.7142857142857144</v>
      </c>
      <c r="T119" s="56">
        <f t="shared" si="30"/>
        <v>14.756455580846088</v>
      </c>
      <c r="U119" s="55">
        <f t="shared" si="31"/>
        <v>-3.3110756165023947</v>
      </c>
    </row>
    <row r="120" spans="1:21" ht="15" customHeight="1">
      <c r="A120" s="33" t="s">
        <v>119</v>
      </c>
      <c r="B120" s="53">
        <f>'Расчет субсидий'!AD120</f>
        <v>-13.918181818181807</v>
      </c>
      <c r="C120" s="55">
        <f>'Расчет субсидий'!D120-1</f>
        <v>-1</v>
      </c>
      <c r="D120" s="55">
        <f>C120*'Расчет субсидий'!E120</f>
        <v>0</v>
      </c>
      <c r="E120" s="56">
        <f t="shared" si="27"/>
        <v>0</v>
      </c>
      <c r="F120" s="27" t="s">
        <v>375</v>
      </c>
      <c r="G120" s="27" t="s">
        <v>375</v>
      </c>
      <c r="H120" s="27" t="s">
        <v>375</v>
      </c>
      <c r="I120" s="27" t="s">
        <v>375</v>
      </c>
      <c r="J120" s="27" t="s">
        <v>375</v>
      </c>
      <c r="K120" s="27" t="s">
        <v>375</v>
      </c>
      <c r="L120" s="55">
        <f>'Расчет субсидий'!P120-1</f>
        <v>0.19036023777125255</v>
      </c>
      <c r="M120" s="55">
        <f>L120*'Расчет субсидий'!Q120</f>
        <v>3.807204755425051</v>
      </c>
      <c r="N120" s="56">
        <f t="shared" si="28"/>
        <v>11.501826455586539</v>
      </c>
      <c r="O120" s="55">
        <f>'Расчет субсидий'!T120-1</f>
        <v>4.6511627906977715E-3</v>
      </c>
      <c r="P120" s="55">
        <f>O120*'Расчет субсидий'!U120</f>
        <v>2.3255813953488857E-2</v>
      </c>
      <c r="Q120" s="56">
        <f t="shared" si="29"/>
        <v>7.0257407562670932E-2</v>
      </c>
      <c r="R120" s="55">
        <f>'Расчет субсидий'!X120-1</f>
        <v>-0.1875</v>
      </c>
      <c r="S120" s="55">
        <f>R120*'Расчет субсидий'!Y120</f>
        <v>-8.4375</v>
      </c>
      <c r="T120" s="56">
        <f t="shared" si="30"/>
        <v>-25.490265681331014</v>
      </c>
      <c r="U120" s="55">
        <f t="shared" si="31"/>
        <v>-4.6070394306214606</v>
      </c>
    </row>
    <row r="121" spans="1:21" ht="15" customHeight="1">
      <c r="A121" s="32" t="s">
        <v>120</v>
      </c>
      <c r="B121" s="57"/>
      <c r="C121" s="58"/>
      <c r="D121" s="58"/>
      <c r="E121" s="59"/>
      <c r="F121" s="58"/>
      <c r="G121" s="58"/>
      <c r="H121" s="59"/>
      <c r="I121" s="59"/>
      <c r="J121" s="59"/>
      <c r="K121" s="59"/>
      <c r="L121" s="58"/>
      <c r="M121" s="58"/>
      <c r="N121" s="59"/>
      <c r="O121" s="58"/>
      <c r="P121" s="58"/>
      <c r="Q121" s="59"/>
      <c r="R121" s="58"/>
      <c r="S121" s="58"/>
      <c r="T121" s="59"/>
      <c r="U121" s="59"/>
    </row>
    <row r="122" spans="1:21" ht="15" customHeight="1">
      <c r="A122" s="33" t="s">
        <v>121</v>
      </c>
      <c r="B122" s="53">
        <f>'Расчет субсидий'!AD122</f>
        <v>3.6363636363645924E-2</v>
      </c>
      <c r="C122" s="55">
        <f>'Расчет субсидий'!D122-1</f>
        <v>-0.17192307692307685</v>
      </c>
      <c r="D122" s="55">
        <f>C122*'Расчет субсидий'!E122</f>
        <v>-1.7192307692307685</v>
      </c>
      <c r="E122" s="56">
        <f t="shared" ref="E122:E128" si="32">$B122*D122/$U122</f>
        <v>-0.95287741624707445</v>
      </c>
      <c r="F122" s="27" t="s">
        <v>375</v>
      </c>
      <c r="G122" s="27" t="s">
        <v>375</v>
      </c>
      <c r="H122" s="27" t="s">
        <v>375</v>
      </c>
      <c r="I122" s="27" t="s">
        <v>375</v>
      </c>
      <c r="J122" s="27" t="s">
        <v>375</v>
      </c>
      <c r="K122" s="27" t="s">
        <v>375</v>
      </c>
      <c r="L122" s="55">
        <f>'Расчет субсидий'!P122-1</f>
        <v>-0.50659133709981163</v>
      </c>
      <c r="M122" s="55">
        <f>L122*'Расчет субсидий'!Q122</f>
        <v>-10.131826741996232</v>
      </c>
      <c r="N122" s="56">
        <f t="shared" ref="N122:N128" si="33">$B122*M122/$U122</f>
        <v>-5.6155282121294423</v>
      </c>
      <c r="O122" s="55">
        <f>'Расчет субсидий'!T122-1</f>
        <v>0.24</v>
      </c>
      <c r="P122" s="55">
        <f>O122*'Расчет субсидий'!U122</f>
        <v>6</v>
      </c>
      <c r="Q122" s="56">
        <f t="shared" ref="Q122:Q128" si="34">$B122*P122/$U122</f>
        <v>3.3254782311978448</v>
      </c>
      <c r="R122" s="55">
        <f>'Расчет субсидий'!X122-1</f>
        <v>0.23666666666666658</v>
      </c>
      <c r="S122" s="55">
        <f>R122*'Расчет субсидий'!Y122</f>
        <v>5.9166666666666643</v>
      </c>
      <c r="T122" s="56">
        <f t="shared" ref="T122:T128" si="35">$B122*S122/$U122</f>
        <v>3.279291033542318</v>
      </c>
      <c r="U122" s="55">
        <f t="shared" si="31"/>
        <v>6.5609155439663169E-2</v>
      </c>
    </row>
    <row r="123" spans="1:21" ht="15" customHeight="1">
      <c r="A123" s="33" t="s">
        <v>122</v>
      </c>
      <c r="B123" s="53">
        <f>'Расчет субсидий'!AD123</f>
        <v>-40.881818181818176</v>
      </c>
      <c r="C123" s="55">
        <f>'Расчет субсидий'!D123-1</f>
        <v>0.12177758318739063</v>
      </c>
      <c r="D123" s="55">
        <f>C123*'Расчет субсидий'!E123</f>
        <v>1.2177758318739063</v>
      </c>
      <c r="E123" s="56">
        <f t="shared" si="32"/>
        <v>2.7413164039676103</v>
      </c>
      <c r="F123" s="27" t="s">
        <v>375</v>
      </c>
      <c r="G123" s="27" t="s">
        <v>375</v>
      </c>
      <c r="H123" s="27" t="s">
        <v>375</v>
      </c>
      <c r="I123" s="27" t="s">
        <v>375</v>
      </c>
      <c r="J123" s="27" t="s">
        <v>375</v>
      </c>
      <c r="K123" s="27" t="s">
        <v>375</v>
      </c>
      <c r="L123" s="55">
        <f>'Расчет субсидий'!P123-1</f>
        <v>5.6064073226544497E-2</v>
      </c>
      <c r="M123" s="55">
        <f>L123*'Расчет субсидий'!Q123</f>
        <v>1.1212814645308899</v>
      </c>
      <c r="N123" s="56">
        <f t="shared" si="33"/>
        <v>2.5240994210350105</v>
      </c>
      <c r="O123" s="55">
        <f>'Расчет субсидий'!T123-1</f>
        <v>-0.6166666666666667</v>
      </c>
      <c r="P123" s="55">
        <f>O123*'Расчет субсидий'!U123</f>
        <v>-18.5</v>
      </c>
      <c r="Q123" s="56">
        <f t="shared" si="34"/>
        <v>-41.645064835423646</v>
      </c>
      <c r="R123" s="55">
        <f>'Расчет субсидий'!X123-1</f>
        <v>-9.9999999999999978E-2</v>
      </c>
      <c r="S123" s="55">
        <f>R123*'Расчет субсидий'!Y123</f>
        <v>-1.9999999999999996</v>
      </c>
      <c r="T123" s="56">
        <f t="shared" si="35"/>
        <v>-4.5021691713971501</v>
      </c>
      <c r="U123" s="55">
        <f t="shared" si="31"/>
        <v>-18.160942703595204</v>
      </c>
    </row>
    <row r="124" spans="1:21" ht="15" customHeight="1">
      <c r="A124" s="33" t="s">
        <v>123</v>
      </c>
      <c r="B124" s="53">
        <f>'Расчет субсидий'!AD124</f>
        <v>5.4909090909090992</v>
      </c>
      <c r="C124" s="55">
        <f>'Расчет субсидий'!D124-1</f>
        <v>0.12857142857142856</v>
      </c>
      <c r="D124" s="55">
        <f>C124*'Расчет субсидий'!E124</f>
        <v>1.2857142857142856</v>
      </c>
      <c r="E124" s="56">
        <f t="shared" si="32"/>
        <v>1.7712609970674513</v>
      </c>
      <c r="F124" s="27" t="s">
        <v>375</v>
      </c>
      <c r="G124" s="27" t="s">
        <v>375</v>
      </c>
      <c r="H124" s="27" t="s">
        <v>375</v>
      </c>
      <c r="I124" s="27" t="s">
        <v>375</v>
      </c>
      <c r="J124" s="27" t="s">
        <v>375</v>
      </c>
      <c r="K124" s="27" t="s">
        <v>375</v>
      </c>
      <c r="L124" s="55">
        <f>'Расчет субсидий'!P124-1</f>
        <v>0.30000000000000004</v>
      </c>
      <c r="M124" s="55">
        <f>L124*'Расчет субсидий'!Q124</f>
        <v>6.0000000000000009</v>
      </c>
      <c r="N124" s="56">
        <f t="shared" si="33"/>
        <v>8.2658846529814429</v>
      </c>
      <c r="O124" s="55">
        <f>'Расчет субсидий'!T124-1</f>
        <v>-0.22000000000000008</v>
      </c>
      <c r="P124" s="55">
        <f>O124*'Расчет субсидий'!U124</f>
        <v>-3.3000000000000012</v>
      </c>
      <c r="Q124" s="56">
        <f t="shared" si="34"/>
        <v>-4.5462365591397935</v>
      </c>
      <c r="R124" s="55">
        <f>'Расчет субсидий'!X124-1</f>
        <v>0</v>
      </c>
      <c r="S124" s="55">
        <f>R124*'Расчет субсидий'!Y124</f>
        <v>0</v>
      </c>
      <c r="T124" s="56">
        <f t="shared" si="35"/>
        <v>0</v>
      </c>
      <c r="U124" s="55">
        <f t="shared" si="31"/>
        <v>3.9857142857142853</v>
      </c>
    </row>
    <row r="125" spans="1:21" ht="15" customHeight="1">
      <c r="A125" s="33" t="s">
        <v>124</v>
      </c>
      <c r="B125" s="53">
        <f>'Расчет субсидий'!AD125</f>
        <v>-10.599999999999994</v>
      </c>
      <c r="C125" s="55">
        <f>'Расчет субсидий'!D125-1</f>
        <v>-0.28600000000000003</v>
      </c>
      <c r="D125" s="55">
        <f>C125*'Расчет субсидий'!E125</f>
        <v>-2.8600000000000003</v>
      </c>
      <c r="E125" s="56">
        <f t="shared" si="32"/>
        <v>-5.1704459684985427</v>
      </c>
      <c r="F125" s="27" t="s">
        <v>375</v>
      </c>
      <c r="G125" s="27" t="s">
        <v>375</v>
      </c>
      <c r="H125" s="27" t="s">
        <v>375</v>
      </c>
      <c r="I125" s="27" t="s">
        <v>375</v>
      </c>
      <c r="J125" s="27" t="s">
        <v>375</v>
      </c>
      <c r="K125" s="27" t="s">
        <v>375</v>
      </c>
      <c r="L125" s="55">
        <f>'Расчет субсидий'!P125-1</f>
        <v>-0.35925710969239699</v>
      </c>
      <c r="M125" s="55">
        <f>L125*'Расчет субсидий'!Q125</f>
        <v>-7.1851421938479394</v>
      </c>
      <c r="N125" s="56">
        <f t="shared" si="33"/>
        <v>-12.989646674569874</v>
      </c>
      <c r="O125" s="55">
        <f>'Расчет субсидий'!T125-1</f>
        <v>0.17272727272727262</v>
      </c>
      <c r="P125" s="55">
        <f>O125*'Расчет субсидий'!U125</f>
        <v>5.1818181818181781</v>
      </c>
      <c r="Q125" s="56">
        <f t="shared" si="34"/>
        <v>9.3679408838021825</v>
      </c>
      <c r="R125" s="55">
        <f>'Расчет субсидий'!X125-1</f>
        <v>-5.0000000000000044E-2</v>
      </c>
      <c r="S125" s="55">
        <f>R125*'Расчет субсидий'!Y125</f>
        <v>-1.0000000000000009</v>
      </c>
      <c r="T125" s="56">
        <f t="shared" si="35"/>
        <v>-1.8078482407337573</v>
      </c>
      <c r="U125" s="55">
        <f t="shared" si="31"/>
        <v>-5.8633240120297634</v>
      </c>
    </row>
    <row r="126" spans="1:21" ht="15" customHeight="1">
      <c r="A126" s="33" t="s">
        <v>125</v>
      </c>
      <c r="B126" s="53">
        <f>'Расчет субсидий'!AD126</f>
        <v>13.618181818181824</v>
      </c>
      <c r="C126" s="55">
        <f>'Расчет субсидий'!D126-1</f>
        <v>-0.67394736842105263</v>
      </c>
      <c r="D126" s="55">
        <f>C126*'Расчет субсидий'!E126</f>
        <v>-6.7394736842105267</v>
      </c>
      <c r="E126" s="56">
        <f t="shared" si="32"/>
        <v>-10.387539430041297</v>
      </c>
      <c r="F126" s="27" t="s">
        <v>375</v>
      </c>
      <c r="G126" s="27" t="s">
        <v>375</v>
      </c>
      <c r="H126" s="27" t="s">
        <v>375</v>
      </c>
      <c r="I126" s="27" t="s">
        <v>375</v>
      </c>
      <c r="J126" s="27" t="s">
        <v>375</v>
      </c>
      <c r="K126" s="27" t="s">
        <v>375</v>
      </c>
      <c r="L126" s="55">
        <f>'Расчет субсидий'!P126-1</f>
        <v>0.30000000000000004</v>
      </c>
      <c r="M126" s="55">
        <f>L126*'Расчет субсидий'!Q126</f>
        <v>6.0000000000000009</v>
      </c>
      <c r="N126" s="56">
        <f t="shared" si="33"/>
        <v>9.247789886955939</v>
      </c>
      <c r="O126" s="55">
        <f>'Расчет субсидий'!T126-1</f>
        <v>0.16250000000000009</v>
      </c>
      <c r="P126" s="55">
        <f>O126*'Расчет субсидий'!U126</f>
        <v>4.8750000000000027</v>
      </c>
      <c r="Q126" s="56">
        <f t="shared" si="34"/>
        <v>7.5138292831517033</v>
      </c>
      <c r="R126" s="55">
        <f>'Расчет субсидий'!X126-1</f>
        <v>0.23499999999999988</v>
      </c>
      <c r="S126" s="55">
        <f>R126*'Расчет субсидий'!Y126</f>
        <v>4.6999999999999975</v>
      </c>
      <c r="T126" s="56">
        <f t="shared" si="35"/>
        <v>7.2441020781154801</v>
      </c>
      <c r="U126" s="55">
        <f t="shared" si="31"/>
        <v>8.8355263157894743</v>
      </c>
    </row>
    <row r="127" spans="1:21" ht="15" customHeight="1">
      <c r="A127" s="33" t="s">
        <v>126</v>
      </c>
      <c r="B127" s="53">
        <f>'Расчет субсидий'!AD127</f>
        <v>7.4272727272727366</v>
      </c>
      <c r="C127" s="55">
        <f>'Расчет субсидий'!D127-1</f>
        <v>9.1428571428571415E-2</v>
      </c>
      <c r="D127" s="55">
        <f>C127*'Расчет субсидий'!E127</f>
        <v>0.91428571428571415</v>
      </c>
      <c r="E127" s="56">
        <f t="shared" si="32"/>
        <v>0.731914893617022</v>
      </c>
      <c r="F127" s="27" t="s">
        <v>375</v>
      </c>
      <c r="G127" s="27" t="s">
        <v>375</v>
      </c>
      <c r="H127" s="27" t="s">
        <v>375</v>
      </c>
      <c r="I127" s="27" t="s">
        <v>375</v>
      </c>
      <c r="J127" s="27" t="s">
        <v>375</v>
      </c>
      <c r="K127" s="27" t="s">
        <v>375</v>
      </c>
      <c r="L127" s="55">
        <f>'Расчет субсидий'!P127-1</f>
        <v>0.30000000000000004</v>
      </c>
      <c r="M127" s="55">
        <f>L127*'Расчет субсидий'!Q127</f>
        <v>6.0000000000000009</v>
      </c>
      <c r="N127" s="56">
        <f t="shared" si="33"/>
        <v>4.8031914893617085</v>
      </c>
      <c r="O127" s="55">
        <f>'Расчет субсидий'!T127-1</f>
        <v>-5.4545454545454564E-2</v>
      </c>
      <c r="P127" s="55">
        <f>O127*'Расчет субсидий'!U127</f>
        <v>-1.6363636363636369</v>
      </c>
      <c r="Q127" s="56">
        <f t="shared" si="34"/>
        <v>-1.3099613152804661</v>
      </c>
      <c r="R127" s="55">
        <f>'Расчет субсидий'!X127-1</f>
        <v>0.19999999999999996</v>
      </c>
      <c r="S127" s="55">
        <f>R127*'Расчет субсидий'!Y127</f>
        <v>3.9999999999999991</v>
      </c>
      <c r="T127" s="56">
        <f t="shared" si="35"/>
        <v>3.2021276595744714</v>
      </c>
      <c r="U127" s="55">
        <f t="shared" si="31"/>
        <v>9.2779220779220779</v>
      </c>
    </row>
    <row r="128" spans="1:21" ht="15" customHeight="1">
      <c r="A128" s="33" t="s">
        <v>127</v>
      </c>
      <c r="B128" s="53">
        <f>'Расчет субсидий'!AD128</f>
        <v>2.8454545454545439</v>
      </c>
      <c r="C128" s="55">
        <f>'Расчет субсидий'!D128-1</f>
        <v>-0.11391304347826081</v>
      </c>
      <c r="D128" s="55">
        <f>C128*'Расчет субсидий'!E128</f>
        <v>-1.1391304347826081</v>
      </c>
      <c r="E128" s="56">
        <f t="shared" si="32"/>
        <v>-1.7533907622520295</v>
      </c>
      <c r="F128" s="27" t="s">
        <v>375</v>
      </c>
      <c r="G128" s="27" t="s">
        <v>375</v>
      </c>
      <c r="H128" s="27" t="s">
        <v>375</v>
      </c>
      <c r="I128" s="27" t="s">
        <v>375</v>
      </c>
      <c r="J128" s="27" t="s">
        <v>375</v>
      </c>
      <c r="K128" s="27" t="s">
        <v>375</v>
      </c>
      <c r="L128" s="55">
        <f>'Расчет субсидий'!P128-1</f>
        <v>-0.3756127450980391</v>
      </c>
      <c r="M128" s="55">
        <f>L128*'Расчет субсидий'!Q128</f>
        <v>-7.512254901960782</v>
      </c>
      <c r="N128" s="56">
        <f t="shared" si="33"/>
        <v>-11.563134428318818</v>
      </c>
      <c r="O128" s="55">
        <f>'Расчет субсидий'!T128-1</f>
        <v>0.20999999999999996</v>
      </c>
      <c r="P128" s="55">
        <f>O128*'Расчет субсидий'!U128</f>
        <v>7.3499999999999988</v>
      </c>
      <c r="Q128" s="56">
        <f t="shared" si="34"/>
        <v>11.313385815217774</v>
      </c>
      <c r="R128" s="55">
        <f>'Расчет субсидий'!X128-1</f>
        <v>0.20999999999999996</v>
      </c>
      <c r="S128" s="55">
        <f>R128*'Расчет субсидий'!Y128</f>
        <v>3.1499999999999995</v>
      </c>
      <c r="T128" s="56">
        <f t="shared" si="35"/>
        <v>4.8485939208076179</v>
      </c>
      <c r="U128" s="55">
        <f t="shared" si="31"/>
        <v>1.8486146632566083</v>
      </c>
    </row>
    <row r="129" spans="1:21" ht="15" customHeight="1">
      <c r="A129" s="32" t="s">
        <v>128</v>
      </c>
      <c r="B129" s="57"/>
      <c r="C129" s="58"/>
      <c r="D129" s="58"/>
      <c r="E129" s="59"/>
      <c r="F129" s="58"/>
      <c r="G129" s="58"/>
      <c r="H129" s="59"/>
      <c r="I129" s="59"/>
      <c r="J129" s="59"/>
      <c r="K129" s="59"/>
      <c r="L129" s="58"/>
      <c r="M129" s="58"/>
      <c r="N129" s="59"/>
      <c r="O129" s="58"/>
      <c r="P129" s="58"/>
      <c r="Q129" s="59"/>
      <c r="R129" s="58"/>
      <c r="S129" s="58"/>
      <c r="T129" s="59"/>
      <c r="U129" s="59"/>
    </row>
    <row r="130" spans="1:21" ht="15" customHeight="1">
      <c r="A130" s="33" t="s">
        <v>129</v>
      </c>
      <c r="B130" s="53">
        <f>'Расчет субсидий'!AD130</f>
        <v>-10.554545454545462</v>
      </c>
      <c r="C130" s="55">
        <f>'Расчет субсидий'!D130-1</f>
        <v>0.10173281162660697</v>
      </c>
      <c r="D130" s="55">
        <f>C130*'Расчет субсидий'!E130</f>
        <v>1.0173281162660697</v>
      </c>
      <c r="E130" s="56">
        <f t="shared" ref="E130:E138" si="36">$B130*D130/$U130</f>
        <v>2.2609966362205842</v>
      </c>
      <c r="F130" s="27" t="s">
        <v>375</v>
      </c>
      <c r="G130" s="27" t="s">
        <v>375</v>
      </c>
      <c r="H130" s="27" t="s">
        <v>375</v>
      </c>
      <c r="I130" s="27" t="s">
        <v>375</v>
      </c>
      <c r="J130" s="27" t="s">
        <v>375</v>
      </c>
      <c r="K130" s="27" t="s">
        <v>375</v>
      </c>
      <c r="L130" s="55">
        <f>'Расчет субсидий'!P130-1</f>
        <v>0.16397013067828259</v>
      </c>
      <c r="M130" s="55">
        <f>L130*'Расчет субсидий'!Q130</f>
        <v>3.2794026135656518</v>
      </c>
      <c r="N130" s="56">
        <f t="shared" ref="N130:N138" si="37">$B130*M130/$U130</f>
        <v>7.2884236260955761</v>
      </c>
      <c r="O130" s="55">
        <f>'Расчет субсидий'!T130-1</f>
        <v>-9.1999999999999971E-2</v>
      </c>
      <c r="P130" s="55">
        <f>O130*'Расчет субсидий'!U130</f>
        <v>-2.7599999999999989</v>
      </c>
      <c r="Q130" s="56">
        <f t="shared" ref="Q130:Q138" si="38">$B130*P130/$U130</f>
        <v>-6.134059027949565</v>
      </c>
      <c r="R130" s="55">
        <f>'Расчет субсидий'!X130-1</f>
        <v>-0.31428571428571428</v>
      </c>
      <c r="S130" s="55">
        <f>R130*'Расчет субсидий'!Y130</f>
        <v>-6.2857142857142856</v>
      </c>
      <c r="T130" s="56">
        <f t="shared" ref="T130:T138" si="39">$B130*S130/$U130</f>
        <v>-13.969906688912058</v>
      </c>
      <c r="U130" s="55">
        <f t="shared" si="31"/>
        <v>-4.748983555882563</v>
      </c>
    </row>
    <row r="131" spans="1:21" ht="15" customHeight="1">
      <c r="A131" s="33" t="s">
        <v>130</v>
      </c>
      <c r="B131" s="53">
        <f>'Расчет субсидий'!AD131</f>
        <v>15.627272727272725</v>
      </c>
      <c r="C131" s="55">
        <f>'Расчет субсидий'!D131-1</f>
        <v>-1</v>
      </c>
      <c r="D131" s="55">
        <f>C131*'Расчет субсидий'!E131</f>
        <v>0</v>
      </c>
      <c r="E131" s="56">
        <f t="shared" si="36"/>
        <v>0</v>
      </c>
      <c r="F131" s="27" t="s">
        <v>375</v>
      </c>
      <c r="G131" s="27" t="s">
        <v>375</v>
      </c>
      <c r="H131" s="27" t="s">
        <v>375</v>
      </c>
      <c r="I131" s="27" t="s">
        <v>375</v>
      </c>
      <c r="J131" s="27" t="s">
        <v>375</v>
      </c>
      <c r="K131" s="27" t="s">
        <v>375</v>
      </c>
      <c r="L131" s="55">
        <f>'Расчет субсидий'!P131-1</f>
        <v>0.30000000000000004</v>
      </c>
      <c r="M131" s="55">
        <f>L131*'Расчет субсидий'!Q131</f>
        <v>6.0000000000000009</v>
      </c>
      <c r="N131" s="56">
        <f t="shared" si="37"/>
        <v>16.098231631382312</v>
      </c>
      <c r="O131" s="55">
        <f>'Расчет субсидий'!T131-1</f>
        <v>-1.0638297872340385E-2</v>
      </c>
      <c r="P131" s="55">
        <f>O131*'Расчет субсидий'!U131</f>
        <v>-0.42553191489361541</v>
      </c>
      <c r="Q131" s="56">
        <f t="shared" si="38"/>
        <v>-1.1417185554171807</v>
      </c>
      <c r="R131" s="55">
        <f>'Расчет субсидий'!X131-1</f>
        <v>2.4999999999999911E-2</v>
      </c>
      <c r="S131" s="55">
        <f>R131*'Расчет субсидий'!Y131</f>
        <v>0.24999999999999911</v>
      </c>
      <c r="T131" s="56">
        <f t="shared" si="39"/>
        <v>0.67075965130759385</v>
      </c>
      <c r="U131" s="55">
        <f t="shared" si="31"/>
        <v>5.8244680851063846</v>
      </c>
    </row>
    <row r="132" spans="1:21" ht="15" customHeight="1">
      <c r="A132" s="33" t="s">
        <v>131</v>
      </c>
      <c r="B132" s="53">
        <f>'Расчет субсидий'!AD132</f>
        <v>81.918181818181836</v>
      </c>
      <c r="C132" s="55">
        <f>'Расчет субсидий'!D132-1</f>
        <v>9.7692307692307745E-2</v>
      </c>
      <c r="D132" s="55">
        <f>C132*'Расчет субсидий'!E132</f>
        <v>0.97692307692307745</v>
      </c>
      <c r="E132" s="56">
        <f t="shared" si="36"/>
        <v>4.4828250442794113</v>
      </c>
      <c r="F132" s="27" t="s">
        <v>375</v>
      </c>
      <c r="G132" s="27" t="s">
        <v>375</v>
      </c>
      <c r="H132" s="27" t="s">
        <v>375</v>
      </c>
      <c r="I132" s="27" t="s">
        <v>375</v>
      </c>
      <c r="J132" s="27" t="s">
        <v>375</v>
      </c>
      <c r="K132" s="27" t="s">
        <v>375</v>
      </c>
      <c r="L132" s="55">
        <f>'Расчет субсидий'!P132-1</f>
        <v>0.2614722536806342</v>
      </c>
      <c r="M132" s="55">
        <f>L132*'Расчет субсидий'!Q132</f>
        <v>5.2294450736126841</v>
      </c>
      <c r="N132" s="56">
        <f t="shared" si="37"/>
        <v>23.996451611635329</v>
      </c>
      <c r="O132" s="55">
        <f>'Расчет субсидий'!T132-1</f>
        <v>0.20428571428571418</v>
      </c>
      <c r="P132" s="55">
        <f>O132*'Расчет субсидий'!U132</f>
        <v>4.0857142857142836</v>
      </c>
      <c r="Q132" s="56">
        <f t="shared" si="38"/>
        <v>18.748192929843459</v>
      </c>
      <c r="R132" s="55">
        <f>'Расчет субсидий'!X132-1</f>
        <v>0.252</v>
      </c>
      <c r="S132" s="55">
        <f>R132*'Расчет субсидий'!Y132</f>
        <v>7.5600000000000005</v>
      </c>
      <c r="T132" s="56">
        <f t="shared" si="39"/>
        <v>34.690712232423643</v>
      </c>
      <c r="U132" s="55">
        <f t="shared" si="31"/>
        <v>17.852082436250043</v>
      </c>
    </row>
    <row r="133" spans="1:21" ht="15" customHeight="1">
      <c r="A133" s="33" t="s">
        <v>132</v>
      </c>
      <c r="B133" s="53">
        <f>'Расчет субсидий'!AD133</f>
        <v>-8.5090909090909008</v>
      </c>
      <c r="C133" s="55">
        <f>'Расчет субсидий'!D133-1</f>
        <v>-1</v>
      </c>
      <c r="D133" s="55">
        <f>C133*'Расчет субсидий'!E133</f>
        <v>0</v>
      </c>
      <c r="E133" s="56">
        <f t="shared" si="36"/>
        <v>0</v>
      </c>
      <c r="F133" s="27" t="s">
        <v>375</v>
      </c>
      <c r="G133" s="27" t="s">
        <v>375</v>
      </c>
      <c r="H133" s="27" t="s">
        <v>375</v>
      </c>
      <c r="I133" s="27" t="s">
        <v>375</v>
      </c>
      <c r="J133" s="27" t="s">
        <v>375</v>
      </c>
      <c r="K133" s="27" t="s">
        <v>375</v>
      </c>
      <c r="L133" s="55">
        <f>'Расчет субсидий'!P133-1</f>
        <v>0.2379301075268816</v>
      </c>
      <c r="M133" s="55">
        <f>L133*'Расчет субсидий'!Q133</f>
        <v>4.7586021505376319</v>
      </c>
      <c r="N133" s="56">
        <f t="shared" si="37"/>
        <v>17.875351624268269</v>
      </c>
      <c r="O133" s="55">
        <f>'Расчет субсидий'!T133-1</f>
        <v>-0.35833333333333328</v>
      </c>
      <c r="P133" s="55">
        <f>O133*'Расчет субсидий'!U133</f>
        <v>-7.1666666666666661</v>
      </c>
      <c r="Q133" s="56">
        <f t="shared" si="38"/>
        <v>-26.921075262851222</v>
      </c>
      <c r="R133" s="55">
        <f>'Расчет субсидий'!X133-1</f>
        <v>1.4285714285714235E-2</v>
      </c>
      <c r="S133" s="55">
        <f>R133*'Расчет субсидий'!Y133</f>
        <v>0.14285714285714235</v>
      </c>
      <c r="T133" s="56">
        <f t="shared" si="39"/>
        <v>0.53663272949204899</v>
      </c>
      <c r="U133" s="55">
        <f t="shared" si="31"/>
        <v>-2.2652073732718918</v>
      </c>
    </row>
    <row r="134" spans="1:21" ht="15" customHeight="1">
      <c r="A134" s="33" t="s">
        <v>133</v>
      </c>
      <c r="B134" s="53">
        <f>'Расчет субсидий'!AD134</f>
        <v>-9.4818181818181841</v>
      </c>
      <c r="C134" s="55">
        <f>'Расчет субсидий'!D134-1</f>
        <v>-1</v>
      </c>
      <c r="D134" s="55">
        <f>C134*'Расчет субсидий'!E134</f>
        <v>0</v>
      </c>
      <c r="E134" s="56">
        <f t="shared" si="36"/>
        <v>0</v>
      </c>
      <c r="F134" s="27" t="s">
        <v>375</v>
      </c>
      <c r="G134" s="27" t="s">
        <v>375</v>
      </c>
      <c r="H134" s="27" t="s">
        <v>375</v>
      </c>
      <c r="I134" s="27" t="s">
        <v>375</v>
      </c>
      <c r="J134" s="27" t="s">
        <v>375</v>
      </c>
      <c r="K134" s="27" t="s">
        <v>375</v>
      </c>
      <c r="L134" s="55">
        <f>'Расчет субсидий'!P134-1</f>
        <v>-0.47693997071742311</v>
      </c>
      <c r="M134" s="55">
        <f>L134*'Расчет субсидий'!Q134</f>
        <v>-9.5387994143484622</v>
      </c>
      <c r="N134" s="56">
        <f t="shared" si="37"/>
        <v>-17.949744429622385</v>
      </c>
      <c r="O134" s="55">
        <f>'Расчет субсидий'!T134-1</f>
        <v>0</v>
      </c>
      <c r="P134" s="55">
        <f>O134*'Расчет субсидий'!U134</f>
        <v>0</v>
      </c>
      <c r="Q134" s="56">
        <f t="shared" si="38"/>
        <v>0</v>
      </c>
      <c r="R134" s="55">
        <f>'Расчет субсидий'!X134-1</f>
        <v>0.14999999999999991</v>
      </c>
      <c r="S134" s="55">
        <f>R134*'Расчет субсидий'!Y134</f>
        <v>4.4999999999999973</v>
      </c>
      <c r="T134" s="56">
        <f t="shared" si="39"/>
        <v>8.4679262478042006</v>
      </c>
      <c r="U134" s="55">
        <f t="shared" si="31"/>
        <v>-5.0387994143484649</v>
      </c>
    </row>
    <row r="135" spans="1:21" ht="15" customHeight="1">
      <c r="A135" s="33" t="s">
        <v>134</v>
      </c>
      <c r="B135" s="53">
        <f>'Расчет субсидий'!AD135</f>
        <v>-11.554545454545448</v>
      </c>
      <c r="C135" s="55">
        <f>'Расчет субсидий'!D135-1</f>
        <v>-1</v>
      </c>
      <c r="D135" s="55">
        <f>C135*'Расчет субсидий'!E135</f>
        <v>0</v>
      </c>
      <c r="E135" s="56">
        <f t="shared" si="36"/>
        <v>0</v>
      </c>
      <c r="F135" s="27" t="s">
        <v>375</v>
      </c>
      <c r="G135" s="27" t="s">
        <v>375</v>
      </c>
      <c r="H135" s="27" t="s">
        <v>375</v>
      </c>
      <c r="I135" s="27" t="s">
        <v>375</v>
      </c>
      <c r="J135" s="27" t="s">
        <v>375</v>
      </c>
      <c r="K135" s="27" t="s">
        <v>375</v>
      </c>
      <c r="L135" s="55">
        <f>'Расчет субсидий'!P135-1</f>
        <v>-0.40227088402270883</v>
      </c>
      <c r="M135" s="55">
        <f>L135*'Расчет субсидий'!Q135</f>
        <v>-8.045417680454177</v>
      </c>
      <c r="N135" s="56">
        <f t="shared" si="37"/>
        <v>-12.350523408062374</v>
      </c>
      <c r="O135" s="55">
        <f>'Расчет субсидий'!T135-1</f>
        <v>0.11481481481481493</v>
      </c>
      <c r="P135" s="55">
        <f>O135*'Расчет субсидий'!U135</f>
        <v>4.0185185185185226</v>
      </c>
      <c r="Q135" s="56">
        <f t="shared" si="38"/>
        <v>6.1688291397561619</v>
      </c>
      <c r="R135" s="55">
        <f>'Расчет субсидий'!X135-1</f>
        <v>-0.23333333333333339</v>
      </c>
      <c r="S135" s="55">
        <f>R135*'Расчет субсидий'!Y135</f>
        <v>-3.5000000000000009</v>
      </c>
      <c r="T135" s="56">
        <f t="shared" si="39"/>
        <v>-5.3728511862392327</v>
      </c>
      <c r="U135" s="55">
        <f t="shared" si="31"/>
        <v>-7.5268991619356553</v>
      </c>
    </row>
    <row r="136" spans="1:21" ht="15" customHeight="1">
      <c r="A136" s="33" t="s">
        <v>135</v>
      </c>
      <c r="B136" s="53">
        <f>'Расчет субсидий'!AD136</f>
        <v>1.0181818181818159</v>
      </c>
      <c r="C136" s="55">
        <f>'Расчет субсидий'!D136-1</f>
        <v>0.13356164383561642</v>
      </c>
      <c r="D136" s="55">
        <f>C136*'Расчет субсидий'!E136</f>
        <v>1.3356164383561642</v>
      </c>
      <c r="E136" s="56">
        <f t="shared" si="36"/>
        <v>1.1665176841998024</v>
      </c>
      <c r="F136" s="27" t="s">
        <v>375</v>
      </c>
      <c r="G136" s="27" t="s">
        <v>375</v>
      </c>
      <c r="H136" s="27" t="s">
        <v>375</v>
      </c>
      <c r="I136" s="27" t="s">
        <v>375</v>
      </c>
      <c r="J136" s="27" t="s">
        <v>375</v>
      </c>
      <c r="K136" s="27" t="s">
        <v>375</v>
      </c>
      <c r="L136" s="55">
        <f>'Расчет субсидий'!P136-1</f>
        <v>-0.14682015474617849</v>
      </c>
      <c r="M136" s="55">
        <f>L136*'Расчет субсидий'!Q136</f>
        <v>-2.9364030949235698</v>
      </c>
      <c r="N136" s="56">
        <f t="shared" si="37"/>
        <v>-2.564633108576599</v>
      </c>
      <c r="O136" s="55">
        <f>'Расчет субсидий'!T136-1</f>
        <v>0.22190184049079753</v>
      </c>
      <c r="P136" s="55">
        <f>O136*'Расчет субсидий'!U136</f>
        <v>7.7665644171779133</v>
      </c>
      <c r="Q136" s="56">
        <f t="shared" si="38"/>
        <v>6.7832608808450532</v>
      </c>
      <c r="R136" s="55">
        <f>'Расчет субсидий'!X136-1</f>
        <v>-0.33333333333333337</v>
      </c>
      <c r="S136" s="55">
        <f>R136*'Расчет субсидий'!Y136</f>
        <v>-5.0000000000000009</v>
      </c>
      <c r="T136" s="56">
        <f t="shared" si="39"/>
        <v>-4.3669636382864407</v>
      </c>
      <c r="U136" s="55">
        <f t="shared" si="31"/>
        <v>1.1657777606105073</v>
      </c>
    </row>
    <row r="137" spans="1:21" ht="15" customHeight="1">
      <c r="A137" s="33" t="s">
        <v>136</v>
      </c>
      <c r="B137" s="53">
        <f>'Расчет субсидий'!AD137</f>
        <v>35.900000000000006</v>
      </c>
      <c r="C137" s="55">
        <f>'Расчет субсидий'!D137-1</f>
        <v>-1</v>
      </c>
      <c r="D137" s="55">
        <f>C137*'Расчет субсидий'!E137</f>
        <v>0</v>
      </c>
      <c r="E137" s="56">
        <f t="shared" si="36"/>
        <v>0</v>
      </c>
      <c r="F137" s="27" t="s">
        <v>375</v>
      </c>
      <c r="G137" s="27" t="s">
        <v>375</v>
      </c>
      <c r="H137" s="27" t="s">
        <v>375</v>
      </c>
      <c r="I137" s="27" t="s">
        <v>375</v>
      </c>
      <c r="J137" s="27" t="s">
        <v>375</v>
      </c>
      <c r="K137" s="27" t="s">
        <v>375</v>
      </c>
      <c r="L137" s="55">
        <f>'Расчет субсидий'!P137-1</f>
        <v>0.22446902654867262</v>
      </c>
      <c r="M137" s="55">
        <f>L137*'Расчет субсидий'!Q137</f>
        <v>4.4893805309734525</v>
      </c>
      <c r="N137" s="56">
        <f t="shared" si="37"/>
        <v>10.915249462872751</v>
      </c>
      <c r="O137" s="55">
        <f>'Расчет субсидий'!T137-1</f>
        <v>0.22217391304347833</v>
      </c>
      <c r="P137" s="55">
        <f>O137*'Расчет субсидий'!U137</f>
        <v>7.7760869565217412</v>
      </c>
      <c r="Q137" s="56">
        <f t="shared" si="38"/>
        <v>18.906378817707679</v>
      </c>
      <c r="R137" s="55">
        <f>'Расчет субсидий'!X137-1</f>
        <v>0.16666666666666674</v>
      </c>
      <c r="S137" s="55">
        <f>R137*'Расчет субсидий'!Y137</f>
        <v>2.5000000000000009</v>
      </c>
      <c r="T137" s="56">
        <f t="shared" si="39"/>
        <v>6.0783717194195788</v>
      </c>
      <c r="U137" s="55">
        <f t="shared" si="31"/>
        <v>14.765467487495194</v>
      </c>
    </row>
    <row r="138" spans="1:21" ht="15" customHeight="1">
      <c r="A138" s="33" t="s">
        <v>137</v>
      </c>
      <c r="B138" s="53">
        <f>'Расчет субсидий'!AD138</f>
        <v>-2.418181818181818</v>
      </c>
      <c r="C138" s="55">
        <f>'Расчет субсидий'!D138-1</f>
        <v>-1</v>
      </c>
      <c r="D138" s="55">
        <f>C138*'Расчет субсидий'!E138</f>
        <v>0</v>
      </c>
      <c r="E138" s="56">
        <f t="shared" si="36"/>
        <v>0</v>
      </c>
      <c r="F138" s="27" t="s">
        <v>375</v>
      </c>
      <c r="G138" s="27" t="s">
        <v>375</v>
      </c>
      <c r="H138" s="27" t="s">
        <v>375</v>
      </c>
      <c r="I138" s="27" t="s">
        <v>375</v>
      </c>
      <c r="J138" s="27" t="s">
        <v>375</v>
      </c>
      <c r="K138" s="27" t="s">
        <v>375</v>
      </c>
      <c r="L138" s="55">
        <f>'Расчет субсидий'!P138-1</f>
        <v>-0.24934333958724197</v>
      </c>
      <c r="M138" s="55">
        <f>L138*'Расчет субсидий'!Q138</f>
        <v>-4.9868667917448395</v>
      </c>
      <c r="N138" s="56">
        <f t="shared" si="37"/>
        <v>-0.49080392280499174</v>
      </c>
      <c r="O138" s="55">
        <f>'Расчет субсидий'!T138-1</f>
        <v>5.0000000000000044E-2</v>
      </c>
      <c r="P138" s="55">
        <f>O138*'Расчет субсидий'!U138</f>
        <v>1.2500000000000011</v>
      </c>
      <c r="Q138" s="56">
        <f t="shared" si="38"/>
        <v>0.12302412098149966</v>
      </c>
      <c r="R138" s="55">
        <f>'Расчет субсидий'!X138-1</f>
        <v>-0.83333333333333337</v>
      </c>
      <c r="S138" s="55">
        <f>R138*'Расчет субсидий'!Y138</f>
        <v>-20.833333333333336</v>
      </c>
      <c r="T138" s="56">
        <f t="shared" si="39"/>
        <v>-2.0504020163583259</v>
      </c>
      <c r="U138" s="55">
        <f t="shared" si="31"/>
        <v>-24.570200125078173</v>
      </c>
    </row>
    <row r="139" spans="1:21" ht="15" customHeight="1">
      <c r="A139" s="32" t="s">
        <v>138</v>
      </c>
      <c r="B139" s="57"/>
      <c r="C139" s="58"/>
      <c r="D139" s="58"/>
      <c r="E139" s="59"/>
      <c r="F139" s="58"/>
      <c r="G139" s="58"/>
      <c r="H139" s="59"/>
      <c r="I139" s="59"/>
      <c r="J139" s="59"/>
      <c r="K139" s="59"/>
      <c r="L139" s="58"/>
      <c r="M139" s="58"/>
      <c r="N139" s="59"/>
      <c r="O139" s="58"/>
      <c r="P139" s="58"/>
      <c r="Q139" s="59"/>
      <c r="R139" s="58"/>
      <c r="S139" s="58"/>
      <c r="T139" s="59"/>
      <c r="U139" s="59"/>
    </row>
    <row r="140" spans="1:21" ht="15" customHeight="1">
      <c r="A140" s="33" t="s">
        <v>139</v>
      </c>
      <c r="B140" s="53">
        <f>'Расчет субсидий'!AD140</f>
        <v>-63.854545454545473</v>
      </c>
      <c r="C140" s="55">
        <f>'Расчет субсидий'!D140-1</f>
        <v>-1</v>
      </c>
      <c r="D140" s="55">
        <f>C140*'Расчет субсидий'!E140</f>
        <v>0</v>
      </c>
      <c r="E140" s="56">
        <f t="shared" ref="E140:E145" si="40">$B140*D140/$U140</f>
        <v>0</v>
      </c>
      <c r="F140" s="27" t="s">
        <v>375</v>
      </c>
      <c r="G140" s="27" t="s">
        <v>375</v>
      </c>
      <c r="H140" s="27" t="s">
        <v>375</v>
      </c>
      <c r="I140" s="27" t="s">
        <v>375</v>
      </c>
      <c r="J140" s="27" t="s">
        <v>375</v>
      </c>
      <c r="K140" s="27" t="s">
        <v>375</v>
      </c>
      <c r="L140" s="55">
        <f>'Расчет субсидий'!P140-1</f>
        <v>-1</v>
      </c>
      <c r="M140" s="55">
        <f>L140*'Расчет субсидий'!Q140</f>
        <v>-20</v>
      </c>
      <c r="N140" s="56">
        <f t="shared" ref="N140:N145" si="41">$B140*M140/$U140</f>
        <v>-63.854545454545473</v>
      </c>
      <c r="O140" s="55">
        <f>'Расчет субсидий'!T140-1</f>
        <v>0</v>
      </c>
      <c r="P140" s="55">
        <f>O140*'Расчет субсидий'!U140</f>
        <v>0</v>
      </c>
      <c r="Q140" s="56">
        <f t="shared" ref="Q140:Q145" si="42">$B140*P140/$U140</f>
        <v>0</v>
      </c>
      <c r="R140" s="55">
        <f>'Расчет субсидий'!X140-1</f>
        <v>0</v>
      </c>
      <c r="S140" s="55">
        <f>R140*'Расчет субсидий'!Y140</f>
        <v>0</v>
      </c>
      <c r="T140" s="56">
        <f t="shared" ref="T140:T145" si="43">$B140*S140/$U140</f>
        <v>0</v>
      </c>
      <c r="U140" s="55">
        <f>D140+M140+P140+S140</f>
        <v>-20</v>
      </c>
    </row>
    <row r="141" spans="1:21" ht="15" customHeight="1">
      <c r="A141" s="33" t="s">
        <v>140</v>
      </c>
      <c r="B141" s="53">
        <f>'Расчет субсидий'!AD141</f>
        <v>-31.881818181818176</v>
      </c>
      <c r="C141" s="55">
        <f>'Расчет субсидий'!D141-1</f>
        <v>-1</v>
      </c>
      <c r="D141" s="55">
        <f>C141*'Расчет субсидий'!E141</f>
        <v>0</v>
      </c>
      <c r="E141" s="56">
        <f t="shared" si="40"/>
        <v>0</v>
      </c>
      <c r="F141" s="27" t="s">
        <v>375</v>
      </c>
      <c r="G141" s="27" t="s">
        <v>375</v>
      </c>
      <c r="H141" s="27" t="s">
        <v>375</v>
      </c>
      <c r="I141" s="27" t="s">
        <v>375</v>
      </c>
      <c r="J141" s="27" t="s">
        <v>375</v>
      </c>
      <c r="K141" s="27" t="s">
        <v>375</v>
      </c>
      <c r="L141" s="55">
        <f>'Расчет субсидий'!P141-1</f>
        <v>-0.54614093959731536</v>
      </c>
      <c r="M141" s="55">
        <f>L141*'Расчет субсидий'!Q141</f>
        <v>-10.922818791946307</v>
      </c>
      <c r="N141" s="56">
        <f t="shared" si="41"/>
        <v>-44.139674834891196</v>
      </c>
      <c r="O141" s="55">
        <f>'Расчет субсидий'!T141-1</f>
        <v>0</v>
      </c>
      <c r="P141" s="55">
        <f>O141*'Расчет субсидий'!U141</f>
        <v>0</v>
      </c>
      <c r="Q141" s="56">
        <f t="shared" si="42"/>
        <v>0</v>
      </c>
      <c r="R141" s="55">
        <f>'Расчет субсидий'!X141-1</f>
        <v>0.2022222222222223</v>
      </c>
      <c r="S141" s="55">
        <f>R141*'Расчет субсидий'!Y141</f>
        <v>3.0333333333333345</v>
      </c>
      <c r="T141" s="56">
        <f t="shared" si="43"/>
        <v>12.257856653073016</v>
      </c>
      <c r="U141" s="55">
        <f t="shared" si="31"/>
        <v>-7.8894854586129721</v>
      </c>
    </row>
    <row r="142" spans="1:21" ht="15" customHeight="1">
      <c r="A142" s="33" t="s">
        <v>141</v>
      </c>
      <c r="B142" s="53">
        <f>'Расчет субсидий'!AD142</f>
        <v>18.063636363636363</v>
      </c>
      <c r="C142" s="55">
        <f>'Расчет субсидий'!D142-1</f>
        <v>-1</v>
      </c>
      <c r="D142" s="55">
        <f>C142*'Расчет субсидий'!E142</f>
        <v>0</v>
      </c>
      <c r="E142" s="56">
        <f t="shared" si="40"/>
        <v>0</v>
      </c>
      <c r="F142" s="27" t="s">
        <v>375</v>
      </c>
      <c r="G142" s="27" t="s">
        <v>375</v>
      </c>
      <c r="H142" s="27" t="s">
        <v>375</v>
      </c>
      <c r="I142" s="27" t="s">
        <v>375</v>
      </c>
      <c r="J142" s="27" t="s">
        <v>375</v>
      </c>
      <c r="K142" s="27" t="s">
        <v>375</v>
      </c>
      <c r="L142" s="55">
        <f>'Расчет субсидий'!P142-1</f>
        <v>-6.2793427230046994E-2</v>
      </c>
      <c r="M142" s="55">
        <f>L142*'Расчет субсидий'!Q142</f>
        <v>-1.2558685446009399</v>
      </c>
      <c r="N142" s="56">
        <f t="shared" si="41"/>
        <v>-8.0018441851712456</v>
      </c>
      <c r="O142" s="55">
        <f>'Расчет субсидий'!T142-1</f>
        <v>1.6363636363636358E-2</v>
      </c>
      <c r="P142" s="55">
        <f>O142*'Расчет субсидий'!U142</f>
        <v>0.49090909090909074</v>
      </c>
      <c r="Q142" s="56">
        <f t="shared" si="42"/>
        <v>3.1278576658569097</v>
      </c>
      <c r="R142" s="55">
        <f>'Расчет субсидий'!X142-1</f>
        <v>0.18000000000000016</v>
      </c>
      <c r="S142" s="55">
        <f>R142*'Расчет субсидий'!Y142</f>
        <v>3.6000000000000032</v>
      </c>
      <c r="T142" s="56">
        <f t="shared" si="43"/>
        <v>22.937622882950699</v>
      </c>
      <c r="U142" s="55">
        <f t="shared" si="31"/>
        <v>2.8350405463081541</v>
      </c>
    </row>
    <row r="143" spans="1:21" ht="15" customHeight="1">
      <c r="A143" s="33" t="s">
        <v>142</v>
      </c>
      <c r="B143" s="53">
        <f>'Расчет субсидий'!AD143</f>
        <v>36.290909090909111</v>
      </c>
      <c r="C143" s="55">
        <f>'Расчет субсидий'!D143-1</f>
        <v>0.20051390568319216</v>
      </c>
      <c r="D143" s="55">
        <f>C143*'Расчет субсидий'!E143</f>
        <v>2.0051390568319216</v>
      </c>
      <c r="E143" s="56">
        <f t="shared" si="40"/>
        <v>12.168638277635125</v>
      </c>
      <c r="F143" s="27" t="s">
        <v>375</v>
      </c>
      <c r="G143" s="27" t="s">
        <v>375</v>
      </c>
      <c r="H143" s="27" t="s">
        <v>375</v>
      </c>
      <c r="I143" s="27" t="s">
        <v>375</v>
      </c>
      <c r="J143" s="27" t="s">
        <v>375</v>
      </c>
      <c r="K143" s="27" t="s">
        <v>375</v>
      </c>
      <c r="L143" s="55">
        <f>'Расчет субсидий'!P143-1</f>
        <v>-2.4590851867393959E-2</v>
      </c>
      <c r="M143" s="55">
        <f>L143*'Расчет субсидий'!Q143</f>
        <v>-0.49181703734787918</v>
      </c>
      <c r="N143" s="56">
        <f t="shared" si="41"/>
        <v>-2.9847025351549816</v>
      </c>
      <c r="O143" s="55">
        <f>'Расчет субсидий'!T143-1</f>
        <v>0.22333333333333338</v>
      </c>
      <c r="P143" s="55">
        <f>O143*'Расчет субсидий'!U143</f>
        <v>4.4666666666666677</v>
      </c>
      <c r="Q143" s="56">
        <f t="shared" si="42"/>
        <v>27.106973348428969</v>
      </c>
      <c r="R143" s="55">
        <f>'Расчет субсидий'!X143-1</f>
        <v>0</v>
      </c>
      <c r="S143" s="55">
        <f>R143*'Расчет субсидий'!Y143</f>
        <v>0</v>
      </c>
      <c r="T143" s="56">
        <f t="shared" si="43"/>
        <v>0</v>
      </c>
      <c r="U143" s="55">
        <f t="shared" si="31"/>
        <v>5.9799886861507101</v>
      </c>
    </row>
    <row r="144" spans="1:21" ht="15" customHeight="1">
      <c r="A144" s="33" t="s">
        <v>143</v>
      </c>
      <c r="B144" s="53">
        <f>'Расчет субсидий'!AD144</f>
        <v>-5.2999999999999972</v>
      </c>
      <c r="C144" s="55">
        <f>'Расчет субсидий'!D144-1</f>
        <v>5.6818181818181879E-2</v>
      </c>
      <c r="D144" s="55">
        <f>C144*'Расчет субсидий'!E144</f>
        <v>0.56818181818181879</v>
      </c>
      <c r="E144" s="56">
        <f t="shared" si="40"/>
        <v>0.87894994792623926</v>
      </c>
      <c r="F144" s="27" t="s">
        <v>375</v>
      </c>
      <c r="G144" s="27" t="s">
        <v>375</v>
      </c>
      <c r="H144" s="27" t="s">
        <v>375</v>
      </c>
      <c r="I144" s="27" t="s">
        <v>375</v>
      </c>
      <c r="J144" s="27" t="s">
        <v>375</v>
      </c>
      <c r="K144" s="27" t="s">
        <v>375</v>
      </c>
      <c r="L144" s="55">
        <f>'Расчет субсидий'!P144-1</f>
        <v>-0.32471370520871823</v>
      </c>
      <c r="M144" s="55">
        <f>L144*'Расчет субсидий'!Q144</f>
        <v>-6.4942741041743641</v>
      </c>
      <c r="N144" s="56">
        <f t="shared" si="41"/>
        <v>-10.046329718801683</v>
      </c>
      <c r="O144" s="55">
        <f>'Расчет субсидий'!T144-1</f>
        <v>0</v>
      </c>
      <c r="P144" s="55">
        <f>O144*'Расчет субсидий'!U144</f>
        <v>0</v>
      </c>
      <c r="Q144" s="56">
        <f t="shared" si="42"/>
        <v>0</v>
      </c>
      <c r="R144" s="55">
        <f>'Расчет субсидий'!X144-1</f>
        <v>0.125</v>
      </c>
      <c r="S144" s="55">
        <f>R144*'Расчет субсидий'!Y144</f>
        <v>2.5</v>
      </c>
      <c r="T144" s="56">
        <f t="shared" si="43"/>
        <v>3.8673797708754485</v>
      </c>
      <c r="U144" s="55">
        <f t="shared" si="31"/>
        <v>-3.4260922859925458</v>
      </c>
    </row>
    <row r="145" spans="1:21" ht="15" customHeight="1">
      <c r="A145" s="33" t="s">
        <v>144</v>
      </c>
      <c r="B145" s="53">
        <f>'Расчет субсидий'!AD145</f>
        <v>16.336363636363615</v>
      </c>
      <c r="C145" s="55">
        <f>'Расчет субсидий'!D145-1</f>
        <v>-1</v>
      </c>
      <c r="D145" s="55">
        <f>C145*'Расчет субсидий'!E145</f>
        <v>0</v>
      </c>
      <c r="E145" s="56">
        <f t="shared" si="40"/>
        <v>0</v>
      </c>
      <c r="F145" s="27" t="s">
        <v>375</v>
      </c>
      <c r="G145" s="27" t="s">
        <v>375</v>
      </c>
      <c r="H145" s="27" t="s">
        <v>375</v>
      </c>
      <c r="I145" s="27" t="s">
        <v>375</v>
      </c>
      <c r="J145" s="27" t="s">
        <v>375</v>
      </c>
      <c r="K145" s="27" t="s">
        <v>375</v>
      </c>
      <c r="L145" s="55">
        <f>'Расчет субсидий'!P145-1</f>
        <v>8.8807785888077806E-2</v>
      </c>
      <c r="M145" s="55">
        <f>L145*'Расчет субсидий'!Q145</f>
        <v>1.7761557177615561</v>
      </c>
      <c r="N145" s="56">
        <f t="shared" si="41"/>
        <v>7.9470523645450628</v>
      </c>
      <c r="O145" s="55">
        <f>'Расчет субсидий'!T145-1</f>
        <v>0</v>
      </c>
      <c r="P145" s="55">
        <f>O145*'Расчет субсидий'!U145</f>
        <v>0</v>
      </c>
      <c r="Q145" s="56">
        <f t="shared" si="42"/>
        <v>0</v>
      </c>
      <c r="R145" s="55">
        <f>'Расчет субсидий'!X145-1</f>
        <v>0.125</v>
      </c>
      <c r="S145" s="55">
        <f>R145*'Расчет субсидий'!Y145</f>
        <v>1.875</v>
      </c>
      <c r="T145" s="56">
        <f t="shared" si="43"/>
        <v>8.389311271818551</v>
      </c>
      <c r="U145" s="55">
        <f t="shared" si="31"/>
        <v>3.6511557177615561</v>
      </c>
    </row>
    <row r="146" spans="1:21" ht="15" customHeight="1">
      <c r="A146" s="32" t="s">
        <v>145</v>
      </c>
      <c r="B146" s="57"/>
      <c r="C146" s="58"/>
      <c r="D146" s="58"/>
      <c r="E146" s="59"/>
      <c r="F146" s="58"/>
      <c r="G146" s="58"/>
      <c r="H146" s="59"/>
      <c r="I146" s="59"/>
      <c r="J146" s="59"/>
      <c r="K146" s="59"/>
      <c r="L146" s="58"/>
      <c r="M146" s="58"/>
      <c r="N146" s="59"/>
      <c r="O146" s="58"/>
      <c r="P146" s="58"/>
      <c r="Q146" s="59"/>
      <c r="R146" s="58"/>
      <c r="S146" s="58"/>
      <c r="T146" s="59"/>
      <c r="U146" s="59"/>
    </row>
    <row r="147" spans="1:21" ht="15" customHeight="1">
      <c r="A147" s="33" t="s">
        <v>146</v>
      </c>
      <c r="B147" s="53">
        <f>'Расчет субсидий'!AD147</f>
        <v>37.363636363636374</v>
      </c>
      <c r="C147" s="55">
        <f>'Расчет субсидий'!D147-1</f>
        <v>4.9893390191897646E-2</v>
      </c>
      <c r="D147" s="55">
        <f>C147*'Расчет субсидий'!E147</f>
        <v>0.49893390191897646</v>
      </c>
      <c r="E147" s="56">
        <f t="shared" ref="E147:E158" si="44">$B147*D147/$U147</f>
        <v>1.3200120889054714</v>
      </c>
      <c r="F147" s="27" t="s">
        <v>375</v>
      </c>
      <c r="G147" s="27" t="s">
        <v>375</v>
      </c>
      <c r="H147" s="27" t="s">
        <v>375</v>
      </c>
      <c r="I147" s="27" t="s">
        <v>375</v>
      </c>
      <c r="J147" s="27" t="s">
        <v>375</v>
      </c>
      <c r="K147" s="27" t="s">
        <v>375</v>
      </c>
      <c r="L147" s="55">
        <f>'Расчет субсидий'!P147-1</f>
        <v>5.1182628925940499E-2</v>
      </c>
      <c r="M147" s="55">
        <f>L147*'Расчет субсидий'!Q147</f>
        <v>1.02365257851881</v>
      </c>
      <c r="N147" s="56">
        <f t="shared" ref="N147:N158" si="45">$B147*M147/$U147</f>
        <v>2.7082420602950283</v>
      </c>
      <c r="O147" s="55">
        <f>'Расчет субсидий'!T147-1</f>
        <v>0.30000000000000004</v>
      </c>
      <c r="P147" s="55">
        <f>O147*'Расчет субсидий'!U147</f>
        <v>6.0000000000000009</v>
      </c>
      <c r="Q147" s="56">
        <f t="shared" ref="Q147:Q158" si="46">$B147*P147/$U147</f>
        <v>15.87399153068375</v>
      </c>
      <c r="R147" s="55">
        <f>'Расчет субсидий'!X147-1</f>
        <v>0.21999999999999997</v>
      </c>
      <c r="S147" s="55">
        <f>R147*'Расчет субсидий'!Y147</f>
        <v>6.6</v>
      </c>
      <c r="T147" s="56">
        <f t="shared" ref="T147:T158" si="47">$B147*S147/$U147</f>
        <v>17.461390683752121</v>
      </c>
      <c r="U147" s="55">
        <f t="shared" si="31"/>
        <v>14.122586480437787</v>
      </c>
    </row>
    <row r="148" spans="1:21" ht="15" customHeight="1">
      <c r="A148" s="33" t="s">
        <v>147</v>
      </c>
      <c r="B148" s="53">
        <f>'Расчет субсидий'!AD148</f>
        <v>-32.881818181818176</v>
      </c>
      <c r="C148" s="55">
        <f>'Расчет субсидий'!D148-1</f>
        <v>9.9526066350710263E-3</v>
      </c>
      <c r="D148" s="55">
        <f>C148*'Расчет субсидий'!E148</f>
        <v>9.9526066350710263E-2</v>
      </c>
      <c r="E148" s="56">
        <f t="shared" si="44"/>
        <v>0.31088975045608236</v>
      </c>
      <c r="F148" s="27" t="s">
        <v>375</v>
      </c>
      <c r="G148" s="27" t="s">
        <v>375</v>
      </c>
      <c r="H148" s="27" t="s">
        <v>375</v>
      </c>
      <c r="I148" s="27" t="s">
        <v>375</v>
      </c>
      <c r="J148" s="27" t="s">
        <v>375</v>
      </c>
      <c r="K148" s="27" t="s">
        <v>375</v>
      </c>
      <c r="L148" s="55">
        <f>'Расчет субсидий'!P148-1</f>
        <v>-0.53130404704254586</v>
      </c>
      <c r="M148" s="55">
        <f>L148*'Расчет субсидий'!Q148</f>
        <v>-10.626080940850917</v>
      </c>
      <c r="N148" s="56">
        <f t="shared" si="45"/>
        <v>-33.19270793227426</v>
      </c>
      <c r="O148" s="55">
        <f>'Расчет субсидий'!T148-1</f>
        <v>0</v>
      </c>
      <c r="P148" s="55">
        <f>O148*'Расчет субсидий'!U148</f>
        <v>0</v>
      </c>
      <c r="Q148" s="56">
        <f t="shared" si="46"/>
        <v>0</v>
      </c>
      <c r="R148" s="55">
        <f>'Расчет субсидий'!X148-1</f>
        <v>0</v>
      </c>
      <c r="S148" s="55">
        <f>R148*'Расчет субсидий'!Y148</f>
        <v>0</v>
      </c>
      <c r="T148" s="56">
        <f t="shared" si="47"/>
        <v>0</v>
      </c>
      <c r="U148" s="55">
        <f t="shared" si="31"/>
        <v>-10.526554874500206</v>
      </c>
    </row>
    <row r="149" spans="1:21" ht="15" customHeight="1">
      <c r="A149" s="33" t="s">
        <v>148</v>
      </c>
      <c r="B149" s="53">
        <f>'Расчет субсидий'!AD149</f>
        <v>9.7363636363636488</v>
      </c>
      <c r="C149" s="55">
        <f>'Расчет субсидий'!D149-1</f>
        <v>2.0367647058823657E-2</v>
      </c>
      <c r="D149" s="55">
        <f>C149*'Расчет субсидий'!E149</f>
        <v>0.20367647058823657</v>
      </c>
      <c r="E149" s="56">
        <f t="shared" si="44"/>
        <v>0.91250827679539337</v>
      </c>
      <c r="F149" s="27" t="s">
        <v>375</v>
      </c>
      <c r="G149" s="27" t="s">
        <v>375</v>
      </c>
      <c r="H149" s="27" t="s">
        <v>375</v>
      </c>
      <c r="I149" s="27" t="s">
        <v>375</v>
      </c>
      <c r="J149" s="27" t="s">
        <v>375</v>
      </c>
      <c r="K149" s="27" t="s">
        <v>375</v>
      </c>
      <c r="L149" s="55">
        <f>'Расчет субсидий'!P149-1</f>
        <v>-0.1335787536155667</v>
      </c>
      <c r="M149" s="55">
        <f>L149*'Расчет субсидий'!Q149</f>
        <v>-2.6715750723113341</v>
      </c>
      <c r="N149" s="56">
        <f t="shared" si="45"/>
        <v>-11.969150675694898</v>
      </c>
      <c r="O149" s="55">
        <f>'Расчет субсидий'!T149-1</f>
        <v>-3.5889570552147254E-2</v>
      </c>
      <c r="P149" s="55">
        <f>O149*'Расчет субсидий'!U149</f>
        <v>-0.35889570552147254</v>
      </c>
      <c r="Q149" s="56">
        <f t="shared" si="46"/>
        <v>-1.6079191712662195</v>
      </c>
      <c r="R149" s="55">
        <f>'Расчет субсидий'!X149-1</f>
        <v>0.125</v>
      </c>
      <c r="S149" s="55">
        <f>R149*'Расчет субсидий'!Y149</f>
        <v>5</v>
      </c>
      <c r="T149" s="56">
        <f t="shared" si="47"/>
        <v>22.400925206529372</v>
      </c>
      <c r="U149" s="55">
        <f t="shared" si="31"/>
        <v>2.1732056927554302</v>
      </c>
    </row>
    <row r="150" spans="1:21" ht="15" customHeight="1">
      <c r="A150" s="33" t="s">
        <v>149</v>
      </c>
      <c r="B150" s="53">
        <f>'Расчет субсидий'!AD150</f>
        <v>3.0181818181819153</v>
      </c>
      <c r="C150" s="55">
        <f>'Расчет субсидий'!D150-1</f>
        <v>0.10542340627973368</v>
      </c>
      <c r="D150" s="55">
        <f>C150*'Расчет субсидий'!E150</f>
        <v>1.0542340627973368</v>
      </c>
      <c r="E150" s="56">
        <f t="shared" si="44"/>
        <v>9.2179544246697578</v>
      </c>
      <c r="F150" s="27" t="s">
        <v>375</v>
      </c>
      <c r="G150" s="27" t="s">
        <v>375</v>
      </c>
      <c r="H150" s="27" t="s">
        <v>375</v>
      </c>
      <c r="I150" s="27" t="s">
        <v>375</v>
      </c>
      <c r="J150" s="27" t="s">
        <v>375</v>
      </c>
      <c r="K150" s="27" t="s">
        <v>375</v>
      </c>
      <c r="L150" s="55">
        <f>'Расчет субсидий'!P150-1</f>
        <v>-0.18656372436045165</v>
      </c>
      <c r="M150" s="55">
        <f>L150*'Расчет субсидий'!Q150</f>
        <v>-3.7312744872090331</v>
      </c>
      <c r="N150" s="56">
        <f t="shared" si="45"/>
        <v>-32.625314797514598</v>
      </c>
      <c r="O150" s="55">
        <f>'Расчет субсидий'!T150-1</f>
        <v>4.0000000000000036E-2</v>
      </c>
      <c r="P150" s="55">
        <f>O150*'Расчет субсидий'!U150</f>
        <v>0.80000000000000071</v>
      </c>
      <c r="Q150" s="56">
        <f t="shared" si="46"/>
        <v>6.9949964623306249</v>
      </c>
      <c r="R150" s="55">
        <f>'Расчет субсидий'!X150-1</f>
        <v>7.4074074074073959E-2</v>
      </c>
      <c r="S150" s="55">
        <f>R150*'Расчет субсидий'!Y150</f>
        <v>2.2222222222222188</v>
      </c>
      <c r="T150" s="56">
        <f t="shared" si="47"/>
        <v>19.430545728696131</v>
      </c>
      <c r="U150" s="55">
        <f t="shared" si="31"/>
        <v>0.34518179781052316</v>
      </c>
    </row>
    <row r="151" spans="1:21" ht="15" customHeight="1">
      <c r="A151" s="33" t="s">
        <v>150</v>
      </c>
      <c r="B151" s="53">
        <f>'Расчет субсидий'!AD151</f>
        <v>8.0727272727272918</v>
      </c>
      <c r="C151" s="55">
        <f>'Расчет субсидий'!D151-1</f>
        <v>7.5342465753424737E-2</v>
      </c>
      <c r="D151" s="55">
        <f>C151*'Расчет субсидий'!E151</f>
        <v>0.75342465753424737</v>
      </c>
      <c r="E151" s="56">
        <f t="shared" si="44"/>
        <v>1.3646776935737415</v>
      </c>
      <c r="F151" s="27" t="s">
        <v>375</v>
      </c>
      <c r="G151" s="27" t="s">
        <v>375</v>
      </c>
      <c r="H151" s="27" t="s">
        <v>375</v>
      </c>
      <c r="I151" s="27" t="s">
        <v>375</v>
      </c>
      <c r="J151" s="27" t="s">
        <v>375</v>
      </c>
      <c r="K151" s="27" t="s">
        <v>375</v>
      </c>
      <c r="L151" s="55">
        <f>'Расчет субсидий'!P151-1</f>
        <v>-0.2083844079431233</v>
      </c>
      <c r="M151" s="55">
        <f>L151*'Расчет субсидий'!Q151</f>
        <v>-4.1676881588624664</v>
      </c>
      <c r="N151" s="56">
        <f t="shared" si="45"/>
        <v>-7.5489314124451701</v>
      </c>
      <c r="O151" s="55">
        <f>'Расчет субсидий'!T151-1</f>
        <v>0.13917525773195871</v>
      </c>
      <c r="P151" s="55">
        <f>O151*'Расчет субсидий'!U151</f>
        <v>4.8711340206185554</v>
      </c>
      <c r="Q151" s="56">
        <f t="shared" si="46"/>
        <v>8.8230825390051013</v>
      </c>
      <c r="R151" s="55">
        <f>'Расчет субсидий'!X151-1</f>
        <v>0.19999999999999996</v>
      </c>
      <c r="S151" s="55">
        <f>R151*'Расчет субсидий'!Y151</f>
        <v>2.9999999999999991</v>
      </c>
      <c r="T151" s="56">
        <f t="shared" si="47"/>
        <v>5.4338984525936178</v>
      </c>
      <c r="U151" s="55">
        <f t="shared" si="31"/>
        <v>4.4568705192903355</v>
      </c>
    </row>
    <row r="152" spans="1:21" ht="15" customHeight="1">
      <c r="A152" s="33" t="s">
        <v>151</v>
      </c>
      <c r="B152" s="53">
        <f>'Расчет субсидий'!AD152</f>
        <v>-0.86363636363635976</v>
      </c>
      <c r="C152" s="55">
        <f>'Расчет субсидий'!D152-1</f>
        <v>-1</v>
      </c>
      <c r="D152" s="55">
        <f>C152*'Расчет субсидий'!E152</f>
        <v>0</v>
      </c>
      <c r="E152" s="56">
        <f t="shared" si="44"/>
        <v>0</v>
      </c>
      <c r="F152" s="27" t="s">
        <v>375</v>
      </c>
      <c r="G152" s="27" t="s">
        <v>375</v>
      </c>
      <c r="H152" s="27" t="s">
        <v>375</v>
      </c>
      <c r="I152" s="27" t="s">
        <v>375</v>
      </c>
      <c r="J152" s="27" t="s">
        <v>375</v>
      </c>
      <c r="K152" s="27" t="s">
        <v>375</v>
      </c>
      <c r="L152" s="55">
        <f>'Расчет субсидий'!P152-1</f>
        <v>-0.57001093920925139</v>
      </c>
      <c r="M152" s="55">
        <f>L152*'Расчет субсидий'!Q152</f>
        <v>-11.400218784185029</v>
      </c>
      <c r="N152" s="56">
        <f t="shared" si="45"/>
        <v>-13.922095234553481</v>
      </c>
      <c r="O152" s="55">
        <f>'Расчет субсидий'!T152-1</f>
        <v>0.28000000000000003</v>
      </c>
      <c r="P152" s="55">
        <f>O152*'Расчет субсидий'!U152</f>
        <v>1.4000000000000001</v>
      </c>
      <c r="Q152" s="56">
        <f t="shared" si="46"/>
        <v>1.7096981818817116</v>
      </c>
      <c r="R152" s="55">
        <f>'Расчет субсидий'!X152-1</f>
        <v>0.20651162790697675</v>
      </c>
      <c r="S152" s="55">
        <f>R152*'Расчет субсидий'!Y152</f>
        <v>9.2930232558139529</v>
      </c>
      <c r="T152" s="56">
        <f t="shared" si="47"/>
        <v>11.34876068903541</v>
      </c>
      <c r="U152" s="55">
        <f t="shared" si="31"/>
        <v>-0.70719552837107535</v>
      </c>
    </row>
    <row r="153" spans="1:21" ht="15" customHeight="1">
      <c r="A153" s="33" t="s">
        <v>152</v>
      </c>
      <c r="B153" s="53">
        <f>'Расчет субсидий'!AD153</f>
        <v>26.590909090909065</v>
      </c>
      <c r="C153" s="55">
        <f>'Расчет субсидий'!D153-1</f>
        <v>0.14691207168677756</v>
      </c>
      <c r="D153" s="55">
        <f>C153*'Расчет субсидий'!E153</f>
        <v>1.4691207168677756</v>
      </c>
      <c r="E153" s="56">
        <f t="shared" si="44"/>
        <v>7.9045651153620007</v>
      </c>
      <c r="F153" s="27" t="s">
        <v>375</v>
      </c>
      <c r="G153" s="27" t="s">
        <v>375</v>
      </c>
      <c r="H153" s="27" t="s">
        <v>375</v>
      </c>
      <c r="I153" s="27" t="s">
        <v>375</v>
      </c>
      <c r="J153" s="27" t="s">
        <v>375</v>
      </c>
      <c r="K153" s="27" t="s">
        <v>375</v>
      </c>
      <c r="L153" s="55">
        <f>'Расчет субсидий'!P153-1</f>
        <v>-0.28135037692559817</v>
      </c>
      <c r="M153" s="55">
        <f>L153*'Расчет субсидий'!Q153</f>
        <v>-5.6270075385119629</v>
      </c>
      <c r="N153" s="56">
        <f t="shared" si="45"/>
        <v>-30.275965059993009</v>
      </c>
      <c r="O153" s="55">
        <f>'Расчет субсидий'!T153-1</f>
        <v>0</v>
      </c>
      <c r="P153" s="55">
        <f>O153*'Расчет субсидий'!U153</f>
        <v>0</v>
      </c>
      <c r="Q153" s="56">
        <f t="shared" si="46"/>
        <v>0</v>
      </c>
      <c r="R153" s="55">
        <f>'Расчет субсидий'!X153-1</f>
        <v>0.26</v>
      </c>
      <c r="S153" s="55">
        <f>R153*'Расчет субсидий'!Y153</f>
        <v>9.1</v>
      </c>
      <c r="T153" s="56">
        <f t="shared" si="47"/>
        <v>48.962309035540073</v>
      </c>
      <c r="U153" s="55">
        <f t="shared" si="31"/>
        <v>4.9421131783558128</v>
      </c>
    </row>
    <row r="154" spans="1:21" ht="15" customHeight="1">
      <c r="A154" s="33" t="s">
        <v>153</v>
      </c>
      <c r="B154" s="53">
        <f>'Расчет субсидий'!AD154</f>
        <v>8.3454545454545581</v>
      </c>
      <c r="C154" s="55">
        <f>'Расчет субсидий'!D154-1</f>
        <v>2.0547945205479534E-2</v>
      </c>
      <c r="D154" s="55">
        <f>C154*'Расчет субсидий'!E154</f>
        <v>0.20547945205479534</v>
      </c>
      <c r="E154" s="56">
        <f t="shared" si="44"/>
        <v>0.31998893816036239</v>
      </c>
      <c r="F154" s="27" t="s">
        <v>375</v>
      </c>
      <c r="G154" s="27" t="s">
        <v>375</v>
      </c>
      <c r="H154" s="27" t="s">
        <v>375</v>
      </c>
      <c r="I154" s="27" t="s">
        <v>375</v>
      </c>
      <c r="J154" s="27" t="s">
        <v>375</v>
      </c>
      <c r="K154" s="27" t="s">
        <v>375</v>
      </c>
      <c r="L154" s="55">
        <f>'Расчет субсидий'!P154-1</f>
        <v>-0.31632417455552986</v>
      </c>
      <c r="M154" s="55">
        <f>L154*'Расчет субсидий'!Q154</f>
        <v>-6.3264834911105972</v>
      </c>
      <c r="N154" s="56">
        <f t="shared" si="45"/>
        <v>-9.8521030417663997</v>
      </c>
      <c r="O154" s="55">
        <f>'Расчет субсидий'!T154-1</f>
        <v>0.23478571428571415</v>
      </c>
      <c r="P154" s="55">
        <f>O154*'Расчет субсидий'!U154</f>
        <v>8.2174999999999958</v>
      </c>
      <c r="Q154" s="56">
        <f t="shared" si="46"/>
        <v>12.79694428341946</v>
      </c>
      <c r="R154" s="55">
        <f>'Расчет субсидий'!X154-1</f>
        <v>0.21750000000000003</v>
      </c>
      <c r="S154" s="55">
        <f>R154*'Расчет субсидий'!Y154</f>
        <v>3.2625000000000002</v>
      </c>
      <c r="T154" s="56">
        <f t="shared" si="47"/>
        <v>5.0806243656411336</v>
      </c>
      <c r="U154" s="55">
        <f t="shared" si="31"/>
        <v>5.3589959609441946</v>
      </c>
    </row>
    <row r="155" spans="1:21" ht="15" customHeight="1">
      <c r="A155" s="33" t="s">
        <v>154</v>
      </c>
      <c r="B155" s="53">
        <f>'Расчет субсидий'!AD155</f>
        <v>16.75454545454545</v>
      </c>
      <c r="C155" s="55">
        <f>'Расчет субсидий'!D155-1</f>
        <v>1.8955154877484892E-2</v>
      </c>
      <c r="D155" s="55">
        <f>C155*'Расчет субсидий'!E155</f>
        <v>0.18955154877484892</v>
      </c>
      <c r="E155" s="56">
        <f t="shared" si="44"/>
        <v>0.75021396425185971</v>
      </c>
      <c r="F155" s="27" t="s">
        <v>375</v>
      </c>
      <c r="G155" s="27" t="s">
        <v>375</v>
      </c>
      <c r="H155" s="27" t="s">
        <v>375</v>
      </c>
      <c r="I155" s="27" t="s">
        <v>375</v>
      </c>
      <c r="J155" s="27" t="s">
        <v>375</v>
      </c>
      <c r="K155" s="27" t="s">
        <v>375</v>
      </c>
      <c r="L155" s="55">
        <f>'Расчет субсидий'!P155-1</f>
        <v>-0.24489795918367352</v>
      </c>
      <c r="M155" s="55">
        <f>L155*'Расчет субсидий'!Q155</f>
        <v>-4.8979591836734704</v>
      </c>
      <c r="N155" s="56">
        <f t="shared" si="45"/>
        <v>-19.385319717393088</v>
      </c>
      <c r="O155" s="55">
        <f>'Расчет субсидий'!T155-1</f>
        <v>8.3333333333333481E-2</v>
      </c>
      <c r="P155" s="55">
        <f>O155*'Расчет субсидий'!U155</f>
        <v>1.6666666666666696</v>
      </c>
      <c r="Q155" s="56">
        <f t="shared" si="46"/>
        <v>6.5963935149462705</v>
      </c>
      <c r="R155" s="55">
        <f>'Расчет субсидий'!X155-1</f>
        <v>0.24249999999999994</v>
      </c>
      <c r="S155" s="55">
        <f>R155*'Расчет субсидий'!Y155</f>
        <v>7.2749999999999986</v>
      </c>
      <c r="T155" s="56">
        <f t="shared" si="47"/>
        <v>28.793257692740411</v>
      </c>
      <c r="U155" s="55">
        <f t="shared" si="31"/>
        <v>4.2332590317680463</v>
      </c>
    </row>
    <row r="156" spans="1:21" ht="15" customHeight="1">
      <c r="A156" s="33" t="s">
        <v>155</v>
      </c>
      <c r="B156" s="53">
        <f>'Расчет субсидий'!AD156</f>
        <v>46.554545454545462</v>
      </c>
      <c r="C156" s="55">
        <f>'Расчет субсидий'!D156-1</f>
        <v>0.18181818181818188</v>
      </c>
      <c r="D156" s="55">
        <f>C156*'Расчет субсидий'!E156</f>
        <v>1.8181818181818188</v>
      </c>
      <c r="E156" s="56">
        <f t="shared" si="44"/>
        <v>6.4828698543517529</v>
      </c>
      <c r="F156" s="27" t="s">
        <v>375</v>
      </c>
      <c r="G156" s="27" t="s">
        <v>375</v>
      </c>
      <c r="H156" s="27" t="s">
        <v>375</v>
      </c>
      <c r="I156" s="27" t="s">
        <v>375</v>
      </c>
      <c r="J156" s="27" t="s">
        <v>375</v>
      </c>
      <c r="K156" s="27" t="s">
        <v>375</v>
      </c>
      <c r="L156" s="55">
        <f>'Расчет субсидий'!P156-1</f>
        <v>0.16045332538025647</v>
      </c>
      <c r="M156" s="55">
        <f>L156*'Расчет субсидий'!Q156</f>
        <v>3.2090665076051295</v>
      </c>
      <c r="N156" s="56">
        <f t="shared" si="45"/>
        <v>11.442178287519731</v>
      </c>
      <c r="O156" s="55">
        <f>'Расчет субсидий'!T156-1</f>
        <v>0.14999999999999991</v>
      </c>
      <c r="P156" s="55">
        <f>O156*'Расчет субсидий'!U156</f>
        <v>4.4999999999999973</v>
      </c>
      <c r="Q156" s="56">
        <f t="shared" si="46"/>
        <v>16.045102889520575</v>
      </c>
      <c r="R156" s="55">
        <f>'Расчет субсидий'!X156-1</f>
        <v>0.17647058823529416</v>
      </c>
      <c r="S156" s="55">
        <f>R156*'Расчет субсидий'!Y156</f>
        <v>3.5294117647058831</v>
      </c>
      <c r="T156" s="56">
        <f t="shared" si="47"/>
        <v>12.5843944231534</v>
      </c>
      <c r="U156" s="55">
        <f t="shared" si="31"/>
        <v>13.05666009049283</v>
      </c>
    </row>
    <row r="157" spans="1:21" ht="15" customHeight="1">
      <c r="A157" s="33" t="s">
        <v>156</v>
      </c>
      <c r="B157" s="53">
        <f>'Расчет субсидий'!AD157</f>
        <v>-8.545454545454561</v>
      </c>
      <c r="C157" s="55">
        <f>'Расчет субсидий'!D157-1</f>
        <v>0.11131221719457018</v>
      </c>
      <c r="D157" s="55">
        <f>C157*'Расчет субсидий'!E157</f>
        <v>1.1131221719457018</v>
      </c>
      <c r="E157" s="56">
        <f t="shared" si="44"/>
        <v>4.4707523125595419</v>
      </c>
      <c r="F157" s="27" t="s">
        <v>375</v>
      </c>
      <c r="G157" s="27" t="s">
        <v>375</v>
      </c>
      <c r="H157" s="27" t="s">
        <v>375</v>
      </c>
      <c r="I157" s="27" t="s">
        <v>375</v>
      </c>
      <c r="J157" s="27" t="s">
        <v>375</v>
      </c>
      <c r="K157" s="27" t="s">
        <v>375</v>
      </c>
      <c r="L157" s="55">
        <f>'Расчет субсидий'!P157-1</f>
        <v>-0.16203792376939286</v>
      </c>
      <c r="M157" s="55">
        <f>L157*'Расчет субсидий'!Q157</f>
        <v>-3.2407584753878571</v>
      </c>
      <c r="N157" s="56">
        <f t="shared" si="45"/>
        <v>-13.016206858014103</v>
      </c>
      <c r="O157" s="55">
        <f>'Расчет субсидий'!T157-1</f>
        <v>0</v>
      </c>
      <c r="P157" s="55">
        <f>O157*'Расчет субсидий'!U157</f>
        <v>0</v>
      </c>
      <c r="Q157" s="56">
        <f t="shared" si="46"/>
        <v>0</v>
      </c>
      <c r="R157" s="55">
        <f>'Расчет субсидий'!X157-1</f>
        <v>0</v>
      </c>
      <c r="S157" s="55">
        <f>R157*'Расчет субсидий'!Y157</f>
        <v>0</v>
      </c>
      <c r="T157" s="56">
        <f t="shared" si="47"/>
        <v>0</v>
      </c>
      <c r="U157" s="55">
        <f t="shared" si="31"/>
        <v>-2.1276363034421553</v>
      </c>
    </row>
    <row r="158" spans="1:21" ht="15" customHeight="1">
      <c r="A158" s="33" t="s">
        <v>157</v>
      </c>
      <c r="B158" s="53">
        <f>'Расчет субсидий'!AD158</f>
        <v>5.318181818181813</v>
      </c>
      <c r="C158" s="55">
        <f>'Расчет субсидий'!D158-1</f>
        <v>0.21707979232053609</v>
      </c>
      <c r="D158" s="55">
        <f>C158*'Расчет субсидий'!E158</f>
        <v>2.1707979232053609</v>
      </c>
      <c r="E158" s="56">
        <f t="shared" si="44"/>
        <v>3.428610785442606</v>
      </c>
      <c r="F158" s="27" t="s">
        <v>375</v>
      </c>
      <c r="G158" s="27" t="s">
        <v>375</v>
      </c>
      <c r="H158" s="27" t="s">
        <v>375</v>
      </c>
      <c r="I158" s="27" t="s">
        <v>375</v>
      </c>
      <c r="J158" s="27" t="s">
        <v>375</v>
      </c>
      <c r="K158" s="27" t="s">
        <v>375</v>
      </c>
      <c r="L158" s="55">
        <f>'Расчет субсидий'!P158-1</f>
        <v>-0.13571736320551486</v>
      </c>
      <c r="M158" s="55">
        <f>L158*'Расчет субсидий'!Q158</f>
        <v>-2.7143472641102973</v>
      </c>
      <c r="N158" s="56">
        <f t="shared" si="45"/>
        <v>-4.2871057714222767</v>
      </c>
      <c r="O158" s="55">
        <f>'Расчет субсидий'!T158-1</f>
        <v>0</v>
      </c>
      <c r="P158" s="55">
        <f>O158*'Расчет субсидий'!U158</f>
        <v>0</v>
      </c>
      <c r="Q158" s="56">
        <f t="shared" si="46"/>
        <v>0</v>
      </c>
      <c r="R158" s="55">
        <f>'Расчет субсидий'!X158-1</f>
        <v>0.13035714285714284</v>
      </c>
      <c r="S158" s="55">
        <f>R158*'Расчет субсидий'!Y158</f>
        <v>3.9107142857142851</v>
      </c>
      <c r="T158" s="56">
        <f t="shared" si="47"/>
        <v>6.1766768041614828</v>
      </c>
      <c r="U158" s="55">
        <f t="shared" si="31"/>
        <v>3.3671649448093488</v>
      </c>
    </row>
    <row r="159" spans="1:21" ht="15" customHeight="1">
      <c r="A159" s="32" t="s">
        <v>158</v>
      </c>
      <c r="B159" s="57"/>
      <c r="C159" s="58"/>
      <c r="D159" s="58"/>
      <c r="E159" s="59"/>
      <c r="F159" s="58"/>
      <c r="G159" s="58"/>
      <c r="H159" s="59"/>
      <c r="I159" s="59"/>
      <c r="J159" s="59"/>
      <c r="K159" s="59"/>
      <c r="L159" s="58"/>
      <c r="M159" s="58"/>
      <c r="N159" s="59"/>
      <c r="O159" s="58"/>
      <c r="P159" s="58"/>
      <c r="Q159" s="59"/>
      <c r="R159" s="58"/>
      <c r="S159" s="58"/>
      <c r="T159" s="59"/>
      <c r="U159" s="59"/>
    </row>
    <row r="160" spans="1:21" ht="15" customHeight="1">
      <c r="A160" s="33" t="s">
        <v>72</v>
      </c>
      <c r="B160" s="53">
        <f>'Расчет субсидий'!AD160</f>
        <v>17.136363636363626</v>
      </c>
      <c r="C160" s="55">
        <f>'Расчет субсидий'!D160-1</f>
        <v>-1</v>
      </c>
      <c r="D160" s="55">
        <f>C160*'Расчет субсидий'!E160</f>
        <v>0</v>
      </c>
      <c r="E160" s="56">
        <f t="shared" ref="E160:E172" si="48">$B160*D160/$U160</f>
        <v>0</v>
      </c>
      <c r="F160" s="27" t="s">
        <v>375</v>
      </c>
      <c r="G160" s="27" t="s">
        <v>375</v>
      </c>
      <c r="H160" s="27" t="s">
        <v>375</v>
      </c>
      <c r="I160" s="27" t="s">
        <v>375</v>
      </c>
      <c r="J160" s="27" t="s">
        <v>375</v>
      </c>
      <c r="K160" s="27" t="s">
        <v>375</v>
      </c>
      <c r="L160" s="55">
        <f>'Расчет субсидий'!P160-1</f>
        <v>0.30000000000000004</v>
      </c>
      <c r="M160" s="55">
        <f>L160*'Расчет субсидий'!Q160</f>
        <v>6.0000000000000009</v>
      </c>
      <c r="N160" s="56">
        <f t="shared" ref="N160:N172" si="49">$B160*M160/$U160</f>
        <v>17.136363636363626</v>
      </c>
      <c r="O160" s="55">
        <f>'Расчет субсидий'!T160-1</f>
        <v>0</v>
      </c>
      <c r="P160" s="55">
        <f>O160*'Расчет субсидий'!U160</f>
        <v>0</v>
      </c>
      <c r="Q160" s="56">
        <f t="shared" ref="Q160:Q172" si="50">$B160*P160/$U160</f>
        <v>0</v>
      </c>
      <c r="R160" s="55">
        <f>'Расчет субсидий'!X160-1</f>
        <v>0</v>
      </c>
      <c r="S160" s="55">
        <f>R160*'Расчет субсидий'!Y160</f>
        <v>0</v>
      </c>
      <c r="T160" s="56">
        <f t="shared" ref="T160:T172" si="51">$B160*S160/$U160</f>
        <v>0</v>
      </c>
      <c r="U160" s="55">
        <f t="shared" si="31"/>
        <v>6.0000000000000009</v>
      </c>
    </row>
    <row r="161" spans="1:21" ht="15" customHeight="1">
      <c r="A161" s="33" t="s">
        <v>159</v>
      </c>
      <c r="B161" s="53">
        <f>'Расчет субсидий'!AD161</f>
        <v>-7.663636363636364</v>
      </c>
      <c r="C161" s="55">
        <f>'Расчет субсидий'!D161-1</f>
        <v>-1</v>
      </c>
      <c r="D161" s="55">
        <f>C161*'Расчет субсидий'!E161</f>
        <v>0</v>
      </c>
      <c r="E161" s="56">
        <f t="shared" si="48"/>
        <v>0</v>
      </c>
      <c r="F161" s="27" t="s">
        <v>375</v>
      </c>
      <c r="G161" s="27" t="s">
        <v>375</v>
      </c>
      <c r="H161" s="27" t="s">
        <v>375</v>
      </c>
      <c r="I161" s="27" t="s">
        <v>375</v>
      </c>
      <c r="J161" s="27" t="s">
        <v>375</v>
      </c>
      <c r="K161" s="27" t="s">
        <v>375</v>
      </c>
      <c r="L161" s="55">
        <f>'Расчет субсидий'!P161-1</f>
        <v>-0.42587680518714999</v>
      </c>
      <c r="M161" s="55">
        <f>L161*'Расчет субсидий'!Q161</f>
        <v>-8.5175361037429997</v>
      </c>
      <c r="N161" s="56">
        <f t="shared" si="49"/>
        <v>-7.6636363636363631</v>
      </c>
      <c r="O161" s="55">
        <f>'Расчет субсидий'!T161-1</f>
        <v>0</v>
      </c>
      <c r="P161" s="55">
        <f>O161*'Расчет субсидий'!U161</f>
        <v>0</v>
      </c>
      <c r="Q161" s="56">
        <f t="shared" si="50"/>
        <v>0</v>
      </c>
      <c r="R161" s="55">
        <f>'Расчет субсидий'!X161-1</f>
        <v>0</v>
      </c>
      <c r="S161" s="55">
        <f>R161*'Расчет субсидий'!Y161</f>
        <v>0</v>
      </c>
      <c r="T161" s="56">
        <f t="shared" si="51"/>
        <v>0</v>
      </c>
      <c r="U161" s="55">
        <f t="shared" si="31"/>
        <v>-8.5175361037429997</v>
      </c>
    </row>
    <row r="162" spans="1:21" ht="15" customHeight="1">
      <c r="A162" s="33" t="s">
        <v>160</v>
      </c>
      <c r="B162" s="53">
        <f>'Расчет субсидий'!AD162</f>
        <v>4.8818181818181756</v>
      </c>
      <c r="C162" s="55">
        <f>'Расчет субсидий'!D162-1</f>
        <v>-1</v>
      </c>
      <c r="D162" s="55">
        <f>C162*'Расчет субсидий'!E162</f>
        <v>0</v>
      </c>
      <c r="E162" s="56">
        <f t="shared" si="48"/>
        <v>0</v>
      </c>
      <c r="F162" s="27" t="s">
        <v>375</v>
      </c>
      <c r="G162" s="27" t="s">
        <v>375</v>
      </c>
      <c r="H162" s="27" t="s">
        <v>375</v>
      </c>
      <c r="I162" s="27" t="s">
        <v>375</v>
      </c>
      <c r="J162" s="27" t="s">
        <v>375</v>
      </c>
      <c r="K162" s="27" t="s">
        <v>375</v>
      </c>
      <c r="L162" s="55">
        <f>'Расчет субсидий'!P162-1</f>
        <v>-8.8235294117647078E-2</v>
      </c>
      <c r="M162" s="55">
        <f>L162*'Расчет субсидий'!Q162</f>
        <v>-1.7647058823529416</v>
      </c>
      <c r="N162" s="56">
        <f t="shared" si="49"/>
        <v>-6.9740259740259543</v>
      </c>
      <c r="O162" s="55">
        <f>'Расчет субсидий'!T162-1</f>
        <v>0</v>
      </c>
      <c r="P162" s="55">
        <f>O162*'Расчет субсидий'!U162</f>
        <v>0</v>
      </c>
      <c r="Q162" s="56">
        <f t="shared" si="50"/>
        <v>0</v>
      </c>
      <c r="R162" s="55">
        <f>'Расчет субсидий'!X162-1</f>
        <v>0.10000000000000009</v>
      </c>
      <c r="S162" s="55">
        <f>R162*'Расчет субсидий'!Y162</f>
        <v>3.0000000000000027</v>
      </c>
      <c r="T162" s="56">
        <f t="shared" si="51"/>
        <v>11.85584415584413</v>
      </c>
      <c r="U162" s="55">
        <f t="shared" si="31"/>
        <v>1.2352941176470611</v>
      </c>
    </row>
    <row r="163" spans="1:21" ht="15" customHeight="1">
      <c r="A163" s="33" t="s">
        <v>161</v>
      </c>
      <c r="B163" s="53">
        <f>'Расчет субсидий'!AD163</f>
        <v>12.818181818181813</v>
      </c>
      <c r="C163" s="55">
        <f>'Расчет субсидий'!D163-1</f>
        <v>-1</v>
      </c>
      <c r="D163" s="55">
        <f>C163*'Расчет субсидий'!E163</f>
        <v>0</v>
      </c>
      <c r="E163" s="56">
        <f t="shared" si="48"/>
        <v>0</v>
      </c>
      <c r="F163" s="27" t="s">
        <v>375</v>
      </c>
      <c r="G163" s="27" t="s">
        <v>375</v>
      </c>
      <c r="H163" s="27" t="s">
        <v>375</v>
      </c>
      <c r="I163" s="27" t="s">
        <v>375</v>
      </c>
      <c r="J163" s="27" t="s">
        <v>375</v>
      </c>
      <c r="K163" s="27" t="s">
        <v>375</v>
      </c>
      <c r="L163" s="55">
        <f>'Расчет субсидий'!P163-1</f>
        <v>0.30000000000000004</v>
      </c>
      <c r="M163" s="55">
        <f>L163*'Расчет субсидий'!Q163</f>
        <v>6.0000000000000009</v>
      </c>
      <c r="N163" s="56">
        <f t="shared" si="49"/>
        <v>12.818181818181813</v>
      </c>
      <c r="O163" s="55">
        <f>'Расчет субсидий'!T163-1</f>
        <v>0</v>
      </c>
      <c r="P163" s="55">
        <f>O163*'Расчет субсидий'!U163</f>
        <v>0</v>
      </c>
      <c r="Q163" s="56">
        <f t="shared" si="50"/>
        <v>0</v>
      </c>
      <c r="R163" s="55">
        <f>'Расчет субсидий'!X163-1</f>
        <v>0</v>
      </c>
      <c r="S163" s="55">
        <f>R163*'Расчет субсидий'!Y163</f>
        <v>0</v>
      </c>
      <c r="T163" s="56">
        <f t="shared" si="51"/>
        <v>0</v>
      </c>
      <c r="U163" s="55">
        <f t="shared" si="31"/>
        <v>6.0000000000000009</v>
      </c>
    </row>
    <row r="164" spans="1:21" ht="15" customHeight="1">
      <c r="A164" s="33" t="s">
        <v>162</v>
      </c>
      <c r="B164" s="53">
        <f>'Расчет субсидий'!AD164</f>
        <v>63.527272727272759</v>
      </c>
      <c r="C164" s="55">
        <f>'Расчет субсидий'!D164-1</f>
        <v>0.26291378300681423</v>
      </c>
      <c r="D164" s="55">
        <f>C164*'Расчет субсидий'!E164</f>
        <v>2.6291378300681423</v>
      </c>
      <c r="E164" s="56">
        <f t="shared" si="48"/>
        <v>13.031086598612509</v>
      </c>
      <c r="F164" s="27" t="s">
        <v>375</v>
      </c>
      <c r="G164" s="27" t="s">
        <v>375</v>
      </c>
      <c r="H164" s="27" t="s">
        <v>375</v>
      </c>
      <c r="I164" s="27" t="s">
        <v>375</v>
      </c>
      <c r="J164" s="27" t="s">
        <v>375</v>
      </c>
      <c r="K164" s="27" t="s">
        <v>375</v>
      </c>
      <c r="L164" s="55">
        <f>'Расчет субсидий'!P164-1</f>
        <v>6.5172004744958434E-2</v>
      </c>
      <c r="M164" s="55">
        <f>L164*'Расчет субсидий'!Q164</f>
        <v>1.3034400948991687</v>
      </c>
      <c r="N164" s="56">
        <f t="shared" si="49"/>
        <v>6.4603842972715313</v>
      </c>
      <c r="O164" s="55">
        <f>'Расчет субсидий'!T164-1</f>
        <v>5.5384615384615365E-2</v>
      </c>
      <c r="P164" s="55">
        <f>O164*'Расчет субсидий'!U164</f>
        <v>1.3846153846153841</v>
      </c>
      <c r="Q164" s="56">
        <f t="shared" si="50"/>
        <v>6.8627223633333045</v>
      </c>
      <c r="R164" s="55">
        <f>'Расчет субсидий'!X164-1</f>
        <v>0.30000000000000004</v>
      </c>
      <c r="S164" s="55">
        <f>R164*'Расчет субсидий'!Y164</f>
        <v>7.5000000000000009</v>
      </c>
      <c r="T164" s="56">
        <f t="shared" si="51"/>
        <v>37.173079468055413</v>
      </c>
      <c r="U164" s="55">
        <f t="shared" si="31"/>
        <v>12.817193309582695</v>
      </c>
    </row>
    <row r="165" spans="1:21" ht="15" customHeight="1">
      <c r="A165" s="33" t="s">
        <v>163</v>
      </c>
      <c r="B165" s="53">
        <f>'Расчет субсидий'!AD165</f>
        <v>13.199999999999989</v>
      </c>
      <c r="C165" s="55">
        <f>'Расчет субсидий'!D165-1</f>
        <v>-1</v>
      </c>
      <c r="D165" s="55">
        <f>C165*'Расчет субсидий'!E165</f>
        <v>0</v>
      </c>
      <c r="E165" s="56">
        <f t="shared" si="48"/>
        <v>0</v>
      </c>
      <c r="F165" s="27" t="s">
        <v>375</v>
      </c>
      <c r="G165" s="27" t="s">
        <v>375</v>
      </c>
      <c r="H165" s="27" t="s">
        <v>375</v>
      </c>
      <c r="I165" s="27" t="s">
        <v>375</v>
      </c>
      <c r="J165" s="27" t="s">
        <v>375</v>
      </c>
      <c r="K165" s="27" t="s">
        <v>375</v>
      </c>
      <c r="L165" s="55">
        <f>'Расчет субсидий'!P165-1</f>
        <v>0.20691544263596651</v>
      </c>
      <c r="M165" s="55">
        <f>L165*'Расчет субсидий'!Q165</f>
        <v>4.1383088527193301</v>
      </c>
      <c r="N165" s="56">
        <f t="shared" si="49"/>
        <v>13.199999999999989</v>
      </c>
      <c r="O165" s="55">
        <f>'Расчет субсидий'!T165-1</f>
        <v>0</v>
      </c>
      <c r="P165" s="55">
        <f>O165*'Расчет субсидий'!U165</f>
        <v>0</v>
      </c>
      <c r="Q165" s="56">
        <f t="shared" si="50"/>
        <v>0</v>
      </c>
      <c r="R165" s="55">
        <f>'Расчет субсидий'!X165-1</f>
        <v>0</v>
      </c>
      <c r="S165" s="55">
        <f>R165*'Расчет субсидий'!Y165</f>
        <v>0</v>
      </c>
      <c r="T165" s="56">
        <f t="shared" si="51"/>
        <v>0</v>
      </c>
      <c r="U165" s="55">
        <f t="shared" si="31"/>
        <v>4.1383088527193301</v>
      </c>
    </row>
    <row r="166" spans="1:21" ht="15" customHeight="1">
      <c r="A166" s="33" t="s">
        <v>164</v>
      </c>
      <c r="B166" s="53">
        <f>'Расчет субсидий'!AD166</f>
        <v>-10.354545454545416</v>
      </c>
      <c r="C166" s="55">
        <f>'Расчет субсидий'!D166-1</f>
        <v>-0.1377548452051347</v>
      </c>
      <c r="D166" s="55">
        <f>C166*'Расчет субсидий'!E166</f>
        <v>-1.377548452051347</v>
      </c>
      <c r="E166" s="56">
        <f t="shared" si="48"/>
        <v>-8.32039126422214</v>
      </c>
      <c r="F166" s="27" t="s">
        <v>375</v>
      </c>
      <c r="G166" s="27" t="s">
        <v>375</v>
      </c>
      <c r="H166" s="27" t="s">
        <v>375</v>
      </c>
      <c r="I166" s="27" t="s">
        <v>375</v>
      </c>
      <c r="J166" s="27" t="s">
        <v>375</v>
      </c>
      <c r="K166" s="27" t="s">
        <v>375</v>
      </c>
      <c r="L166" s="55">
        <f>'Расчет субсидий'!P166-1</f>
        <v>-1.6839027559694686E-2</v>
      </c>
      <c r="M166" s="55">
        <f>L166*'Расчет субсидий'!Q166</f>
        <v>-0.33678055119389372</v>
      </c>
      <c r="N166" s="56">
        <f t="shared" si="49"/>
        <v>-2.0341541903232763</v>
      </c>
      <c r="O166" s="55">
        <f>'Расчет субсидий'!T166-1</f>
        <v>0</v>
      </c>
      <c r="P166" s="55">
        <f>O166*'Расчет субсидий'!U166</f>
        <v>0</v>
      </c>
      <c r="Q166" s="56">
        <f t="shared" si="50"/>
        <v>0</v>
      </c>
      <c r="R166" s="55">
        <f>'Расчет субсидий'!X166-1</f>
        <v>0</v>
      </c>
      <c r="S166" s="55">
        <f>R166*'Расчет субсидий'!Y166</f>
        <v>0</v>
      </c>
      <c r="T166" s="56">
        <f t="shared" si="51"/>
        <v>0</v>
      </c>
      <c r="U166" s="55">
        <f t="shared" si="31"/>
        <v>-1.7143290032452407</v>
      </c>
    </row>
    <row r="167" spans="1:21" ht="15" customHeight="1">
      <c r="A167" s="33" t="s">
        <v>165</v>
      </c>
      <c r="B167" s="53">
        <f>'Расчет субсидий'!AD167</f>
        <v>12.099999999999994</v>
      </c>
      <c r="C167" s="55">
        <f>'Расчет субсидий'!D167-1</f>
        <v>-1</v>
      </c>
      <c r="D167" s="55">
        <f>C167*'Расчет субсидий'!E167</f>
        <v>0</v>
      </c>
      <c r="E167" s="56">
        <f t="shared" si="48"/>
        <v>0</v>
      </c>
      <c r="F167" s="27" t="s">
        <v>375</v>
      </c>
      <c r="G167" s="27" t="s">
        <v>375</v>
      </c>
      <c r="H167" s="27" t="s">
        <v>375</v>
      </c>
      <c r="I167" s="27" t="s">
        <v>375</v>
      </c>
      <c r="J167" s="27" t="s">
        <v>375</v>
      </c>
      <c r="K167" s="27" t="s">
        <v>375</v>
      </c>
      <c r="L167" s="55">
        <f>'Расчет субсидий'!P167-1</f>
        <v>0.30000000000000004</v>
      </c>
      <c r="M167" s="55">
        <f>L167*'Расчет субсидий'!Q167</f>
        <v>6.0000000000000009</v>
      </c>
      <c r="N167" s="56">
        <f t="shared" si="49"/>
        <v>12.099999999999994</v>
      </c>
      <c r="O167" s="55">
        <f>'Расчет субсидий'!T167-1</f>
        <v>0</v>
      </c>
      <c r="P167" s="55">
        <f>O167*'Расчет субсидий'!U167</f>
        <v>0</v>
      </c>
      <c r="Q167" s="56">
        <f t="shared" si="50"/>
        <v>0</v>
      </c>
      <c r="R167" s="55">
        <f>'Расчет субсидий'!X167-1</f>
        <v>0</v>
      </c>
      <c r="S167" s="55">
        <f>R167*'Расчет субсидий'!Y167</f>
        <v>0</v>
      </c>
      <c r="T167" s="56">
        <f t="shared" si="51"/>
        <v>0</v>
      </c>
      <c r="U167" s="55">
        <f t="shared" si="31"/>
        <v>6.0000000000000009</v>
      </c>
    </row>
    <row r="168" spans="1:21" ht="15" customHeight="1">
      <c r="A168" s="33" t="s">
        <v>166</v>
      </c>
      <c r="B168" s="53">
        <f>'Расчет субсидий'!AD168</f>
        <v>8.327272727272728</v>
      </c>
      <c r="C168" s="55">
        <f>'Расчет субсидий'!D168-1</f>
        <v>-1</v>
      </c>
      <c r="D168" s="55">
        <f>C168*'Расчет субсидий'!E168</f>
        <v>0</v>
      </c>
      <c r="E168" s="56">
        <f t="shared" si="48"/>
        <v>0</v>
      </c>
      <c r="F168" s="27" t="s">
        <v>375</v>
      </c>
      <c r="G168" s="27" t="s">
        <v>375</v>
      </c>
      <c r="H168" s="27" t="s">
        <v>375</v>
      </c>
      <c r="I168" s="27" t="s">
        <v>375</v>
      </c>
      <c r="J168" s="27" t="s">
        <v>375</v>
      </c>
      <c r="K168" s="27" t="s">
        <v>375</v>
      </c>
      <c r="L168" s="55">
        <f>'Расчет субсидий'!P168-1</f>
        <v>0.30000000000000004</v>
      </c>
      <c r="M168" s="55">
        <f>L168*'Расчет субсидий'!Q168</f>
        <v>6.0000000000000009</v>
      </c>
      <c r="N168" s="56">
        <f t="shared" si="49"/>
        <v>8.327272727272728</v>
      </c>
      <c r="O168" s="55">
        <f>'Расчет субсидий'!T168-1</f>
        <v>0</v>
      </c>
      <c r="P168" s="55">
        <f>O168*'Расчет субсидий'!U168</f>
        <v>0</v>
      </c>
      <c r="Q168" s="56">
        <f t="shared" si="50"/>
        <v>0</v>
      </c>
      <c r="R168" s="55">
        <f>'Расчет субсидий'!X168-1</f>
        <v>0</v>
      </c>
      <c r="S168" s="55">
        <f>R168*'Расчет субсидий'!Y168</f>
        <v>0</v>
      </c>
      <c r="T168" s="56">
        <f t="shared" si="51"/>
        <v>0</v>
      </c>
      <c r="U168" s="55">
        <f t="shared" si="31"/>
        <v>6.0000000000000009</v>
      </c>
    </row>
    <row r="169" spans="1:21" ht="15" customHeight="1">
      <c r="A169" s="33" t="s">
        <v>100</v>
      </c>
      <c r="B169" s="53">
        <f>'Расчет субсидий'!AD169</f>
        <v>-44.409090909090935</v>
      </c>
      <c r="C169" s="55">
        <f>'Расчет субсидий'!D169-1</f>
        <v>-0.26507936507936503</v>
      </c>
      <c r="D169" s="55">
        <f>C169*'Расчет субсидий'!E169</f>
        <v>-2.6507936507936503</v>
      </c>
      <c r="E169" s="56">
        <f t="shared" si="48"/>
        <v>-8.7092530380598561</v>
      </c>
      <c r="F169" s="27" t="s">
        <v>375</v>
      </c>
      <c r="G169" s="27" t="s">
        <v>375</v>
      </c>
      <c r="H169" s="27" t="s">
        <v>375</v>
      </c>
      <c r="I169" s="27" t="s">
        <v>375</v>
      </c>
      <c r="J169" s="27" t="s">
        <v>375</v>
      </c>
      <c r="K169" s="27" t="s">
        <v>375</v>
      </c>
      <c r="L169" s="55">
        <f>'Расчет субсидий'!P169-1</f>
        <v>-0.54328943681703556</v>
      </c>
      <c r="M169" s="55">
        <f>L169*'Расчет субсидий'!Q169</f>
        <v>-10.865788736340711</v>
      </c>
      <c r="N169" s="56">
        <f t="shared" si="49"/>
        <v>-35.699837871031079</v>
      </c>
      <c r="O169" s="55">
        <f>'Расчет субсидий'!T169-1</f>
        <v>0</v>
      </c>
      <c r="P169" s="55">
        <f>O169*'Расчет субсидий'!U169</f>
        <v>0</v>
      </c>
      <c r="Q169" s="56">
        <f t="shared" si="50"/>
        <v>0</v>
      </c>
      <c r="R169" s="55">
        <f>'Расчет субсидий'!X169-1</f>
        <v>0</v>
      </c>
      <c r="S169" s="55">
        <f>R169*'Расчет субсидий'!Y169</f>
        <v>0</v>
      </c>
      <c r="T169" s="56">
        <f t="shared" si="51"/>
        <v>0</v>
      </c>
      <c r="U169" s="55">
        <f t="shared" si="31"/>
        <v>-13.516582387134362</v>
      </c>
    </row>
    <row r="170" spans="1:21" ht="15" customHeight="1">
      <c r="A170" s="33" t="s">
        <v>167</v>
      </c>
      <c r="B170" s="53">
        <f>'Расчет субсидий'!AD170</f>
        <v>37.472727272727241</v>
      </c>
      <c r="C170" s="55">
        <f>'Расчет субсидий'!D170-1</f>
        <v>0.20509970895763718</v>
      </c>
      <c r="D170" s="55">
        <f>C170*'Расчет субсидий'!E170</f>
        <v>2.0509970895763718</v>
      </c>
      <c r="E170" s="56">
        <f t="shared" si="48"/>
        <v>6.7787470591356369</v>
      </c>
      <c r="F170" s="27" t="s">
        <v>375</v>
      </c>
      <c r="G170" s="27" t="s">
        <v>375</v>
      </c>
      <c r="H170" s="27" t="s">
        <v>375</v>
      </c>
      <c r="I170" s="27" t="s">
        <v>375</v>
      </c>
      <c r="J170" s="27" t="s">
        <v>375</v>
      </c>
      <c r="K170" s="27" t="s">
        <v>375</v>
      </c>
      <c r="L170" s="55">
        <f>'Расчет субсидий'!P170-1</f>
        <v>2.0838693079495707E-2</v>
      </c>
      <c r="M170" s="55">
        <f>L170*'Расчет субсидий'!Q170</f>
        <v>0.41677386158991414</v>
      </c>
      <c r="N170" s="56">
        <f t="shared" si="49"/>
        <v>1.377478594648212</v>
      </c>
      <c r="O170" s="55">
        <f>'Расчет субсидий'!T170-1</f>
        <v>-4.8309178743954906E-4</v>
      </c>
      <c r="P170" s="55">
        <f>O170*'Расчет субсидий'!U170</f>
        <v>-2.4154589371977453E-3</v>
      </c>
      <c r="Q170" s="56">
        <f t="shared" si="50"/>
        <v>-7.9833293036871492E-3</v>
      </c>
      <c r="R170" s="55">
        <f>'Расчет субсидий'!X170-1</f>
        <v>0.19716666666666649</v>
      </c>
      <c r="S170" s="55">
        <f>R170*'Расчет субсидий'!Y170</f>
        <v>8.8724999999999916</v>
      </c>
      <c r="T170" s="56">
        <f t="shared" si="51"/>
        <v>29.324484948247079</v>
      </c>
      <c r="U170" s="55">
        <f t="shared" si="31"/>
        <v>11.33785549222908</v>
      </c>
    </row>
    <row r="171" spans="1:21" ht="15" customHeight="1">
      <c r="A171" s="33" t="s">
        <v>168</v>
      </c>
      <c r="B171" s="53">
        <f>'Расчет субсидий'!AD171</f>
        <v>45.581818181818107</v>
      </c>
      <c r="C171" s="55">
        <f>'Расчет субсидий'!D171-1</f>
        <v>0.14486486486486494</v>
      </c>
      <c r="D171" s="55">
        <f>C171*'Расчет субсидий'!E171</f>
        <v>1.4486486486486494</v>
      </c>
      <c r="E171" s="56">
        <f t="shared" si="48"/>
        <v>11.422300506922765</v>
      </c>
      <c r="F171" s="27" t="s">
        <v>375</v>
      </c>
      <c r="G171" s="27" t="s">
        <v>375</v>
      </c>
      <c r="H171" s="27" t="s">
        <v>375</v>
      </c>
      <c r="I171" s="27" t="s">
        <v>375</v>
      </c>
      <c r="J171" s="27" t="s">
        <v>375</v>
      </c>
      <c r="K171" s="27" t="s">
        <v>375</v>
      </c>
      <c r="L171" s="55">
        <f>'Расчет субсидий'!P171-1</f>
        <v>0.21018777082330287</v>
      </c>
      <c r="M171" s="55">
        <f>L171*'Расчет субсидий'!Q171</f>
        <v>4.2037554164660573</v>
      </c>
      <c r="N171" s="56">
        <f t="shared" si="49"/>
        <v>33.145758061674307</v>
      </c>
      <c r="O171" s="55">
        <f>'Расчет субсидий'!T171-1</f>
        <v>2.8571428571428914E-3</v>
      </c>
      <c r="P171" s="55">
        <f>O171*'Расчет субсидий'!U171</f>
        <v>0.12857142857143011</v>
      </c>
      <c r="Q171" s="56">
        <f t="shared" si="50"/>
        <v>1.0137596132210351</v>
      </c>
      <c r="R171" s="55">
        <f>'Расчет субсидий'!X171-1</f>
        <v>0</v>
      </c>
      <c r="S171" s="55">
        <f>R171*'Расчет субсидий'!Y171</f>
        <v>0</v>
      </c>
      <c r="T171" s="56">
        <f t="shared" si="51"/>
        <v>0</v>
      </c>
      <c r="U171" s="55">
        <f t="shared" si="31"/>
        <v>5.7809754936861371</v>
      </c>
    </row>
    <row r="172" spans="1:21" ht="15" customHeight="1">
      <c r="A172" s="33" t="s">
        <v>169</v>
      </c>
      <c r="B172" s="53">
        <f>'Расчет субсидий'!AD172</f>
        <v>23.73636363636362</v>
      </c>
      <c r="C172" s="55">
        <f>'Расчет субсидий'!D172-1</f>
        <v>0.29696551724137921</v>
      </c>
      <c r="D172" s="55">
        <f>C172*'Расчет субсидий'!E172</f>
        <v>2.9696551724137921</v>
      </c>
      <c r="E172" s="56">
        <f t="shared" si="48"/>
        <v>7.9333546303271127</v>
      </c>
      <c r="F172" s="27" t="s">
        <v>375</v>
      </c>
      <c r="G172" s="27" t="s">
        <v>375</v>
      </c>
      <c r="H172" s="27" t="s">
        <v>375</v>
      </c>
      <c r="I172" s="27" t="s">
        <v>375</v>
      </c>
      <c r="J172" s="27" t="s">
        <v>375</v>
      </c>
      <c r="K172" s="27" t="s">
        <v>375</v>
      </c>
      <c r="L172" s="55">
        <f>'Расчет субсидий'!P172-1</f>
        <v>0.29577328646748668</v>
      </c>
      <c r="M172" s="55">
        <f>L172*'Расчет субсидий'!Q172</f>
        <v>5.9154657293497337</v>
      </c>
      <c r="N172" s="56">
        <f t="shared" si="49"/>
        <v>15.803009006036509</v>
      </c>
      <c r="O172" s="55">
        <f>'Расчет субсидий'!T172-1</f>
        <v>0</v>
      </c>
      <c r="P172" s="55">
        <f>O172*'Расчет субсидий'!U172</f>
        <v>0</v>
      </c>
      <c r="Q172" s="56">
        <f t="shared" si="50"/>
        <v>0</v>
      </c>
      <c r="R172" s="55">
        <f>'Расчет субсидий'!X172-1</f>
        <v>0</v>
      </c>
      <c r="S172" s="55">
        <f>R172*'Расчет субсидий'!Y172</f>
        <v>0</v>
      </c>
      <c r="T172" s="56">
        <f t="shared" si="51"/>
        <v>0</v>
      </c>
      <c r="U172" s="55">
        <f t="shared" si="31"/>
        <v>8.8851209017635249</v>
      </c>
    </row>
    <row r="173" spans="1:21" ht="15" customHeight="1">
      <c r="A173" s="32" t="s">
        <v>170</v>
      </c>
      <c r="B173" s="57"/>
      <c r="C173" s="58"/>
      <c r="D173" s="58"/>
      <c r="E173" s="59"/>
      <c r="F173" s="58"/>
      <c r="G173" s="58"/>
      <c r="H173" s="59"/>
      <c r="I173" s="59"/>
      <c r="J173" s="59"/>
      <c r="K173" s="59"/>
      <c r="L173" s="58"/>
      <c r="M173" s="58"/>
      <c r="N173" s="59"/>
      <c r="O173" s="58"/>
      <c r="P173" s="58"/>
      <c r="Q173" s="59"/>
      <c r="R173" s="58"/>
      <c r="S173" s="58"/>
      <c r="T173" s="59"/>
      <c r="U173" s="59"/>
    </row>
    <row r="174" spans="1:21" ht="15" customHeight="1">
      <c r="A174" s="33" t="s">
        <v>171</v>
      </c>
      <c r="B174" s="53">
        <f>'Расчет субсидий'!AD174</f>
        <v>-95.172727272727286</v>
      </c>
      <c r="C174" s="55">
        <f>'Расчет субсидий'!D174-1</f>
        <v>-1</v>
      </c>
      <c r="D174" s="55">
        <f>C174*'Расчет субсидий'!E174</f>
        <v>0</v>
      </c>
      <c r="E174" s="56">
        <f t="shared" ref="E174:E184" si="52">$B174*D174/$U174</f>
        <v>0</v>
      </c>
      <c r="F174" s="27" t="s">
        <v>375</v>
      </c>
      <c r="G174" s="27" t="s">
        <v>375</v>
      </c>
      <c r="H174" s="27" t="s">
        <v>375</v>
      </c>
      <c r="I174" s="27" t="s">
        <v>375</v>
      </c>
      <c r="J174" s="27" t="s">
        <v>375</v>
      </c>
      <c r="K174" s="27" t="s">
        <v>375</v>
      </c>
      <c r="L174" s="55">
        <f>'Расчет субсидий'!P174-1</f>
        <v>-0.38684210526315788</v>
      </c>
      <c r="M174" s="55">
        <f>L174*'Расчет субсидий'!Q174</f>
        <v>-7.7368421052631575</v>
      </c>
      <c r="N174" s="56">
        <f t="shared" ref="N174:N184" si="53">$B174*M174/$U174</f>
        <v>-20.478615754113793</v>
      </c>
      <c r="O174" s="55">
        <f>'Расчет субсидий'!T174-1</f>
        <v>-0.46341463414634143</v>
      </c>
      <c r="P174" s="55">
        <f>O174*'Расчет субсидий'!U174</f>
        <v>-16.219512195121951</v>
      </c>
      <c r="Q174" s="56">
        <f t="shared" ref="Q174:Q184" si="54">$B174*P174/$U174</f>
        <v>-42.931360553049238</v>
      </c>
      <c r="R174" s="55">
        <f>'Расчет субсидий'!X174-1</f>
        <v>-0.8</v>
      </c>
      <c r="S174" s="55">
        <f>R174*'Расчет субсидий'!Y174</f>
        <v>-12</v>
      </c>
      <c r="T174" s="56">
        <f t="shared" ref="T174:T184" si="55">$B174*S174/$U174</f>
        <v>-31.762750965564251</v>
      </c>
      <c r="U174" s="55">
        <f t="shared" si="31"/>
        <v>-35.956354300385108</v>
      </c>
    </row>
    <row r="175" spans="1:21" ht="15" customHeight="1">
      <c r="A175" s="33" t="s">
        <v>172</v>
      </c>
      <c r="B175" s="53">
        <f>'Расчет субсидий'!AD175</f>
        <v>-8.1272727272727252</v>
      </c>
      <c r="C175" s="55">
        <f>'Расчет субсидий'!D175-1</f>
        <v>1.8047200370197025E-4</v>
      </c>
      <c r="D175" s="55">
        <f>C175*'Расчет субсидий'!E175</f>
        <v>1.8047200370197025E-3</v>
      </c>
      <c r="E175" s="56">
        <f t="shared" si="52"/>
        <v>5.9833765234363215E-3</v>
      </c>
      <c r="F175" s="27" t="s">
        <v>375</v>
      </c>
      <c r="G175" s="27" t="s">
        <v>375</v>
      </c>
      <c r="H175" s="27" t="s">
        <v>375</v>
      </c>
      <c r="I175" s="27" t="s">
        <v>375</v>
      </c>
      <c r="J175" s="27" t="s">
        <v>375</v>
      </c>
      <c r="K175" s="27" t="s">
        <v>375</v>
      </c>
      <c r="L175" s="55">
        <f>'Расчет субсидий'!P175-1</f>
        <v>0.25234141250144959</v>
      </c>
      <c r="M175" s="55">
        <f>L175*'Расчет субсидий'!Q175</f>
        <v>5.0468282500289918</v>
      </c>
      <c r="N175" s="56">
        <f t="shared" si="53"/>
        <v>16.73227594841017</v>
      </c>
      <c r="O175" s="55">
        <f>'Расчет субсидий'!T175-1</f>
        <v>0.30000000000000004</v>
      </c>
      <c r="P175" s="55">
        <f>O175*'Расчет субсидий'!U175</f>
        <v>7.5000000000000009</v>
      </c>
      <c r="Q175" s="56">
        <f t="shared" si="54"/>
        <v>24.865532052206333</v>
      </c>
      <c r="R175" s="55">
        <f>'Расчет субсидий'!X175-1</f>
        <v>-0.60000000000000009</v>
      </c>
      <c r="S175" s="55">
        <f>R175*'Расчет субсидий'!Y175</f>
        <v>-15.000000000000002</v>
      </c>
      <c r="T175" s="56">
        <f t="shared" si="55"/>
        <v>-49.731064104412667</v>
      </c>
      <c r="U175" s="55">
        <f t="shared" si="31"/>
        <v>-2.4513670299339889</v>
      </c>
    </row>
    <row r="176" spans="1:21" ht="15" customHeight="1">
      <c r="A176" s="33" t="s">
        <v>173</v>
      </c>
      <c r="B176" s="53">
        <f>'Расчет субсидий'!AD176</f>
        <v>-28.627272727272732</v>
      </c>
      <c r="C176" s="55">
        <f>'Расчет субсидий'!D176-1</f>
        <v>-1</v>
      </c>
      <c r="D176" s="55">
        <f>C176*'Расчет субсидий'!E176</f>
        <v>0</v>
      </c>
      <c r="E176" s="56">
        <f t="shared" si="52"/>
        <v>0</v>
      </c>
      <c r="F176" s="27" t="s">
        <v>375</v>
      </c>
      <c r="G176" s="27" t="s">
        <v>375</v>
      </c>
      <c r="H176" s="27" t="s">
        <v>375</v>
      </c>
      <c r="I176" s="27" t="s">
        <v>375</v>
      </c>
      <c r="J176" s="27" t="s">
        <v>375</v>
      </c>
      <c r="K176" s="27" t="s">
        <v>375</v>
      </c>
      <c r="L176" s="55">
        <f>'Расчет субсидий'!P176-1</f>
        <v>0.21217158176943696</v>
      </c>
      <c r="M176" s="55">
        <f>L176*'Расчет субсидий'!Q176</f>
        <v>4.2434316353887391</v>
      </c>
      <c r="N176" s="56">
        <f t="shared" si="53"/>
        <v>4.7163843026820791</v>
      </c>
      <c r="O176" s="55">
        <f>'Расчет субсидий'!T176-1</f>
        <v>0</v>
      </c>
      <c r="P176" s="55">
        <f>O176*'Расчет субсидий'!U176</f>
        <v>0</v>
      </c>
      <c r="Q176" s="56">
        <f t="shared" si="54"/>
        <v>0</v>
      </c>
      <c r="R176" s="55">
        <f>'Расчет субсидий'!X176-1</f>
        <v>-1</v>
      </c>
      <c r="S176" s="55">
        <f>R176*'Расчет субсидий'!Y176</f>
        <v>-30</v>
      </c>
      <c r="T176" s="56">
        <f t="shared" si="55"/>
        <v>-33.343657029954812</v>
      </c>
      <c r="U176" s="55">
        <f t="shared" ref="U176:U239" si="56">D176+M176+P176+S176</f>
        <v>-25.756568364611262</v>
      </c>
    </row>
    <row r="177" spans="1:21" ht="15" customHeight="1">
      <c r="A177" s="33" t="s">
        <v>174</v>
      </c>
      <c r="B177" s="53">
        <f>'Расчет субсидий'!AD177</f>
        <v>2.4545454545454533</v>
      </c>
      <c r="C177" s="55">
        <f>'Расчет субсидий'!D177-1</f>
        <v>-1</v>
      </c>
      <c r="D177" s="55">
        <f>C177*'Расчет субсидий'!E177</f>
        <v>0</v>
      </c>
      <c r="E177" s="56">
        <f t="shared" si="52"/>
        <v>0</v>
      </c>
      <c r="F177" s="27" t="s">
        <v>375</v>
      </c>
      <c r="G177" s="27" t="s">
        <v>375</v>
      </c>
      <c r="H177" s="27" t="s">
        <v>375</v>
      </c>
      <c r="I177" s="27" t="s">
        <v>375</v>
      </c>
      <c r="J177" s="27" t="s">
        <v>375</v>
      </c>
      <c r="K177" s="27" t="s">
        <v>375</v>
      </c>
      <c r="L177" s="55">
        <f>'Расчет субсидий'!P177-1</f>
        <v>0.30000000000000004</v>
      </c>
      <c r="M177" s="55">
        <f>L177*'Расчет субсидий'!Q177</f>
        <v>6.0000000000000009</v>
      </c>
      <c r="N177" s="56">
        <f t="shared" si="53"/>
        <v>6.0641711229946438</v>
      </c>
      <c r="O177" s="55">
        <f>'Расчет субсидий'!T177-1</f>
        <v>0</v>
      </c>
      <c r="P177" s="55">
        <f>O177*'Расчет субсидий'!U177</f>
        <v>0</v>
      </c>
      <c r="Q177" s="56">
        <f t="shared" si="54"/>
        <v>0</v>
      </c>
      <c r="R177" s="55">
        <f>'Расчет субсидий'!X177-1</f>
        <v>-0.14285714285714279</v>
      </c>
      <c r="S177" s="55">
        <f>R177*'Расчет субсидий'!Y177</f>
        <v>-3.5714285714285698</v>
      </c>
      <c r="T177" s="56">
        <f t="shared" si="55"/>
        <v>-3.6096256684491905</v>
      </c>
      <c r="U177" s="55">
        <f t="shared" si="56"/>
        <v>2.428571428571431</v>
      </c>
    </row>
    <row r="178" spans="1:21" ht="15" customHeight="1">
      <c r="A178" s="33" t="s">
        <v>175</v>
      </c>
      <c r="B178" s="53">
        <f>'Расчет субсидий'!AD178</f>
        <v>-28.945454545454545</v>
      </c>
      <c r="C178" s="55">
        <f>'Расчет субсидий'!D178-1</f>
        <v>-1</v>
      </c>
      <c r="D178" s="55">
        <f>C178*'Расчет субсидий'!E178</f>
        <v>0</v>
      </c>
      <c r="E178" s="56">
        <f t="shared" si="52"/>
        <v>0</v>
      </c>
      <c r="F178" s="27" t="s">
        <v>375</v>
      </c>
      <c r="G178" s="27" t="s">
        <v>375</v>
      </c>
      <c r="H178" s="27" t="s">
        <v>375</v>
      </c>
      <c r="I178" s="27" t="s">
        <v>375</v>
      </c>
      <c r="J178" s="27" t="s">
        <v>375</v>
      </c>
      <c r="K178" s="27" t="s">
        <v>375</v>
      </c>
      <c r="L178" s="55">
        <f>'Расчет субсидий'!P178-1</f>
        <v>0.24206896551724144</v>
      </c>
      <c r="M178" s="55">
        <f>L178*'Расчет субсидий'!Q178</f>
        <v>4.8413793103448288</v>
      </c>
      <c r="N178" s="56">
        <f t="shared" si="53"/>
        <v>5.5700956937799058</v>
      </c>
      <c r="O178" s="55">
        <f>'Расчет субсидий'!T178-1</f>
        <v>0</v>
      </c>
      <c r="P178" s="55">
        <f>O178*'Расчет субсидий'!U178</f>
        <v>0</v>
      </c>
      <c r="Q178" s="56">
        <f t="shared" si="54"/>
        <v>0</v>
      </c>
      <c r="R178" s="55">
        <f>'Расчет субсидий'!X178-1</f>
        <v>-1</v>
      </c>
      <c r="S178" s="55">
        <f>R178*'Расчет субсидий'!Y178</f>
        <v>-30</v>
      </c>
      <c r="T178" s="56">
        <f t="shared" si="55"/>
        <v>-34.51555023923445</v>
      </c>
      <c r="U178" s="55">
        <f t="shared" si="56"/>
        <v>-25.158620689655173</v>
      </c>
    </row>
    <row r="179" spans="1:21" ht="15" customHeight="1">
      <c r="A179" s="33" t="s">
        <v>176</v>
      </c>
      <c r="B179" s="53">
        <f>'Расчет субсидий'!AD179</f>
        <v>-11.63636363636364</v>
      </c>
      <c r="C179" s="55">
        <f>'Расчет субсидий'!D179-1</f>
        <v>-1</v>
      </c>
      <c r="D179" s="55">
        <f>C179*'Расчет субсидий'!E179</f>
        <v>0</v>
      </c>
      <c r="E179" s="56">
        <f t="shared" si="52"/>
        <v>0</v>
      </c>
      <c r="F179" s="27" t="s">
        <v>375</v>
      </c>
      <c r="G179" s="27" t="s">
        <v>375</v>
      </c>
      <c r="H179" s="27" t="s">
        <v>375</v>
      </c>
      <c r="I179" s="27" t="s">
        <v>375</v>
      </c>
      <c r="J179" s="27" t="s">
        <v>375</v>
      </c>
      <c r="K179" s="27" t="s">
        <v>375</v>
      </c>
      <c r="L179" s="55">
        <f>'Расчет субсидий'!P179-1</f>
        <v>0.21959810874704488</v>
      </c>
      <c r="M179" s="55">
        <f>L179*'Расчет субсидий'!Q179</f>
        <v>4.3919621749408977</v>
      </c>
      <c r="N179" s="56">
        <f t="shared" si="53"/>
        <v>5.1373416389742355</v>
      </c>
      <c r="O179" s="55">
        <f>'Расчет субсидий'!T179-1</f>
        <v>-2.4000000000000021E-2</v>
      </c>
      <c r="P179" s="55">
        <f>O179*'Расчет субсидий'!U179</f>
        <v>-0.84000000000000075</v>
      </c>
      <c r="Q179" s="56">
        <f t="shared" si="54"/>
        <v>-0.98256014165159189</v>
      </c>
      <c r="R179" s="55">
        <f>'Расчет субсидий'!X179-1</f>
        <v>-0.9</v>
      </c>
      <c r="S179" s="55">
        <f>R179*'Расчет субсидий'!Y179</f>
        <v>-13.5</v>
      </c>
      <c r="T179" s="56">
        <f t="shared" si="55"/>
        <v>-15.791145133686285</v>
      </c>
      <c r="U179" s="55">
        <f t="shared" si="56"/>
        <v>-9.9480378250591031</v>
      </c>
    </row>
    <row r="180" spans="1:21" ht="15" customHeight="1">
      <c r="A180" s="33" t="s">
        <v>177</v>
      </c>
      <c r="B180" s="53">
        <f>'Расчет субсидий'!AD180</f>
        <v>7.4181818181818215</v>
      </c>
      <c r="C180" s="55">
        <f>'Расчет субсидий'!D180-1</f>
        <v>-1</v>
      </c>
      <c r="D180" s="55">
        <f>C180*'Расчет субсидий'!E180</f>
        <v>0</v>
      </c>
      <c r="E180" s="56">
        <f>$B180*D180/$U180</f>
        <v>0</v>
      </c>
      <c r="F180" s="27" t="s">
        <v>375</v>
      </c>
      <c r="G180" s="27" t="s">
        <v>375</v>
      </c>
      <c r="H180" s="27" t="s">
        <v>375</v>
      </c>
      <c r="I180" s="27" t="s">
        <v>375</v>
      </c>
      <c r="J180" s="27" t="s">
        <v>375</v>
      </c>
      <c r="K180" s="27" t="s">
        <v>375</v>
      </c>
      <c r="L180" s="55">
        <f>'Расчет субсидий'!P180-1</f>
        <v>0.30000000000000004</v>
      </c>
      <c r="M180" s="55">
        <f>L180*'Расчет субсидий'!Q180</f>
        <v>6.0000000000000009</v>
      </c>
      <c r="N180" s="56">
        <f>$B180*M180/$U180</f>
        <v>3.4503171247357316</v>
      </c>
      <c r="O180" s="55">
        <f>'Расчет субсидий'!T180-1</f>
        <v>0</v>
      </c>
      <c r="P180" s="55">
        <f>O180*'Расчет субсидий'!U180</f>
        <v>0</v>
      </c>
      <c r="Q180" s="56">
        <f>$B180*P180/$U180</f>
        <v>0</v>
      </c>
      <c r="R180" s="55">
        <f>'Расчет субсидий'!X180-1</f>
        <v>0.22999999999999998</v>
      </c>
      <c r="S180" s="55">
        <f>R180*'Расчет субсидий'!Y180</f>
        <v>6.8999999999999995</v>
      </c>
      <c r="T180" s="56">
        <f t="shared" si="55"/>
        <v>3.9678646934460899</v>
      </c>
      <c r="U180" s="55">
        <f t="shared" si="56"/>
        <v>12.9</v>
      </c>
    </row>
    <row r="181" spans="1:21" ht="15" customHeight="1">
      <c r="A181" s="33" t="s">
        <v>178</v>
      </c>
      <c r="B181" s="53">
        <f>'Расчет субсидий'!AD181</f>
        <v>-0.28181818181818186</v>
      </c>
      <c r="C181" s="55">
        <f>'Расчет субсидий'!D181-1</f>
        <v>-1</v>
      </c>
      <c r="D181" s="55">
        <f>C181*'Расчет субсидий'!E181</f>
        <v>0</v>
      </c>
      <c r="E181" s="56">
        <f>$B181*D181/$U181</f>
        <v>0</v>
      </c>
      <c r="F181" s="27" t="s">
        <v>375</v>
      </c>
      <c r="G181" s="27" t="s">
        <v>375</v>
      </c>
      <c r="H181" s="27" t="s">
        <v>375</v>
      </c>
      <c r="I181" s="27" t="s">
        <v>375</v>
      </c>
      <c r="J181" s="27" t="s">
        <v>375</v>
      </c>
      <c r="K181" s="27" t="s">
        <v>375</v>
      </c>
      <c r="L181" s="55">
        <f>'Расчет субсидий'!P181-1</f>
        <v>-0.86350148367952528</v>
      </c>
      <c r="M181" s="55">
        <f>L181*'Расчет субсидий'!Q181</f>
        <v>-17.270029673590507</v>
      </c>
      <c r="N181" s="56">
        <f>$B181*M181/$U181</f>
        <v>-0.28181818181818186</v>
      </c>
      <c r="O181" s="55">
        <f>'Расчет субсидий'!T181-1</f>
        <v>0</v>
      </c>
      <c r="P181" s="55">
        <f>O181*'Расчет субсидий'!U181</f>
        <v>0</v>
      </c>
      <c r="Q181" s="56">
        <f>$B181*P181/$U181</f>
        <v>0</v>
      </c>
      <c r="R181" s="55">
        <f>'Расчет субсидий'!X181-1</f>
        <v>0</v>
      </c>
      <c r="S181" s="55">
        <f>R181*'Расчет субсидий'!Y181</f>
        <v>0</v>
      </c>
      <c r="T181" s="56">
        <f>$B181*S181/$U181</f>
        <v>0</v>
      </c>
      <c r="U181" s="55">
        <f t="shared" si="56"/>
        <v>-17.270029673590507</v>
      </c>
    </row>
    <row r="182" spans="1:21" ht="15" customHeight="1">
      <c r="A182" s="33" t="s">
        <v>179</v>
      </c>
      <c r="B182" s="53">
        <f>'Расчет субсидий'!AD182</f>
        <v>-10.272727272727266</v>
      </c>
      <c r="C182" s="55">
        <f>'Расчет субсидий'!D182-1</f>
        <v>-1</v>
      </c>
      <c r="D182" s="55">
        <f>C182*'Расчет субсидий'!E182</f>
        <v>0</v>
      </c>
      <c r="E182" s="56">
        <f t="shared" si="52"/>
        <v>0</v>
      </c>
      <c r="F182" s="27" t="s">
        <v>375</v>
      </c>
      <c r="G182" s="27" t="s">
        <v>375</v>
      </c>
      <c r="H182" s="27" t="s">
        <v>375</v>
      </c>
      <c r="I182" s="27" t="s">
        <v>375</v>
      </c>
      <c r="J182" s="27" t="s">
        <v>375</v>
      </c>
      <c r="K182" s="27" t="s">
        <v>375</v>
      </c>
      <c r="L182" s="55">
        <f>'Расчет субсидий'!P182-1</f>
        <v>0.17900302114803623</v>
      </c>
      <c r="M182" s="55">
        <f>L182*'Расчет субсидий'!Q182</f>
        <v>3.5800604229607247</v>
      </c>
      <c r="N182" s="56">
        <f t="shared" si="53"/>
        <v>3.5294815361501328</v>
      </c>
      <c r="O182" s="55">
        <f>'Расчет субсидий'!T182-1</f>
        <v>0</v>
      </c>
      <c r="P182" s="55">
        <f>O182*'Расчет субсидий'!U182</f>
        <v>0</v>
      </c>
      <c r="Q182" s="56">
        <f t="shared" si="54"/>
        <v>0</v>
      </c>
      <c r="R182" s="55">
        <f>'Расчет субсидий'!X182-1</f>
        <v>-0.46666666666666667</v>
      </c>
      <c r="S182" s="55">
        <f>R182*'Расчет субсидий'!Y182</f>
        <v>-14</v>
      </c>
      <c r="T182" s="56">
        <f t="shared" si="55"/>
        <v>-13.802208808877397</v>
      </c>
      <c r="U182" s="55">
        <f t="shared" si="56"/>
        <v>-10.419939577039276</v>
      </c>
    </row>
    <row r="183" spans="1:21" ht="15" customHeight="1">
      <c r="A183" s="33" t="s">
        <v>180</v>
      </c>
      <c r="B183" s="53">
        <f>'Расчет субсидий'!AD183</f>
        <v>-27.76363636363638</v>
      </c>
      <c r="C183" s="55">
        <f>'Расчет субсидий'!D183-1</f>
        <v>-1</v>
      </c>
      <c r="D183" s="55">
        <f>C183*'Расчет субсидий'!E183</f>
        <v>0</v>
      </c>
      <c r="E183" s="56">
        <f t="shared" si="52"/>
        <v>0</v>
      </c>
      <c r="F183" s="27" t="s">
        <v>375</v>
      </c>
      <c r="G183" s="27" t="s">
        <v>375</v>
      </c>
      <c r="H183" s="27" t="s">
        <v>375</v>
      </c>
      <c r="I183" s="27" t="s">
        <v>375</v>
      </c>
      <c r="J183" s="27" t="s">
        <v>375</v>
      </c>
      <c r="K183" s="27" t="s">
        <v>375</v>
      </c>
      <c r="L183" s="55">
        <f>'Расчет субсидий'!P183-1</f>
        <v>-0.14626865671641787</v>
      </c>
      <c r="M183" s="55">
        <f>L183*'Расчет субсидий'!Q183</f>
        <v>-2.9253731343283573</v>
      </c>
      <c r="N183" s="56">
        <f t="shared" si="53"/>
        <v>-6.3717156510532531</v>
      </c>
      <c r="O183" s="55">
        <f>'Расчет субсидий'!T183-1</f>
        <v>-0.69285714285714284</v>
      </c>
      <c r="P183" s="55">
        <f>O183*'Расчет субсидий'!U183</f>
        <v>-17.321428571428569</v>
      </c>
      <c r="Q183" s="56">
        <f t="shared" si="54"/>
        <v>-37.727569256737517</v>
      </c>
      <c r="R183" s="55">
        <f>'Расчет субсидий'!X183-1</f>
        <v>0.30000000000000004</v>
      </c>
      <c r="S183" s="55">
        <f>R183*'Расчет субсидий'!Y183</f>
        <v>7.5000000000000009</v>
      </c>
      <c r="T183" s="56">
        <f t="shared" si="55"/>
        <v>16.335648544154392</v>
      </c>
      <c r="U183" s="55">
        <f t="shared" si="56"/>
        <v>-12.746801705756926</v>
      </c>
    </row>
    <row r="184" spans="1:21" ht="15" customHeight="1">
      <c r="A184" s="33" t="s">
        <v>181</v>
      </c>
      <c r="B184" s="53">
        <f>'Расчет субсидий'!AD184</f>
        <v>-34.072727272727263</v>
      </c>
      <c r="C184" s="55">
        <f>'Расчет субсидий'!D184-1</f>
        <v>-1</v>
      </c>
      <c r="D184" s="55">
        <f>C184*'Расчет субсидий'!E184</f>
        <v>0</v>
      </c>
      <c r="E184" s="56">
        <f t="shared" si="52"/>
        <v>0</v>
      </c>
      <c r="F184" s="27" t="s">
        <v>375</v>
      </c>
      <c r="G184" s="27" t="s">
        <v>375</v>
      </c>
      <c r="H184" s="27" t="s">
        <v>375</v>
      </c>
      <c r="I184" s="27" t="s">
        <v>375</v>
      </c>
      <c r="J184" s="27" t="s">
        <v>375</v>
      </c>
      <c r="K184" s="27" t="s">
        <v>375</v>
      </c>
      <c r="L184" s="55">
        <f>'Расчет субсидий'!P184-1</f>
        <v>0.30000000000000004</v>
      </c>
      <c r="M184" s="55">
        <f>L184*'Расчет субсидий'!Q184</f>
        <v>6.0000000000000009</v>
      </c>
      <c r="N184" s="56">
        <f t="shared" si="53"/>
        <v>8.5181818181818176</v>
      </c>
      <c r="O184" s="55">
        <f>'Расчет субсидий'!T184-1</f>
        <v>0</v>
      </c>
      <c r="P184" s="55">
        <f>O184*'Расчет субсидий'!U184</f>
        <v>0</v>
      </c>
      <c r="Q184" s="56">
        <f t="shared" si="54"/>
        <v>0</v>
      </c>
      <c r="R184" s="55">
        <f>'Расчет субсидий'!X184-1</f>
        <v>-1</v>
      </c>
      <c r="S184" s="55">
        <f>R184*'Расчет субсидий'!Y184</f>
        <v>-30</v>
      </c>
      <c r="T184" s="56">
        <f t="shared" si="55"/>
        <v>-42.590909090909079</v>
      </c>
      <c r="U184" s="55">
        <f t="shared" si="56"/>
        <v>-24</v>
      </c>
    </row>
    <row r="185" spans="1:21" ht="15" customHeight="1">
      <c r="A185" s="32" t="s">
        <v>182</v>
      </c>
      <c r="B185" s="57"/>
      <c r="C185" s="58"/>
      <c r="D185" s="58"/>
      <c r="E185" s="59"/>
      <c r="F185" s="58"/>
      <c r="G185" s="58"/>
      <c r="H185" s="59"/>
      <c r="I185" s="59"/>
      <c r="J185" s="59"/>
      <c r="K185" s="59"/>
      <c r="L185" s="58"/>
      <c r="M185" s="58"/>
      <c r="N185" s="59"/>
      <c r="O185" s="58"/>
      <c r="P185" s="58"/>
      <c r="Q185" s="59"/>
      <c r="R185" s="58"/>
      <c r="S185" s="58"/>
      <c r="T185" s="59"/>
      <c r="U185" s="59"/>
    </row>
    <row r="186" spans="1:21" ht="15" customHeight="1">
      <c r="A186" s="33" t="s">
        <v>183</v>
      </c>
      <c r="B186" s="53">
        <f>'Расчет субсидий'!AD186</f>
        <v>1.5545454545454618</v>
      </c>
      <c r="C186" s="55">
        <f>'Расчет субсидий'!D186-1</f>
        <v>-1</v>
      </c>
      <c r="D186" s="55">
        <f>C186*'Расчет субсидий'!E186</f>
        <v>0</v>
      </c>
      <c r="E186" s="56">
        <f t="shared" ref="E186:E198" si="57">$B186*D186/$U186</f>
        <v>0</v>
      </c>
      <c r="F186" s="27" t="s">
        <v>375</v>
      </c>
      <c r="G186" s="27" t="s">
        <v>375</v>
      </c>
      <c r="H186" s="27" t="s">
        <v>375</v>
      </c>
      <c r="I186" s="27" t="s">
        <v>375</v>
      </c>
      <c r="J186" s="27" t="s">
        <v>375</v>
      </c>
      <c r="K186" s="27" t="s">
        <v>375</v>
      </c>
      <c r="L186" s="55">
        <f>'Расчет субсидий'!P186-1</f>
        <v>-0.57549120992761127</v>
      </c>
      <c r="M186" s="55">
        <f>L186*'Расчет субсидий'!Q186</f>
        <v>-11.509824198552225</v>
      </c>
      <c r="N186" s="56">
        <f t="shared" ref="N186:N198" si="58">$B186*M186/$U186</f>
        <v>-25.615334144604635</v>
      </c>
      <c r="O186" s="55">
        <f>'Расчет субсидий'!T186-1</f>
        <v>0.28333333333333321</v>
      </c>
      <c r="P186" s="55">
        <f>O186*'Расчет субсидий'!U186</f>
        <v>7.0833333333333304</v>
      </c>
      <c r="Q186" s="56">
        <f t="shared" ref="Q186:Q198" si="59">$B186*P186/$U186</f>
        <v>15.764093965377183</v>
      </c>
      <c r="R186" s="55">
        <f>'Расчет субсидий'!X186-1</f>
        <v>0.20500000000000007</v>
      </c>
      <c r="S186" s="55">
        <f>R186*'Расчет субсидий'!Y186</f>
        <v>5.1250000000000018</v>
      </c>
      <c r="T186" s="56">
        <f t="shared" ref="T186:T198" si="60">$B186*S186/$U186</f>
        <v>11.405785633772911</v>
      </c>
      <c r="U186" s="55">
        <f t="shared" si="56"/>
        <v>0.69850913478110677</v>
      </c>
    </row>
    <row r="187" spans="1:21" ht="15" customHeight="1">
      <c r="A187" s="33" t="s">
        <v>184</v>
      </c>
      <c r="B187" s="53">
        <f>'Расчет субсидий'!AD187</f>
        <v>-12.690909090909088</v>
      </c>
      <c r="C187" s="55">
        <f>'Расчет субсидий'!D187-1</f>
        <v>-1</v>
      </c>
      <c r="D187" s="55">
        <f>C187*'Расчет субсидий'!E187</f>
        <v>0</v>
      </c>
      <c r="E187" s="56">
        <f t="shared" si="57"/>
        <v>0</v>
      </c>
      <c r="F187" s="27" t="s">
        <v>375</v>
      </c>
      <c r="G187" s="27" t="s">
        <v>375</v>
      </c>
      <c r="H187" s="27" t="s">
        <v>375</v>
      </c>
      <c r="I187" s="27" t="s">
        <v>375</v>
      </c>
      <c r="J187" s="27" t="s">
        <v>375</v>
      </c>
      <c r="K187" s="27" t="s">
        <v>375</v>
      </c>
      <c r="L187" s="55">
        <f>'Расчет субсидий'!P187-1</f>
        <v>-0.61591791458679979</v>
      </c>
      <c r="M187" s="55">
        <f>L187*'Расчет субсидий'!Q187</f>
        <v>-12.318358291735995</v>
      </c>
      <c r="N187" s="56">
        <f t="shared" si="58"/>
        <v>-24.742371041879455</v>
      </c>
      <c r="O187" s="55">
        <f>'Расчет субсидий'!T187-1</f>
        <v>0</v>
      </c>
      <c r="P187" s="55">
        <f>O187*'Расчет субсидий'!U187</f>
        <v>0</v>
      </c>
      <c r="Q187" s="56">
        <f t="shared" si="59"/>
        <v>0</v>
      </c>
      <c r="R187" s="55">
        <f>'Расчет субсидий'!X187-1</f>
        <v>0.19999999999999996</v>
      </c>
      <c r="S187" s="55">
        <f>R187*'Расчет субсидий'!Y187</f>
        <v>5.9999999999999982</v>
      </c>
      <c r="T187" s="56">
        <f t="shared" si="60"/>
        <v>12.051461950970367</v>
      </c>
      <c r="U187" s="55">
        <f t="shared" si="56"/>
        <v>-6.3183582917359971</v>
      </c>
    </row>
    <row r="188" spans="1:21" ht="15" customHeight="1">
      <c r="A188" s="33" t="s">
        <v>185</v>
      </c>
      <c r="B188" s="53">
        <f>'Расчет субсидий'!AD188</f>
        <v>-32.654545454545428</v>
      </c>
      <c r="C188" s="55">
        <f>'Расчет субсидий'!D188-1</f>
        <v>-1</v>
      </c>
      <c r="D188" s="55">
        <f>C188*'Расчет субсидий'!E188</f>
        <v>0</v>
      </c>
      <c r="E188" s="56">
        <f t="shared" si="57"/>
        <v>0</v>
      </c>
      <c r="F188" s="27" t="s">
        <v>375</v>
      </c>
      <c r="G188" s="27" t="s">
        <v>375</v>
      </c>
      <c r="H188" s="27" t="s">
        <v>375</v>
      </c>
      <c r="I188" s="27" t="s">
        <v>375</v>
      </c>
      <c r="J188" s="27" t="s">
        <v>375</v>
      </c>
      <c r="K188" s="27" t="s">
        <v>375</v>
      </c>
      <c r="L188" s="55">
        <f>'Расчет субсидий'!P188-1</f>
        <v>-0.55317935557456521</v>
      </c>
      <c r="M188" s="55">
        <f>L188*'Расчет субсидий'!Q188</f>
        <v>-11.063587111491305</v>
      </c>
      <c r="N188" s="56">
        <f t="shared" si="58"/>
        <v>-41.797046013710357</v>
      </c>
      <c r="O188" s="55">
        <f>'Расчет субсидий'!T188-1</f>
        <v>1.4000000000000012E-2</v>
      </c>
      <c r="P188" s="55">
        <f>O188*'Расчет субсидий'!U188</f>
        <v>0.42000000000000037</v>
      </c>
      <c r="Q188" s="56">
        <f t="shared" si="59"/>
        <v>1.5867149730782106</v>
      </c>
      <c r="R188" s="55">
        <f>'Расчет субсидий'!X188-1</f>
        <v>0.10000000000000009</v>
      </c>
      <c r="S188" s="55">
        <f>R188*'Расчет субсидий'!Y188</f>
        <v>2.0000000000000018</v>
      </c>
      <c r="T188" s="56">
        <f t="shared" si="60"/>
        <v>7.5557855860867171</v>
      </c>
      <c r="U188" s="55">
        <f t="shared" si="56"/>
        <v>-8.6435871114913034</v>
      </c>
    </row>
    <row r="189" spans="1:21" ht="15" customHeight="1">
      <c r="A189" s="33" t="s">
        <v>186</v>
      </c>
      <c r="B189" s="53">
        <f>'Расчет субсидий'!AD189</f>
        <v>52.027272727272759</v>
      </c>
      <c r="C189" s="55">
        <f>'Расчет субсидий'!D189-1</f>
        <v>3.9558626815483056E-2</v>
      </c>
      <c r="D189" s="55">
        <f>C189*'Расчет субсидий'!E189</f>
        <v>0.39558626815483056</v>
      </c>
      <c r="E189" s="56">
        <f t="shared" si="57"/>
        <v>2.0577885741511834</v>
      </c>
      <c r="F189" s="27" t="s">
        <v>375</v>
      </c>
      <c r="G189" s="27" t="s">
        <v>375</v>
      </c>
      <c r="H189" s="27" t="s">
        <v>375</v>
      </c>
      <c r="I189" s="27" t="s">
        <v>375</v>
      </c>
      <c r="J189" s="27" t="s">
        <v>375</v>
      </c>
      <c r="K189" s="27" t="s">
        <v>375</v>
      </c>
      <c r="L189" s="55">
        <f>'Расчет субсидий'!P189-1</f>
        <v>-0.13636363636363646</v>
      </c>
      <c r="M189" s="55">
        <f>L189*'Расчет субсидий'!Q189</f>
        <v>-2.7272727272727293</v>
      </c>
      <c r="N189" s="56">
        <f t="shared" si="58"/>
        <v>-14.186919791107082</v>
      </c>
      <c r="O189" s="55">
        <f>'Расчет субсидий'!T189-1</f>
        <v>3.3333333333333437E-2</v>
      </c>
      <c r="P189" s="55">
        <f>O189*'Расчет субсидий'!U189</f>
        <v>0.33333333333333437</v>
      </c>
      <c r="Q189" s="56">
        <f t="shared" si="59"/>
        <v>1.7339568633575364</v>
      </c>
      <c r="R189" s="55">
        <f>'Расчет субсидий'!X189-1</f>
        <v>0.30000000000000004</v>
      </c>
      <c r="S189" s="55">
        <f>R189*'Расчет субсидий'!Y189</f>
        <v>12.000000000000002</v>
      </c>
      <c r="T189" s="56">
        <f t="shared" si="60"/>
        <v>62.422447080871123</v>
      </c>
      <c r="U189" s="55">
        <f t="shared" si="56"/>
        <v>10.001646874215437</v>
      </c>
    </row>
    <row r="190" spans="1:21" ht="15" customHeight="1">
      <c r="A190" s="33" t="s">
        <v>187</v>
      </c>
      <c r="B190" s="53">
        <f>'Расчет субсидий'!AD190</f>
        <v>1.036363636363637</v>
      </c>
      <c r="C190" s="55">
        <f>'Расчет субсидий'!D190-1</f>
        <v>-1</v>
      </c>
      <c r="D190" s="55">
        <f>C190*'Расчет субсидий'!E190</f>
        <v>0</v>
      </c>
      <c r="E190" s="56">
        <f t="shared" si="57"/>
        <v>0</v>
      </c>
      <c r="F190" s="27" t="s">
        <v>375</v>
      </c>
      <c r="G190" s="27" t="s">
        <v>375</v>
      </c>
      <c r="H190" s="27" t="s">
        <v>375</v>
      </c>
      <c r="I190" s="27" t="s">
        <v>375</v>
      </c>
      <c r="J190" s="27" t="s">
        <v>375</v>
      </c>
      <c r="K190" s="27" t="s">
        <v>375</v>
      </c>
      <c r="L190" s="55">
        <f>'Расчет субсидий'!P190-1</f>
        <v>0.23622775800711748</v>
      </c>
      <c r="M190" s="55">
        <f>L190*'Расчет субсидий'!Q190</f>
        <v>4.7245551601423497</v>
      </c>
      <c r="N190" s="56">
        <f t="shared" si="58"/>
        <v>0.93662141063970195</v>
      </c>
      <c r="O190" s="55">
        <f>'Расчет субсидий'!T190-1</f>
        <v>1.4375000000000027E-2</v>
      </c>
      <c r="P190" s="55">
        <f>O190*'Расчет субсидий'!U190</f>
        <v>0.50312500000000093</v>
      </c>
      <c r="Q190" s="56">
        <f t="shared" si="59"/>
        <v>9.9742225723935166E-2</v>
      </c>
      <c r="R190" s="55">
        <f>'Расчет субсидий'!X190-1</f>
        <v>0</v>
      </c>
      <c r="S190" s="55">
        <f>R190*'Расчет субсидий'!Y190</f>
        <v>0</v>
      </c>
      <c r="T190" s="56">
        <f t="shared" si="60"/>
        <v>0</v>
      </c>
      <c r="U190" s="55">
        <f t="shared" si="56"/>
        <v>5.2276801601423504</v>
      </c>
    </row>
    <row r="191" spans="1:21" ht="15" customHeight="1">
      <c r="A191" s="33" t="s">
        <v>188</v>
      </c>
      <c r="B191" s="53">
        <f>'Расчет субсидий'!AD191</f>
        <v>0.84545454545454746</v>
      </c>
      <c r="C191" s="55">
        <f>'Расчет субсидий'!D191-1</f>
        <v>-1</v>
      </c>
      <c r="D191" s="55">
        <f>C191*'Расчет субсидий'!E191</f>
        <v>0</v>
      </c>
      <c r="E191" s="56">
        <f t="shared" si="57"/>
        <v>0</v>
      </c>
      <c r="F191" s="27" t="s">
        <v>375</v>
      </c>
      <c r="G191" s="27" t="s">
        <v>375</v>
      </c>
      <c r="H191" s="27" t="s">
        <v>375</v>
      </c>
      <c r="I191" s="27" t="s">
        <v>375</v>
      </c>
      <c r="J191" s="27" t="s">
        <v>375</v>
      </c>
      <c r="K191" s="27" t="s">
        <v>375</v>
      </c>
      <c r="L191" s="55">
        <f>'Расчет субсидий'!P191-1</f>
        <v>-0.23365647526721356</v>
      </c>
      <c r="M191" s="55">
        <f>L191*'Расчет субсидий'!Q191</f>
        <v>-4.6731295053442707</v>
      </c>
      <c r="N191" s="56">
        <f t="shared" si="58"/>
        <v>-1.9356277410243141</v>
      </c>
      <c r="O191" s="55">
        <f>'Расчет субсидий'!T191-1</f>
        <v>0.26857142857142846</v>
      </c>
      <c r="P191" s="55">
        <f>O191*'Расчет субсидий'!U191</f>
        <v>6.7142857142857117</v>
      </c>
      <c r="Q191" s="56">
        <f t="shared" si="59"/>
        <v>2.7810822864788616</v>
      </c>
      <c r="R191" s="55">
        <f>'Расчет субсидий'!X191-1</f>
        <v>0</v>
      </c>
      <c r="S191" s="55">
        <f>R191*'Расчет субсидий'!Y191</f>
        <v>0</v>
      </c>
      <c r="T191" s="56">
        <f t="shared" si="60"/>
        <v>0</v>
      </c>
      <c r="U191" s="55">
        <f t="shared" si="56"/>
        <v>2.041156208941441</v>
      </c>
    </row>
    <row r="192" spans="1:21" ht="15" customHeight="1">
      <c r="A192" s="33" t="s">
        <v>189</v>
      </c>
      <c r="B192" s="53">
        <f>'Расчет субсидий'!AD192</f>
        <v>34.090909090909093</v>
      </c>
      <c r="C192" s="55">
        <f>'Расчет субсидий'!D192-1</f>
        <v>-1</v>
      </c>
      <c r="D192" s="55">
        <f>C192*'Расчет субсидий'!E192</f>
        <v>0</v>
      </c>
      <c r="E192" s="56">
        <f t="shared" si="57"/>
        <v>0</v>
      </c>
      <c r="F192" s="27" t="s">
        <v>375</v>
      </c>
      <c r="G192" s="27" t="s">
        <v>375</v>
      </c>
      <c r="H192" s="27" t="s">
        <v>375</v>
      </c>
      <c r="I192" s="27" t="s">
        <v>375</v>
      </c>
      <c r="J192" s="27" t="s">
        <v>375</v>
      </c>
      <c r="K192" s="27" t="s">
        <v>375</v>
      </c>
      <c r="L192" s="55">
        <f>'Расчет субсидий'!P192-1</f>
        <v>0.23479452054794514</v>
      </c>
      <c r="M192" s="55">
        <f>L192*'Расчет субсидий'!Q192</f>
        <v>4.6958904109589028</v>
      </c>
      <c r="N192" s="56">
        <f t="shared" si="58"/>
        <v>15.276625159193411</v>
      </c>
      <c r="O192" s="55">
        <f>'Расчет субсидий'!T192-1</f>
        <v>0.23133333333333317</v>
      </c>
      <c r="P192" s="55">
        <f>O192*'Расчет субсидий'!U192</f>
        <v>5.7833333333333297</v>
      </c>
      <c r="Q192" s="56">
        <f t="shared" si="59"/>
        <v>18.814283931715682</v>
      </c>
      <c r="R192" s="55">
        <f>'Расчет субсидий'!X192-1</f>
        <v>0</v>
      </c>
      <c r="S192" s="55">
        <f>R192*'Расчет субсидий'!Y192</f>
        <v>0</v>
      </c>
      <c r="T192" s="56">
        <f t="shared" si="60"/>
        <v>0</v>
      </c>
      <c r="U192" s="55">
        <f t="shared" si="56"/>
        <v>10.479223744292232</v>
      </c>
    </row>
    <row r="193" spans="1:21" ht="15" customHeight="1">
      <c r="A193" s="33" t="s">
        <v>190</v>
      </c>
      <c r="B193" s="53">
        <f>'Расчет субсидий'!AD193</f>
        <v>16.627272727272725</v>
      </c>
      <c r="C193" s="55">
        <f>'Расчет субсидий'!D193-1</f>
        <v>-0.22965521082827378</v>
      </c>
      <c r="D193" s="55">
        <f>C193*'Расчет субсидий'!E193</f>
        <v>-2.2965521082827376</v>
      </c>
      <c r="E193" s="56">
        <f t="shared" si="57"/>
        <v>-6.596047184998711</v>
      </c>
      <c r="F193" s="27" t="s">
        <v>375</v>
      </c>
      <c r="G193" s="27" t="s">
        <v>375</v>
      </c>
      <c r="H193" s="27" t="s">
        <v>375</v>
      </c>
      <c r="I193" s="27" t="s">
        <v>375</v>
      </c>
      <c r="J193" s="27" t="s">
        <v>375</v>
      </c>
      <c r="K193" s="27" t="s">
        <v>375</v>
      </c>
      <c r="L193" s="55">
        <f>'Расчет субсидий'!P193-1</f>
        <v>0.24993243243243235</v>
      </c>
      <c r="M193" s="55">
        <f>L193*'Расчет субсидий'!Q193</f>
        <v>4.998648648648647</v>
      </c>
      <c r="N193" s="56">
        <f t="shared" si="58"/>
        <v>14.356879701881027</v>
      </c>
      <c r="O193" s="55">
        <f>'Расчет субсидий'!T193-1</f>
        <v>7.9629629629629717E-2</v>
      </c>
      <c r="P193" s="55">
        <f>O193*'Расчет субсидий'!U193</f>
        <v>2.7870370370370399</v>
      </c>
      <c r="Q193" s="56">
        <f t="shared" si="59"/>
        <v>8.0047945510723242</v>
      </c>
      <c r="R193" s="55">
        <f>'Расчет субсидий'!X193-1</f>
        <v>2.0000000000000018E-2</v>
      </c>
      <c r="S193" s="55">
        <f>R193*'Расчет субсидий'!Y193</f>
        <v>0.30000000000000027</v>
      </c>
      <c r="T193" s="56">
        <f t="shared" si="60"/>
        <v>0.86164565931808379</v>
      </c>
      <c r="U193" s="55">
        <f t="shared" si="56"/>
        <v>5.78913357740295</v>
      </c>
    </row>
    <row r="194" spans="1:21" ht="15" customHeight="1">
      <c r="A194" s="33" t="s">
        <v>191</v>
      </c>
      <c r="B194" s="53">
        <f>'Расчет субсидий'!AD194</f>
        <v>-15.581818181818193</v>
      </c>
      <c r="C194" s="55">
        <f>'Расчет субсидий'!D194-1</f>
        <v>-1</v>
      </c>
      <c r="D194" s="55">
        <f>C194*'Расчет субсидий'!E194</f>
        <v>0</v>
      </c>
      <c r="E194" s="56">
        <f t="shared" si="57"/>
        <v>0</v>
      </c>
      <c r="F194" s="27" t="s">
        <v>375</v>
      </c>
      <c r="G194" s="27" t="s">
        <v>375</v>
      </c>
      <c r="H194" s="27" t="s">
        <v>375</v>
      </c>
      <c r="I194" s="27" t="s">
        <v>375</v>
      </c>
      <c r="J194" s="27" t="s">
        <v>375</v>
      </c>
      <c r="K194" s="27" t="s">
        <v>375</v>
      </c>
      <c r="L194" s="55">
        <f>'Расчет субсидий'!P194-1</f>
        <v>-0.28707964601769909</v>
      </c>
      <c r="M194" s="55">
        <f>L194*'Расчет субсидий'!Q194</f>
        <v>-5.7415929203539822</v>
      </c>
      <c r="N194" s="56">
        <f t="shared" si="58"/>
        <v>-16.88032109819024</v>
      </c>
      <c r="O194" s="55">
        <f>'Расчет субсидий'!T194-1</f>
        <v>-7.4999999999999512E-3</v>
      </c>
      <c r="P194" s="55">
        <f>O194*'Расчет субсидий'!U194</f>
        <v>-0.22499999999999853</v>
      </c>
      <c r="Q194" s="56">
        <f t="shared" si="59"/>
        <v>-0.66150148569895817</v>
      </c>
      <c r="R194" s="55">
        <f>'Расчет субсидий'!X194-1</f>
        <v>3.3333333333333437E-2</v>
      </c>
      <c r="S194" s="55">
        <f>R194*'Расчет субсидий'!Y194</f>
        <v>0.66666666666666874</v>
      </c>
      <c r="T194" s="56">
        <f t="shared" si="60"/>
        <v>1.9600044020710061</v>
      </c>
      <c r="U194" s="55">
        <f t="shared" si="56"/>
        <v>-5.2999262536873122</v>
      </c>
    </row>
    <row r="195" spans="1:21" ht="15" customHeight="1">
      <c r="A195" s="33" t="s">
        <v>192</v>
      </c>
      <c r="B195" s="53">
        <f>'Расчет субсидий'!AD195</f>
        <v>32.863636363636374</v>
      </c>
      <c r="C195" s="55">
        <f>'Расчет субсидий'!D195-1</f>
        <v>-1</v>
      </c>
      <c r="D195" s="55">
        <f>C195*'Расчет субсидий'!E195</f>
        <v>0</v>
      </c>
      <c r="E195" s="56">
        <f t="shared" si="57"/>
        <v>0</v>
      </c>
      <c r="F195" s="27" t="s">
        <v>375</v>
      </c>
      <c r="G195" s="27" t="s">
        <v>375</v>
      </c>
      <c r="H195" s="27" t="s">
        <v>375</v>
      </c>
      <c r="I195" s="27" t="s">
        <v>375</v>
      </c>
      <c r="J195" s="27" t="s">
        <v>375</v>
      </c>
      <c r="K195" s="27" t="s">
        <v>375</v>
      </c>
      <c r="L195" s="55">
        <f>'Расчет субсидий'!P195-1</f>
        <v>0.21150057273768619</v>
      </c>
      <c r="M195" s="55">
        <f>L195*'Расчет субсидий'!Q195</f>
        <v>4.2300114547537238</v>
      </c>
      <c r="N195" s="56">
        <f t="shared" si="58"/>
        <v>11.577560731880453</v>
      </c>
      <c r="O195" s="55">
        <f>'Расчет субсидий'!T195-1</f>
        <v>0.24019047619047607</v>
      </c>
      <c r="P195" s="55">
        <f>O195*'Расчет субсидий'!U195</f>
        <v>7.205714285714282</v>
      </c>
      <c r="Q195" s="56">
        <f t="shared" si="59"/>
        <v>19.722073013698907</v>
      </c>
      <c r="R195" s="55">
        <f>'Расчет субсидий'!X195-1</f>
        <v>2.8571428571428692E-2</v>
      </c>
      <c r="S195" s="55">
        <f>R195*'Расчет субсидий'!Y195</f>
        <v>0.57142857142857384</v>
      </c>
      <c r="T195" s="56">
        <f t="shared" si="60"/>
        <v>1.5640026180570183</v>
      </c>
      <c r="U195" s="55">
        <f t="shared" si="56"/>
        <v>12.007154311896578</v>
      </c>
    </row>
    <row r="196" spans="1:21" ht="15" customHeight="1">
      <c r="A196" s="33" t="s">
        <v>193</v>
      </c>
      <c r="B196" s="53">
        <f>'Расчет субсидий'!AD196</f>
        <v>-3.5090909090909079</v>
      </c>
      <c r="C196" s="55">
        <f>'Расчет субсидий'!D196-1</f>
        <v>-1</v>
      </c>
      <c r="D196" s="55">
        <f>C196*'Расчет субсидий'!E196</f>
        <v>0</v>
      </c>
      <c r="E196" s="56">
        <f t="shared" si="57"/>
        <v>0</v>
      </c>
      <c r="F196" s="27" t="s">
        <v>375</v>
      </c>
      <c r="G196" s="27" t="s">
        <v>375</v>
      </c>
      <c r="H196" s="27" t="s">
        <v>375</v>
      </c>
      <c r="I196" s="27" t="s">
        <v>375</v>
      </c>
      <c r="J196" s="27" t="s">
        <v>375</v>
      </c>
      <c r="K196" s="27" t="s">
        <v>375</v>
      </c>
      <c r="L196" s="55">
        <f>'Расчет субсидий'!P196-1</f>
        <v>-0.64578111946533001</v>
      </c>
      <c r="M196" s="55">
        <f>L196*'Расчет субсидий'!Q196</f>
        <v>-12.9156223893066</v>
      </c>
      <c r="N196" s="56">
        <f t="shared" si="58"/>
        <v>-7.8380884581942167</v>
      </c>
      <c r="O196" s="55">
        <f>'Расчет субсидий'!T196-1</f>
        <v>0.2453333333333334</v>
      </c>
      <c r="P196" s="55">
        <f>O196*'Расчет субсидий'!U196</f>
        <v>6.1333333333333346</v>
      </c>
      <c r="Q196" s="56">
        <f t="shared" si="59"/>
        <v>3.7221287338084523</v>
      </c>
      <c r="R196" s="55">
        <f>'Расчет субсидий'!X196-1</f>
        <v>4.0000000000000036E-2</v>
      </c>
      <c r="S196" s="55">
        <f>R196*'Расчет субсидий'!Y196</f>
        <v>1.0000000000000009</v>
      </c>
      <c r="T196" s="56">
        <f t="shared" si="60"/>
        <v>0.60686881529485681</v>
      </c>
      <c r="U196" s="55">
        <f t="shared" si="56"/>
        <v>-5.7822890559732647</v>
      </c>
    </row>
    <row r="197" spans="1:21" ht="15" customHeight="1">
      <c r="A197" s="33" t="s">
        <v>194</v>
      </c>
      <c r="B197" s="53">
        <f>'Расчет субсидий'!AD197</f>
        <v>-5.5636363636363697</v>
      </c>
      <c r="C197" s="55">
        <f>'Расчет субсидий'!D197-1</f>
        <v>-1</v>
      </c>
      <c r="D197" s="55">
        <f>C197*'Расчет субсидий'!E197</f>
        <v>0</v>
      </c>
      <c r="E197" s="56">
        <f t="shared" si="57"/>
        <v>0</v>
      </c>
      <c r="F197" s="27" t="s">
        <v>375</v>
      </c>
      <c r="G197" s="27" t="s">
        <v>375</v>
      </c>
      <c r="H197" s="27" t="s">
        <v>375</v>
      </c>
      <c r="I197" s="27" t="s">
        <v>375</v>
      </c>
      <c r="J197" s="27" t="s">
        <v>375</v>
      </c>
      <c r="K197" s="27" t="s">
        <v>375</v>
      </c>
      <c r="L197" s="55">
        <f>'Расчет субсидий'!P197-1</f>
        <v>-0.34553695955369601</v>
      </c>
      <c r="M197" s="55">
        <f>L197*'Расчет субсидий'!Q197</f>
        <v>-6.9107391910739207</v>
      </c>
      <c r="N197" s="56">
        <f t="shared" si="58"/>
        <v>-5.6019764511926713</v>
      </c>
      <c r="O197" s="55">
        <f>'Расчет субсидий'!T197-1</f>
        <v>1.3513513513514486E-3</v>
      </c>
      <c r="P197" s="55">
        <f>O197*'Расчет субсидий'!U197</f>
        <v>4.72972972973007E-2</v>
      </c>
      <c r="Q197" s="56">
        <f t="shared" si="59"/>
        <v>3.8340087556301354E-2</v>
      </c>
      <c r="R197" s="55">
        <f>'Расчет субсидий'!X197-1</f>
        <v>0</v>
      </c>
      <c r="S197" s="55">
        <f>R197*'Расчет субсидий'!Y197</f>
        <v>0</v>
      </c>
      <c r="T197" s="56">
        <f t="shared" si="60"/>
        <v>0</v>
      </c>
      <c r="U197" s="55">
        <f t="shared" si="56"/>
        <v>-6.8634418937766197</v>
      </c>
    </row>
    <row r="198" spans="1:21" ht="15" customHeight="1">
      <c r="A198" s="33" t="s">
        <v>195</v>
      </c>
      <c r="B198" s="53">
        <f>'Расчет субсидий'!AD198</f>
        <v>15.699999999999989</v>
      </c>
      <c r="C198" s="55">
        <f>'Расчет субсидий'!D198-1</f>
        <v>-1</v>
      </c>
      <c r="D198" s="55">
        <f>C198*'Расчет субсидий'!E198</f>
        <v>0</v>
      </c>
      <c r="E198" s="56">
        <f t="shared" si="57"/>
        <v>0</v>
      </c>
      <c r="F198" s="27" t="s">
        <v>375</v>
      </c>
      <c r="G198" s="27" t="s">
        <v>375</v>
      </c>
      <c r="H198" s="27" t="s">
        <v>375</v>
      </c>
      <c r="I198" s="27" t="s">
        <v>375</v>
      </c>
      <c r="J198" s="27" t="s">
        <v>375</v>
      </c>
      <c r="K198" s="27" t="s">
        <v>375</v>
      </c>
      <c r="L198" s="55">
        <f>'Расчет субсидий'!P198-1</f>
        <v>-9.9800399201596779E-2</v>
      </c>
      <c r="M198" s="55">
        <f>L198*'Расчет субсидий'!Q198</f>
        <v>-1.9960079840319356</v>
      </c>
      <c r="N198" s="56">
        <f t="shared" si="58"/>
        <v>-4.1453969371589467</v>
      </c>
      <c r="O198" s="55">
        <f>'Расчет субсидий'!T198-1</f>
        <v>8.2222222222222197E-2</v>
      </c>
      <c r="P198" s="55">
        <f>O198*'Расчет субсидий'!U198</f>
        <v>2.0555555555555549</v>
      </c>
      <c r="Q198" s="56">
        <f t="shared" si="59"/>
        <v>4.2690679457841885</v>
      </c>
      <c r="R198" s="55">
        <f>'Расчет субсидий'!X198-1</f>
        <v>0.30000000000000004</v>
      </c>
      <c r="S198" s="55">
        <f>R198*'Расчет субсидий'!Y198</f>
        <v>7.5000000000000009</v>
      </c>
      <c r="T198" s="56">
        <f t="shared" si="60"/>
        <v>15.576328991374748</v>
      </c>
      <c r="U198" s="55">
        <f t="shared" si="56"/>
        <v>7.5595475715236198</v>
      </c>
    </row>
    <row r="199" spans="1:21" ht="15" customHeight="1">
      <c r="A199" s="32" t="s">
        <v>196</v>
      </c>
      <c r="B199" s="57"/>
      <c r="C199" s="58"/>
      <c r="D199" s="58"/>
      <c r="E199" s="59"/>
      <c r="F199" s="58"/>
      <c r="G199" s="58"/>
      <c r="H199" s="59"/>
      <c r="I199" s="59"/>
      <c r="J199" s="59"/>
      <c r="K199" s="59"/>
      <c r="L199" s="58"/>
      <c r="M199" s="58"/>
      <c r="N199" s="59"/>
      <c r="O199" s="58"/>
      <c r="P199" s="58"/>
      <c r="Q199" s="59"/>
      <c r="R199" s="58"/>
      <c r="S199" s="58"/>
      <c r="T199" s="59"/>
      <c r="U199" s="59"/>
    </row>
    <row r="200" spans="1:21" ht="15" customHeight="1">
      <c r="A200" s="33" t="s">
        <v>197</v>
      </c>
      <c r="B200" s="53">
        <f>'Расчет субсидий'!AD200</f>
        <v>-14.163636363636385</v>
      </c>
      <c r="C200" s="55">
        <f>'Расчет субсидий'!D200-1</f>
        <v>-1</v>
      </c>
      <c r="D200" s="55">
        <f>C200*'Расчет субсидий'!E200</f>
        <v>0</v>
      </c>
      <c r="E200" s="56">
        <f t="shared" ref="E200:E211" si="61">$B200*D200/$U200</f>
        <v>0</v>
      </c>
      <c r="F200" s="27" t="s">
        <v>375</v>
      </c>
      <c r="G200" s="27" t="s">
        <v>375</v>
      </c>
      <c r="H200" s="27" t="s">
        <v>375</v>
      </c>
      <c r="I200" s="27" t="s">
        <v>375</v>
      </c>
      <c r="J200" s="27" t="s">
        <v>375</v>
      </c>
      <c r="K200" s="27" t="s">
        <v>375</v>
      </c>
      <c r="L200" s="55">
        <f>'Расчет субсидий'!P200-1</f>
        <v>-0.44994944388270985</v>
      </c>
      <c r="M200" s="55">
        <f>L200*'Расчет субсидий'!Q200</f>
        <v>-8.9989888776541971</v>
      </c>
      <c r="N200" s="56">
        <f t="shared" ref="N200:N211" si="62">$B200*M200/$U200</f>
        <v>-21.395251354446042</v>
      </c>
      <c r="O200" s="55">
        <f>'Расчет субсидий'!T200-1</f>
        <v>3.3333333333333437E-2</v>
      </c>
      <c r="P200" s="55">
        <f>O200*'Расчет субсидий'!U200</f>
        <v>1.1666666666666703</v>
      </c>
      <c r="Q200" s="56">
        <f t="shared" ref="Q200:Q211" si="63">$B200*P200/$U200</f>
        <v>2.7737701334612437</v>
      </c>
      <c r="R200" s="55">
        <f>'Расчет субсидий'!X200-1</f>
        <v>0.125</v>
      </c>
      <c r="S200" s="55">
        <f>R200*'Расчет субсидий'!Y200</f>
        <v>1.875</v>
      </c>
      <c r="T200" s="56">
        <f t="shared" ref="T200:T211" si="64">$B200*S200/$U200</f>
        <v>4.4578448573484133</v>
      </c>
      <c r="U200" s="55">
        <f t="shared" si="56"/>
        <v>-5.9573222109875266</v>
      </c>
    </row>
    <row r="201" spans="1:21" ht="15" customHeight="1">
      <c r="A201" s="33" t="s">
        <v>198</v>
      </c>
      <c r="B201" s="53">
        <f>'Расчет субсидий'!AD201</f>
        <v>-23.836363636363643</v>
      </c>
      <c r="C201" s="55">
        <f>'Расчет субсидий'!D201-1</f>
        <v>-1</v>
      </c>
      <c r="D201" s="55">
        <f>C201*'Расчет субсидий'!E201</f>
        <v>0</v>
      </c>
      <c r="E201" s="56">
        <f t="shared" si="61"/>
        <v>0</v>
      </c>
      <c r="F201" s="27" t="s">
        <v>375</v>
      </c>
      <c r="G201" s="27" t="s">
        <v>375</v>
      </c>
      <c r="H201" s="27" t="s">
        <v>375</v>
      </c>
      <c r="I201" s="27" t="s">
        <v>375</v>
      </c>
      <c r="J201" s="27" t="s">
        <v>375</v>
      </c>
      <c r="K201" s="27" t="s">
        <v>375</v>
      </c>
      <c r="L201" s="55">
        <f>'Расчет субсидий'!P201-1</f>
        <v>-0.81371889710827161</v>
      </c>
      <c r="M201" s="55">
        <f>L201*'Расчет субсидий'!Q201</f>
        <v>-16.274377942165433</v>
      </c>
      <c r="N201" s="56">
        <f t="shared" si="62"/>
        <v>-23.836363636363643</v>
      </c>
      <c r="O201" s="55">
        <f>'Расчет субсидий'!T201-1</f>
        <v>0</v>
      </c>
      <c r="P201" s="55">
        <f>O201*'Расчет субсидий'!U201</f>
        <v>0</v>
      </c>
      <c r="Q201" s="56">
        <f t="shared" si="63"/>
        <v>0</v>
      </c>
      <c r="R201" s="55">
        <f>'Расчет субсидий'!X201-1</f>
        <v>0</v>
      </c>
      <c r="S201" s="55">
        <f>R201*'Расчет субсидий'!Y201</f>
        <v>0</v>
      </c>
      <c r="T201" s="56">
        <f t="shared" si="64"/>
        <v>0</v>
      </c>
      <c r="U201" s="55">
        <f t="shared" si="56"/>
        <v>-16.274377942165433</v>
      </c>
    </row>
    <row r="202" spans="1:21" ht="15" customHeight="1">
      <c r="A202" s="33" t="s">
        <v>199</v>
      </c>
      <c r="B202" s="53">
        <f>'Расчет субсидий'!AD202</f>
        <v>-43.163636363636385</v>
      </c>
      <c r="C202" s="55">
        <f>'Расчет субсидий'!D202-1</f>
        <v>-1</v>
      </c>
      <c r="D202" s="55">
        <f>C202*'Расчет субсидий'!E202</f>
        <v>0</v>
      </c>
      <c r="E202" s="56">
        <f t="shared" si="61"/>
        <v>0</v>
      </c>
      <c r="F202" s="27" t="s">
        <v>375</v>
      </c>
      <c r="G202" s="27" t="s">
        <v>375</v>
      </c>
      <c r="H202" s="27" t="s">
        <v>375</v>
      </c>
      <c r="I202" s="27" t="s">
        <v>375</v>
      </c>
      <c r="J202" s="27" t="s">
        <v>375</v>
      </c>
      <c r="K202" s="27" t="s">
        <v>375</v>
      </c>
      <c r="L202" s="55">
        <f>'Расчет субсидий'!P202-1</f>
        <v>-0.5487716763005781</v>
      </c>
      <c r="M202" s="55">
        <f>L202*'Расчет субсидий'!Q202</f>
        <v>-10.975433526011562</v>
      </c>
      <c r="N202" s="56">
        <f t="shared" si="62"/>
        <v>-42.556356069504616</v>
      </c>
      <c r="O202" s="55">
        <f>'Расчет субсидий'!T202-1</f>
        <v>-2.4000000000000021E-2</v>
      </c>
      <c r="P202" s="55">
        <f>O202*'Расчет субсидий'!U202</f>
        <v>-0.72000000000000064</v>
      </c>
      <c r="Q202" s="56">
        <f t="shared" si="63"/>
        <v>-2.7917417838143512</v>
      </c>
      <c r="R202" s="55">
        <f>'Расчет субсидий'!X202-1</f>
        <v>2.8169014084507005E-2</v>
      </c>
      <c r="S202" s="55">
        <f>R202*'Расчет субсидий'!Y202</f>
        <v>0.56338028169014009</v>
      </c>
      <c r="T202" s="56">
        <f t="shared" si="64"/>
        <v>2.1844614896825862</v>
      </c>
      <c r="U202" s="55">
        <f t="shared" si="56"/>
        <v>-11.132053244321423</v>
      </c>
    </row>
    <row r="203" spans="1:21" ht="15" customHeight="1">
      <c r="A203" s="33" t="s">
        <v>200</v>
      </c>
      <c r="B203" s="53">
        <f>'Расчет субсидий'!AD203</f>
        <v>5.7545454545454504</v>
      </c>
      <c r="C203" s="55">
        <f>'Расчет субсидий'!D203-1</f>
        <v>-1</v>
      </c>
      <c r="D203" s="55">
        <f>C203*'Расчет субсидий'!E203</f>
        <v>0</v>
      </c>
      <c r="E203" s="56">
        <f t="shared" si="61"/>
        <v>0</v>
      </c>
      <c r="F203" s="27" t="s">
        <v>375</v>
      </c>
      <c r="G203" s="27" t="s">
        <v>375</v>
      </c>
      <c r="H203" s="27" t="s">
        <v>375</v>
      </c>
      <c r="I203" s="27" t="s">
        <v>375</v>
      </c>
      <c r="J203" s="27" t="s">
        <v>375</v>
      </c>
      <c r="K203" s="27" t="s">
        <v>375</v>
      </c>
      <c r="L203" s="55">
        <f>'Расчет субсидий'!P203-1</f>
        <v>0.30000000000000004</v>
      </c>
      <c r="M203" s="55">
        <f>L203*'Расчет субсидий'!Q203</f>
        <v>6.0000000000000009</v>
      </c>
      <c r="N203" s="56">
        <f t="shared" si="62"/>
        <v>5.7545454545454504</v>
      </c>
      <c r="O203" s="55">
        <f>'Расчет субсидий'!T203-1</f>
        <v>0</v>
      </c>
      <c r="P203" s="55">
        <f>O203*'Расчет субсидий'!U203</f>
        <v>0</v>
      </c>
      <c r="Q203" s="56">
        <f t="shared" si="63"/>
        <v>0</v>
      </c>
      <c r="R203" s="55">
        <f>'Расчет субсидий'!X203-1</f>
        <v>0</v>
      </c>
      <c r="S203" s="55">
        <f>R203*'Расчет субсидий'!Y203</f>
        <v>0</v>
      </c>
      <c r="T203" s="56">
        <f t="shared" si="64"/>
        <v>0</v>
      </c>
      <c r="U203" s="55">
        <f t="shared" si="56"/>
        <v>6.0000000000000009</v>
      </c>
    </row>
    <row r="204" spans="1:21" ht="15" customHeight="1">
      <c r="A204" s="33" t="s">
        <v>201</v>
      </c>
      <c r="B204" s="53">
        <f>'Расчет субсидий'!AD204</f>
        <v>1.9363636363636374</v>
      </c>
      <c r="C204" s="55">
        <f>'Расчет субсидий'!D204-1</f>
        <v>-1</v>
      </c>
      <c r="D204" s="55">
        <f>C204*'Расчет субсидий'!E204</f>
        <v>0</v>
      </c>
      <c r="E204" s="56">
        <f t="shared" si="61"/>
        <v>0</v>
      </c>
      <c r="F204" s="27" t="s">
        <v>375</v>
      </c>
      <c r="G204" s="27" t="s">
        <v>375</v>
      </c>
      <c r="H204" s="27" t="s">
        <v>375</v>
      </c>
      <c r="I204" s="27" t="s">
        <v>375</v>
      </c>
      <c r="J204" s="27" t="s">
        <v>375</v>
      </c>
      <c r="K204" s="27" t="s">
        <v>375</v>
      </c>
      <c r="L204" s="55">
        <f>'Расчет субсидий'!P204-1</f>
        <v>6.2908907901358946E-2</v>
      </c>
      <c r="M204" s="55">
        <f>L204*'Расчет субсидий'!Q204</f>
        <v>1.2581781580271789</v>
      </c>
      <c r="N204" s="56">
        <f t="shared" si="62"/>
        <v>3.2133482183266424</v>
      </c>
      <c r="O204" s="55">
        <f>'Расчет субсидий'!T204-1</f>
        <v>-9.9999999999999978E-2</v>
      </c>
      <c r="P204" s="55">
        <f>O204*'Расчет субсидий'!U204</f>
        <v>-0.49999999999999989</v>
      </c>
      <c r="Q204" s="56">
        <f t="shared" si="63"/>
        <v>-1.2769845819630052</v>
      </c>
      <c r="R204" s="55">
        <f>'Расчет субсидий'!X204-1</f>
        <v>0</v>
      </c>
      <c r="S204" s="55">
        <f>R204*'Расчет субсидий'!Y204</f>
        <v>0</v>
      </c>
      <c r="T204" s="56">
        <f t="shared" si="64"/>
        <v>0</v>
      </c>
      <c r="U204" s="55">
        <f t="shared" si="56"/>
        <v>0.75817815802717903</v>
      </c>
    </row>
    <row r="205" spans="1:21" ht="15" customHeight="1">
      <c r="A205" s="33" t="s">
        <v>202</v>
      </c>
      <c r="B205" s="53">
        <f>'Расчет субсидий'!AD205</f>
        <v>10.300000000000011</v>
      </c>
      <c r="C205" s="55">
        <f>'Расчет субсидий'!D205-1</f>
        <v>-0.93236363636363639</v>
      </c>
      <c r="D205" s="55">
        <f>C205*'Расчет субсидий'!E205</f>
        <v>-9.3236363636363642</v>
      </c>
      <c r="E205" s="56">
        <f t="shared" si="61"/>
        <v>-27.660853626603867</v>
      </c>
      <c r="F205" s="27" t="s">
        <v>375</v>
      </c>
      <c r="G205" s="27" t="s">
        <v>375</v>
      </c>
      <c r="H205" s="27" t="s">
        <v>375</v>
      </c>
      <c r="I205" s="27" t="s">
        <v>375</v>
      </c>
      <c r="J205" s="27" t="s">
        <v>375</v>
      </c>
      <c r="K205" s="27" t="s">
        <v>375</v>
      </c>
      <c r="L205" s="55">
        <f>'Расчет субсидий'!P205-1</f>
        <v>0.30000000000000004</v>
      </c>
      <c r="M205" s="55">
        <f>L205*'Расчет субсидий'!Q205</f>
        <v>6.0000000000000009</v>
      </c>
      <c r="N205" s="56">
        <f t="shared" si="62"/>
        <v>17.800471327572691</v>
      </c>
      <c r="O205" s="55">
        <f>'Расчет субсидий'!T205-1</f>
        <v>0.20272727272727264</v>
      </c>
      <c r="P205" s="55">
        <f>O205*'Расчет субсидий'!U205</f>
        <v>7.0954545454545421</v>
      </c>
      <c r="Q205" s="56">
        <f t="shared" si="63"/>
        <v>21.050405865409818</v>
      </c>
      <c r="R205" s="55">
        <f>'Расчет субсидий'!X205-1</f>
        <v>-1.9999999999999907E-2</v>
      </c>
      <c r="S205" s="55">
        <f>R205*'Расчет субсидий'!Y205</f>
        <v>-0.2999999999999986</v>
      </c>
      <c r="T205" s="56">
        <f t="shared" si="64"/>
        <v>-0.89002356637863045</v>
      </c>
      <c r="U205" s="55">
        <f t="shared" si="56"/>
        <v>3.4718181818181804</v>
      </c>
    </row>
    <row r="206" spans="1:21" ht="15" customHeight="1">
      <c r="A206" s="33" t="s">
        <v>203</v>
      </c>
      <c r="B206" s="53">
        <f>'Расчет субсидий'!AD206</f>
        <v>-29.036363636363603</v>
      </c>
      <c r="C206" s="55">
        <f>'Расчет субсидий'!D206-1</f>
        <v>7.2686509470429206E-2</v>
      </c>
      <c r="D206" s="55">
        <f>C206*'Расчет субсидий'!E206</f>
        <v>0.72686509470429206</v>
      </c>
      <c r="E206" s="56">
        <f t="shared" si="61"/>
        <v>3.2920443877608219</v>
      </c>
      <c r="F206" s="27" t="s">
        <v>375</v>
      </c>
      <c r="G206" s="27" t="s">
        <v>375</v>
      </c>
      <c r="H206" s="27" t="s">
        <v>375</v>
      </c>
      <c r="I206" s="27" t="s">
        <v>375</v>
      </c>
      <c r="J206" s="27" t="s">
        <v>375</v>
      </c>
      <c r="K206" s="27" t="s">
        <v>375</v>
      </c>
      <c r="L206" s="55">
        <f>'Расчет субсидий'!P206-1</f>
        <v>-0.23537489700631686</v>
      </c>
      <c r="M206" s="55">
        <f>L206*'Расчет субсидий'!Q206</f>
        <v>-4.7074979401263377</v>
      </c>
      <c r="N206" s="56">
        <f t="shared" si="62"/>
        <v>-21.320726895674152</v>
      </c>
      <c r="O206" s="55">
        <f>'Расчет субсидий'!T206-1</f>
        <v>-5.4347826086956541E-2</v>
      </c>
      <c r="P206" s="55">
        <f>O206*'Расчет субсидий'!U206</f>
        <v>-1.6304347826086962</v>
      </c>
      <c r="Q206" s="56">
        <f t="shared" si="63"/>
        <v>-7.3844014725739724</v>
      </c>
      <c r="R206" s="55">
        <f>'Расчет субсидий'!X206-1</f>
        <v>-4.0000000000000036E-2</v>
      </c>
      <c r="S206" s="55">
        <f>R206*'Расчет субсидий'!Y206</f>
        <v>-0.80000000000000071</v>
      </c>
      <c r="T206" s="56">
        <f t="shared" si="64"/>
        <v>-3.6232796558762979</v>
      </c>
      <c r="U206" s="55">
        <f t="shared" si="56"/>
        <v>-6.411067628030743</v>
      </c>
    </row>
    <row r="207" spans="1:21" ht="15" customHeight="1">
      <c r="A207" s="33" t="s">
        <v>204</v>
      </c>
      <c r="B207" s="53">
        <f>'Расчет субсидий'!AD207</f>
        <v>-19.663636363636357</v>
      </c>
      <c r="C207" s="55">
        <f>'Расчет субсидий'!D207-1</f>
        <v>-1</v>
      </c>
      <c r="D207" s="55">
        <f>C207*'Расчет субсидий'!E207</f>
        <v>0</v>
      </c>
      <c r="E207" s="56">
        <f t="shared" si="61"/>
        <v>0</v>
      </c>
      <c r="F207" s="27" t="s">
        <v>375</v>
      </c>
      <c r="G207" s="27" t="s">
        <v>375</v>
      </c>
      <c r="H207" s="27" t="s">
        <v>375</v>
      </c>
      <c r="I207" s="27" t="s">
        <v>375</v>
      </c>
      <c r="J207" s="27" t="s">
        <v>375</v>
      </c>
      <c r="K207" s="27" t="s">
        <v>375</v>
      </c>
      <c r="L207" s="55">
        <f>'Расчет субсидий'!P207-1</f>
        <v>-0.84815618221258138</v>
      </c>
      <c r="M207" s="55">
        <f>L207*'Расчет субсидий'!Q207</f>
        <v>-16.963123644251628</v>
      </c>
      <c r="N207" s="56">
        <f t="shared" si="62"/>
        <v>-21.404048452267705</v>
      </c>
      <c r="O207" s="55">
        <f>'Расчет субсидий'!T207-1</f>
        <v>0</v>
      </c>
      <c r="P207" s="55">
        <f>O207*'Расчет субсидий'!U207</f>
        <v>0</v>
      </c>
      <c r="Q207" s="56">
        <f t="shared" si="63"/>
        <v>0</v>
      </c>
      <c r="R207" s="55">
        <f>'Расчет субсидий'!X207-1</f>
        <v>6.8965517241379448E-2</v>
      </c>
      <c r="S207" s="55">
        <f>R207*'Расчет субсидий'!Y207</f>
        <v>1.379310344827589</v>
      </c>
      <c r="T207" s="56">
        <f t="shared" si="64"/>
        <v>1.7404120886313488</v>
      </c>
      <c r="U207" s="55">
        <f t="shared" si="56"/>
        <v>-15.583813299424039</v>
      </c>
    </row>
    <row r="208" spans="1:21" ht="15" customHeight="1">
      <c r="A208" s="33" t="s">
        <v>205</v>
      </c>
      <c r="B208" s="53">
        <f>'Расчет субсидий'!AD208</f>
        <v>-6.518181818181823</v>
      </c>
      <c r="C208" s="55">
        <f>'Расчет субсидий'!D208-1</f>
        <v>-1</v>
      </c>
      <c r="D208" s="55">
        <f>C208*'Расчет субсидий'!E208</f>
        <v>0</v>
      </c>
      <c r="E208" s="56">
        <f t="shared" si="61"/>
        <v>0</v>
      </c>
      <c r="F208" s="27" t="s">
        <v>375</v>
      </c>
      <c r="G208" s="27" t="s">
        <v>375</v>
      </c>
      <c r="H208" s="27" t="s">
        <v>375</v>
      </c>
      <c r="I208" s="27" t="s">
        <v>375</v>
      </c>
      <c r="J208" s="27" t="s">
        <v>375</v>
      </c>
      <c r="K208" s="27" t="s">
        <v>375</v>
      </c>
      <c r="L208" s="55">
        <f>'Расчет субсидий'!P208-1</f>
        <v>-0.74807692307692308</v>
      </c>
      <c r="M208" s="55">
        <f>L208*'Расчет субсидий'!Q208</f>
        <v>-14.961538461538462</v>
      </c>
      <c r="N208" s="56">
        <f t="shared" si="62"/>
        <v>-10.882286383144757</v>
      </c>
      <c r="O208" s="55">
        <f>'Расчет субсидий'!T208-1</f>
        <v>0.19999999999999996</v>
      </c>
      <c r="P208" s="55">
        <f>O208*'Расчет субсидий'!U208</f>
        <v>5.9999999999999982</v>
      </c>
      <c r="Q208" s="56">
        <f t="shared" si="63"/>
        <v>4.3641045649629344</v>
      </c>
      <c r="R208" s="55">
        <f>'Расчет субсидий'!X208-1</f>
        <v>0</v>
      </c>
      <c r="S208" s="55">
        <f>R208*'Расчет субсидий'!Y208</f>
        <v>0</v>
      </c>
      <c r="T208" s="56">
        <f t="shared" si="64"/>
        <v>0</v>
      </c>
      <c r="U208" s="55">
        <f t="shared" si="56"/>
        <v>-8.9615384615384635</v>
      </c>
    </row>
    <row r="209" spans="1:21" ht="15" customHeight="1">
      <c r="A209" s="33" t="s">
        <v>206</v>
      </c>
      <c r="B209" s="53">
        <f>'Расчет субсидий'!AD209</f>
        <v>-14.418181818181807</v>
      </c>
      <c r="C209" s="55">
        <f>'Расчет субсидий'!D209-1</f>
        <v>-1</v>
      </c>
      <c r="D209" s="55">
        <f>C209*'Расчет субсидий'!E209</f>
        <v>0</v>
      </c>
      <c r="E209" s="56">
        <f t="shared" si="61"/>
        <v>0</v>
      </c>
      <c r="F209" s="27" t="s">
        <v>375</v>
      </c>
      <c r="G209" s="27" t="s">
        <v>375</v>
      </c>
      <c r="H209" s="27" t="s">
        <v>375</v>
      </c>
      <c r="I209" s="27" t="s">
        <v>375</v>
      </c>
      <c r="J209" s="27" t="s">
        <v>375</v>
      </c>
      <c r="K209" s="27" t="s">
        <v>375</v>
      </c>
      <c r="L209" s="55">
        <f>'Расчет субсидий'!P209-1</f>
        <v>0.20291154791154797</v>
      </c>
      <c r="M209" s="55">
        <f>L209*'Расчет субсидий'!Q209</f>
        <v>4.0582309582309595</v>
      </c>
      <c r="N209" s="56">
        <f t="shared" si="62"/>
        <v>14.612482629313558</v>
      </c>
      <c r="O209" s="55">
        <f>'Расчет субсидий'!T209-1</f>
        <v>-0.1875</v>
      </c>
      <c r="P209" s="55">
        <f>O209*'Расчет субсидий'!U209</f>
        <v>-6.5625</v>
      </c>
      <c r="Q209" s="56">
        <f t="shared" si="63"/>
        <v>-23.629610596798557</v>
      </c>
      <c r="R209" s="55">
        <f>'Расчет субсидий'!X209-1</f>
        <v>-9.9999999999999978E-2</v>
      </c>
      <c r="S209" s="55">
        <f>R209*'Расчет субсидий'!Y209</f>
        <v>-1.4999999999999996</v>
      </c>
      <c r="T209" s="56">
        <f t="shared" si="64"/>
        <v>-5.4010538506968109</v>
      </c>
      <c r="U209" s="55">
        <f t="shared" si="56"/>
        <v>-4.0042690417690405</v>
      </c>
    </row>
    <row r="210" spans="1:21" ht="15" customHeight="1">
      <c r="A210" s="33" t="s">
        <v>207</v>
      </c>
      <c r="B210" s="53">
        <f>'Расчет субсидий'!AD210</f>
        <v>-20.781818181818188</v>
      </c>
      <c r="C210" s="55">
        <f>'Расчет субсидий'!D210-1</f>
        <v>-1</v>
      </c>
      <c r="D210" s="55">
        <f>C210*'Расчет субсидий'!E210</f>
        <v>0</v>
      </c>
      <c r="E210" s="56">
        <f t="shared" si="61"/>
        <v>0</v>
      </c>
      <c r="F210" s="27" t="s">
        <v>375</v>
      </c>
      <c r="G210" s="27" t="s">
        <v>375</v>
      </c>
      <c r="H210" s="27" t="s">
        <v>375</v>
      </c>
      <c r="I210" s="27" t="s">
        <v>375</v>
      </c>
      <c r="J210" s="27" t="s">
        <v>375</v>
      </c>
      <c r="K210" s="27" t="s">
        <v>375</v>
      </c>
      <c r="L210" s="55">
        <f>'Расчет субсидий'!P210-1</f>
        <v>-0.6598540145985401</v>
      </c>
      <c r="M210" s="55">
        <f>L210*'Расчет субсидий'!Q210</f>
        <v>-13.197080291970803</v>
      </c>
      <c r="N210" s="56">
        <f t="shared" si="62"/>
        <v>-13.219176833510048</v>
      </c>
      <c r="O210" s="55">
        <f>'Расчет субсидий'!T210-1</f>
        <v>0.21285714285714286</v>
      </c>
      <c r="P210" s="55">
        <f>O210*'Расчет субсидий'!U210</f>
        <v>7.45</v>
      </c>
      <c r="Q210" s="56">
        <f t="shared" si="63"/>
        <v>7.4624739132312108</v>
      </c>
      <c r="R210" s="55">
        <f>'Расчет субсидий'!X210-1</f>
        <v>-1</v>
      </c>
      <c r="S210" s="55">
        <f>R210*'Расчет субсидий'!Y210</f>
        <v>-15</v>
      </c>
      <c r="T210" s="56">
        <f t="shared" si="64"/>
        <v>-15.02511526153935</v>
      </c>
      <c r="U210" s="55">
        <f t="shared" si="56"/>
        <v>-20.747080291970804</v>
      </c>
    </row>
    <row r="211" spans="1:21" ht="15" customHeight="1">
      <c r="A211" s="33" t="s">
        <v>208</v>
      </c>
      <c r="B211" s="53">
        <f>'Расчет субсидий'!AD211</f>
        <v>1.2818181818181813</v>
      </c>
      <c r="C211" s="55">
        <f>'Расчет субсидий'!D211-1</f>
        <v>-1</v>
      </c>
      <c r="D211" s="55">
        <f>C211*'Расчет субсидий'!E211</f>
        <v>0</v>
      </c>
      <c r="E211" s="56">
        <f t="shared" si="61"/>
        <v>0</v>
      </c>
      <c r="F211" s="27" t="s">
        <v>375</v>
      </c>
      <c r="G211" s="27" t="s">
        <v>375</v>
      </c>
      <c r="H211" s="27" t="s">
        <v>375</v>
      </c>
      <c r="I211" s="27" t="s">
        <v>375</v>
      </c>
      <c r="J211" s="27" t="s">
        <v>375</v>
      </c>
      <c r="K211" s="27" t="s">
        <v>375</v>
      </c>
      <c r="L211" s="55">
        <f>'Расчет субсидий'!P211-1</f>
        <v>-0.15024630541871919</v>
      </c>
      <c r="M211" s="55">
        <f>L211*'Расчет субсидий'!Q211</f>
        <v>-3.0049261083743839</v>
      </c>
      <c r="N211" s="56">
        <f t="shared" si="62"/>
        <v>-3.2230382972345022</v>
      </c>
      <c r="O211" s="55">
        <f>'Расчет субсидий'!T211-1</f>
        <v>0</v>
      </c>
      <c r="P211" s="55">
        <f>O211*'Расчет субсидий'!U211</f>
        <v>0</v>
      </c>
      <c r="Q211" s="56">
        <f t="shared" si="63"/>
        <v>0</v>
      </c>
      <c r="R211" s="55">
        <f>'Расчет субсидий'!X211-1</f>
        <v>0.28000000000000003</v>
      </c>
      <c r="S211" s="55">
        <f>R211*'Расчет субсидий'!Y211</f>
        <v>4.2</v>
      </c>
      <c r="T211" s="56">
        <f t="shared" si="64"/>
        <v>4.504856479052683</v>
      </c>
      <c r="U211" s="55">
        <f t="shared" si="56"/>
        <v>1.1950738916256163</v>
      </c>
    </row>
    <row r="212" spans="1:21" ht="15" customHeight="1">
      <c r="A212" s="32" t="s">
        <v>209</v>
      </c>
      <c r="B212" s="57"/>
      <c r="C212" s="58"/>
      <c r="D212" s="58"/>
      <c r="E212" s="59"/>
      <c r="F212" s="58"/>
      <c r="G212" s="58"/>
      <c r="H212" s="59"/>
      <c r="I212" s="59"/>
      <c r="J212" s="59"/>
      <c r="K212" s="59"/>
      <c r="L212" s="58"/>
      <c r="M212" s="58"/>
      <c r="N212" s="59"/>
      <c r="O212" s="58"/>
      <c r="P212" s="58"/>
      <c r="Q212" s="59"/>
      <c r="R212" s="58"/>
      <c r="S212" s="58"/>
      <c r="T212" s="59"/>
      <c r="U212" s="59"/>
    </row>
    <row r="213" spans="1:21" ht="15" customHeight="1">
      <c r="A213" s="33" t="s">
        <v>210</v>
      </c>
      <c r="B213" s="53">
        <f>'Расчет субсидий'!AD213</f>
        <v>-11.590909090909093</v>
      </c>
      <c r="C213" s="55">
        <f>'Расчет субсидий'!D213-1</f>
        <v>-1</v>
      </c>
      <c r="D213" s="55">
        <f>C213*'Расчет субсидий'!E213</f>
        <v>-10</v>
      </c>
      <c r="E213" s="56">
        <f t="shared" ref="E213:E225" si="65">$B213*D213/$U213</f>
        <v>-13.169931230090873</v>
      </c>
      <c r="F213" s="27" t="s">
        <v>375</v>
      </c>
      <c r="G213" s="27" t="s">
        <v>375</v>
      </c>
      <c r="H213" s="27" t="s">
        <v>375</v>
      </c>
      <c r="I213" s="27" t="s">
        <v>375</v>
      </c>
      <c r="J213" s="27" t="s">
        <v>375</v>
      </c>
      <c r="K213" s="27" t="s">
        <v>375</v>
      </c>
      <c r="L213" s="55">
        <f>'Расчет субсидий'!P213-1</f>
        <v>-0.18973590560029963</v>
      </c>
      <c r="M213" s="55">
        <f>L213*'Расчет субсидий'!Q213</f>
        <v>-3.7947181120059925</v>
      </c>
      <c r="N213" s="56">
        <f t="shared" ref="N213:N225" si="66">$B213*M213/$U213</f>
        <v>-4.9976176572699202</v>
      </c>
      <c r="O213" s="55">
        <f>'Расчет субсидий'!T213-1</f>
        <v>-0.21931034482758616</v>
      </c>
      <c r="P213" s="55">
        <f>O213*'Расчет субсидий'!U213</f>
        <v>-3.2896551724137924</v>
      </c>
      <c r="Q213" s="56">
        <f t="shared" ref="Q213:Q225" si="67">$B213*P213/$U213</f>
        <v>-4.3324532391402384</v>
      </c>
      <c r="R213" s="55">
        <f>'Расчет субсидий'!X213-1</f>
        <v>0.23666666666666658</v>
      </c>
      <c r="S213" s="55">
        <f>R213*'Расчет субсидий'!Y213</f>
        <v>8.2833333333333297</v>
      </c>
      <c r="T213" s="56">
        <f t="shared" ref="T213:T225" si="68">$B213*S213/$U213</f>
        <v>10.909093035591935</v>
      </c>
      <c r="U213" s="55">
        <f t="shared" si="56"/>
        <v>-8.8010399510864534</v>
      </c>
    </row>
    <row r="214" spans="1:21" ht="15" customHeight="1">
      <c r="A214" s="33" t="s">
        <v>211</v>
      </c>
      <c r="B214" s="53">
        <f>'Расчет субсидий'!AD214</f>
        <v>18.409090909090907</v>
      </c>
      <c r="C214" s="55">
        <f>'Расчет субсидий'!D214-1</f>
        <v>-1</v>
      </c>
      <c r="D214" s="55">
        <f>C214*'Расчет субсидий'!E214</f>
        <v>0</v>
      </c>
      <c r="E214" s="56">
        <f t="shared" si="65"/>
        <v>0</v>
      </c>
      <c r="F214" s="27" t="s">
        <v>375</v>
      </c>
      <c r="G214" s="27" t="s">
        <v>375</v>
      </c>
      <c r="H214" s="27" t="s">
        <v>375</v>
      </c>
      <c r="I214" s="27" t="s">
        <v>375</v>
      </c>
      <c r="J214" s="27" t="s">
        <v>375</v>
      </c>
      <c r="K214" s="27" t="s">
        <v>375</v>
      </c>
      <c r="L214" s="55">
        <f>'Расчет субсидий'!P214-1</f>
        <v>0.26667507356031939</v>
      </c>
      <c r="M214" s="55">
        <f>L214*'Расчет субсидий'!Q214</f>
        <v>5.3335014712063877</v>
      </c>
      <c r="N214" s="56">
        <f t="shared" si="66"/>
        <v>18.409090909090907</v>
      </c>
      <c r="O214" s="55">
        <f>'Расчет субсидий'!T214-1</f>
        <v>0</v>
      </c>
      <c r="P214" s="55">
        <f>O214*'Расчет субсидий'!U214</f>
        <v>0</v>
      </c>
      <c r="Q214" s="56">
        <f t="shared" si="67"/>
        <v>0</v>
      </c>
      <c r="R214" s="55">
        <f>'Расчет субсидий'!X214-1</f>
        <v>0</v>
      </c>
      <c r="S214" s="55">
        <f>R214*'Расчет субсидий'!Y214</f>
        <v>0</v>
      </c>
      <c r="T214" s="56">
        <f t="shared" si="68"/>
        <v>0</v>
      </c>
      <c r="U214" s="55">
        <f t="shared" si="56"/>
        <v>5.3335014712063877</v>
      </c>
    </row>
    <row r="215" spans="1:21" ht="15" customHeight="1">
      <c r="A215" s="33" t="s">
        <v>212</v>
      </c>
      <c r="B215" s="53">
        <f>'Расчет субсидий'!AD215</f>
        <v>-1.2090909090909037</v>
      </c>
      <c r="C215" s="55">
        <f>'Расчет субсидий'!D215-1</f>
        <v>-0.64087365641853422</v>
      </c>
      <c r="D215" s="55">
        <f>C215*'Расчет субсидий'!E215</f>
        <v>-6.4087365641853422</v>
      </c>
      <c r="E215" s="56">
        <f t="shared" si="65"/>
        <v>-3.8620902600171525</v>
      </c>
      <c r="F215" s="27" t="s">
        <v>375</v>
      </c>
      <c r="G215" s="27" t="s">
        <v>375</v>
      </c>
      <c r="H215" s="27" t="s">
        <v>375</v>
      </c>
      <c r="I215" s="27" t="s">
        <v>375</v>
      </c>
      <c r="J215" s="27" t="s">
        <v>375</v>
      </c>
      <c r="K215" s="27" t="s">
        <v>375</v>
      </c>
      <c r="L215" s="55">
        <f>'Расчет субсидий'!P215-1</f>
        <v>0.22011880614314694</v>
      </c>
      <c r="M215" s="55">
        <f>L215*'Расчет субсидий'!Q215</f>
        <v>4.4023761228629388</v>
      </c>
      <c r="N215" s="56">
        <f t="shared" si="66"/>
        <v>2.6529993509262488</v>
      </c>
      <c r="O215" s="55">
        <f>'Расчет субсидий'!T215-1</f>
        <v>0</v>
      </c>
      <c r="P215" s="55">
        <f>O215*'Расчет субсидий'!U215</f>
        <v>0</v>
      </c>
      <c r="Q215" s="56">
        <f t="shared" si="67"/>
        <v>0</v>
      </c>
      <c r="R215" s="55">
        <f>'Расчет субсидий'!X215-1</f>
        <v>0</v>
      </c>
      <c r="S215" s="55">
        <f>R215*'Расчет субсидий'!Y215</f>
        <v>0</v>
      </c>
      <c r="T215" s="56">
        <f t="shared" si="68"/>
        <v>0</v>
      </c>
      <c r="U215" s="55">
        <f t="shared" si="56"/>
        <v>-2.0063604413224034</v>
      </c>
    </row>
    <row r="216" spans="1:21" ht="15" customHeight="1">
      <c r="A216" s="33" t="s">
        <v>213</v>
      </c>
      <c r="B216" s="53">
        <f>'Расчет субсидий'!AD216</f>
        <v>36.818181818181813</v>
      </c>
      <c r="C216" s="55">
        <f>'Расчет субсидий'!D216-1</f>
        <v>0.30000000000000004</v>
      </c>
      <c r="D216" s="55">
        <f>C216*'Расчет субсидий'!E216</f>
        <v>3.0000000000000004</v>
      </c>
      <c r="E216" s="56">
        <f t="shared" si="65"/>
        <v>7.809917355371903</v>
      </c>
      <c r="F216" s="27" t="s">
        <v>375</v>
      </c>
      <c r="G216" s="27" t="s">
        <v>375</v>
      </c>
      <c r="H216" s="27" t="s">
        <v>375</v>
      </c>
      <c r="I216" s="27" t="s">
        <v>375</v>
      </c>
      <c r="J216" s="27" t="s">
        <v>375</v>
      </c>
      <c r="K216" s="27" t="s">
        <v>375</v>
      </c>
      <c r="L216" s="55">
        <f>'Расчет субсидий'!P216-1</f>
        <v>0.30000000000000004</v>
      </c>
      <c r="M216" s="55">
        <f>L216*'Расчет субсидий'!Q216</f>
        <v>6.0000000000000009</v>
      </c>
      <c r="N216" s="56">
        <f t="shared" si="66"/>
        <v>15.619834710743806</v>
      </c>
      <c r="O216" s="55">
        <f>'Расчет субсидий'!T216-1</f>
        <v>0.17142857142857126</v>
      </c>
      <c r="P216" s="55">
        <f>O216*'Расчет субсидий'!U216</f>
        <v>5.1428571428571379</v>
      </c>
      <c r="Q216" s="56">
        <f t="shared" si="67"/>
        <v>13.388429752066106</v>
      </c>
      <c r="R216" s="55">
        <f>'Расчет субсидий'!X216-1</f>
        <v>0</v>
      </c>
      <c r="S216" s="55">
        <f>R216*'Расчет субсидий'!Y216</f>
        <v>0</v>
      </c>
      <c r="T216" s="56">
        <f t="shared" si="68"/>
        <v>0</v>
      </c>
      <c r="U216" s="55">
        <f t="shared" si="56"/>
        <v>14.142857142857139</v>
      </c>
    </row>
    <row r="217" spans="1:21" ht="15" customHeight="1">
      <c r="A217" s="33" t="s">
        <v>214</v>
      </c>
      <c r="B217" s="53">
        <f>'Расчет субсидий'!AD217</f>
        <v>-8.1545454545454561</v>
      </c>
      <c r="C217" s="55">
        <f>'Расчет субсидий'!D217-1</f>
        <v>0.11851431494477027</v>
      </c>
      <c r="D217" s="55">
        <f>C217*'Расчет субсидий'!E217</f>
        <v>1.1851431494477027</v>
      </c>
      <c r="E217" s="56">
        <f t="shared" si="65"/>
        <v>2.5961117775031641</v>
      </c>
      <c r="F217" s="27" t="s">
        <v>375</v>
      </c>
      <c r="G217" s="27" t="s">
        <v>375</v>
      </c>
      <c r="H217" s="27" t="s">
        <v>375</v>
      </c>
      <c r="I217" s="27" t="s">
        <v>375</v>
      </c>
      <c r="J217" s="27" t="s">
        <v>375</v>
      </c>
      <c r="K217" s="27" t="s">
        <v>375</v>
      </c>
      <c r="L217" s="55">
        <f>'Расчет субсидий'!P217-1</f>
        <v>-0.37856932192937764</v>
      </c>
      <c r="M217" s="55">
        <f>L217*'Расчет субсидий'!Q217</f>
        <v>-7.5713864385875524</v>
      </c>
      <c r="N217" s="56">
        <f t="shared" si="66"/>
        <v>-16.585477893033424</v>
      </c>
      <c r="O217" s="55">
        <f>'Расчет субсидий'!T217-1</f>
        <v>3.9090909090909065E-2</v>
      </c>
      <c r="P217" s="55">
        <f>O217*'Расчет субсидий'!U217</f>
        <v>1.5636363636363626</v>
      </c>
      <c r="Q217" s="56">
        <f t="shared" si="67"/>
        <v>3.4252189545712852</v>
      </c>
      <c r="R217" s="55">
        <f>'Расчет субсидий'!X217-1</f>
        <v>0.10999999999999988</v>
      </c>
      <c r="S217" s="55">
        <f>R217*'Расчет субсидий'!Y217</f>
        <v>1.0999999999999988</v>
      </c>
      <c r="T217" s="56">
        <f t="shared" si="68"/>
        <v>2.4096017064135196</v>
      </c>
      <c r="U217" s="55">
        <f t="shared" si="56"/>
        <v>-3.7226069255034888</v>
      </c>
    </row>
    <row r="218" spans="1:21" ht="15" customHeight="1">
      <c r="A218" s="33" t="s">
        <v>215</v>
      </c>
      <c r="B218" s="53">
        <f>'Расчет субсидий'!AD218</f>
        <v>-36.199999999999989</v>
      </c>
      <c r="C218" s="55">
        <f>'Расчет субсидий'!D218-1</f>
        <v>-0.52535453373442198</v>
      </c>
      <c r="D218" s="55">
        <f>C218*'Расчет субсидий'!E218</f>
        <v>-5.25354533734422</v>
      </c>
      <c r="E218" s="56">
        <f t="shared" si="65"/>
        <v>-20.400392706768585</v>
      </c>
      <c r="F218" s="27" t="s">
        <v>375</v>
      </c>
      <c r="G218" s="27" t="s">
        <v>375</v>
      </c>
      <c r="H218" s="27" t="s">
        <v>375</v>
      </c>
      <c r="I218" s="27" t="s">
        <v>375</v>
      </c>
      <c r="J218" s="27" t="s">
        <v>375</v>
      </c>
      <c r="K218" s="27" t="s">
        <v>375</v>
      </c>
      <c r="L218" s="55">
        <f>'Расчет субсидий'!P218-1</f>
        <v>-0.20343714559888326</v>
      </c>
      <c r="M218" s="55">
        <f>L218*'Расчет субсидий'!Q218</f>
        <v>-4.0687429119776652</v>
      </c>
      <c r="N218" s="56">
        <f t="shared" si="66"/>
        <v>-15.799607293231396</v>
      </c>
      <c r="O218" s="55">
        <f>'Расчет субсидий'!T218-1</f>
        <v>0</v>
      </c>
      <c r="P218" s="55">
        <f>O218*'Расчет субсидий'!U218</f>
        <v>0</v>
      </c>
      <c r="Q218" s="56">
        <f t="shared" si="67"/>
        <v>0</v>
      </c>
      <c r="R218" s="55">
        <f>'Расчет субсидий'!X218-1</f>
        <v>0</v>
      </c>
      <c r="S218" s="55">
        <f>R218*'Расчет субсидий'!Y218</f>
        <v>0</v>
      </c>
      <c r="T218" s="56">
        <f t="shared" si="68"/>
        <v>0</v>
      </c>
      <c r="U218" s="55">
        <f t="shared" si="56"/>
        <v>-9.3222882493218862</v>
      </c>
    </row>
    <row r="219" spans="1:21" ht="15" customHeight="1">
      <c r="A219" s="33" t="s">
        <v>216</v>
      </c>
      <c r="B219" s="53">
        <f>'Расчет субсидий'!AD219</f>
        <v>13.936363636363637</v>
      </c>
      <c r="C219" s="55">
        <f>'Расчет субсидий'!D219-1</f>
        <v>-0.32856377603355391</v>
      </c>
      <c r="D219" s="55">
        <f>C219*'Расчет субсидий'!E219</f>
        <v>-3.2856377603355389</v>
      </c>
      <c r="E219" s="56">
        <f t="shared" si="65"/>
        <v>-9.7128392511183996</v>
      </c>
      <c r="F219" s="27" t="s">
        <v>375</v>
      </c>
      <c r="G219" s="27" t="s">
        <v>375</v>
      </c>
      <c r="H219" s="27" t="s">
        <v>375</v>
      </c>
      <c r="I219" s="27" t="s">
        <v>375</v>
      </c>
      <c r="J219" s="27" t="s">
        <v>375</v>
      </c>
      <c r="K219" s="27" t="s">
        <v>375</v>
      </c>
      <c r="L219" s="55">
        <f>'Расчет субсидий'!P219-1</f>
        <v>0.30000000000000004</v>
      </c>
      <c r="M219" s="55">
        <f>L219*'Расчет субсидий'!Q219</f>
        <v>6.0000000000000009</v>
      </c>
      <c r="N219" s="56">
        <f t="shared" si="66"/>
        <v>17.736902165611522</v>
      </c>
      <c r="O219" s="55">
        <f>'Расчет субсидий'!T219-1</f>
        <v>3.3333333333333437E-2</v>
      </c>
      <c r="P219" s="55">
        <f>O219*'Расчет субсидий'!U219</f>
        <v>1.0000000000000031</v>
      </c>
      <c r="Q219" s="56">
        <f t="shared" si="67"/>
        <v>2.9561503609352622</v>
      </c>
      <c r="R219" s="55">
        <f>'Расчет субсидий'!X219-1</f>
        <v>5.0000000000000044E-2</v>
      </c>
      <c r="S219" s="55">
        <f>R219*'Расчет субсидий'!Y219</f>
        <v>1.0000000000000009</v>
      </c>
      <c r="T219" s="56">
        <f t="shared" si="68"/>
        <v>2.9561503609352555</v>
      </c>
      <c r="U219" s="55">
        <f t="shared" si="56"/>
        <v>4.7143622396644655</v>
      </c>
    </row>
    <row r="220" spans="1:21" ht="15" customHeight="1">
      <c r="A220" s="33" t="s">
        <v>217</v>
      </c>
      <c r="B220" s="53">
        <f>'Расчет субсидий'!AD220</f>
        <v>65.327272727272771</v>
      </c>
      <c r="C220" s="55">
        <f>'Расчет субсидий'!D220-1</f>
        <v>-0.24368749999999995</v>
      </c>
      <c r="D220" s="55">
        <f>C220*'Расчет субсидий'!E220</f>
        <v>-2.4368749999999997</v>
      </c>
      <c r="E220" s="56">
        <f t="shared" si="65"/>
        <v>-12.281546314857595</v>
      </c>
      <c r="F220" s="27" t="s">
        <v>375</v>
      </c>
      <c r="G220" s="27" t="s">
        <v>375</v>
      </c>
      <c r="H220" s="27" t="s">
        <v>375</v>
      </c>
      <c r="I220" s="27" t="s">
        <v>375</v>
      </c>
      <c r="J220" s="27" t="s">
        <v>375</v>
      </c>
      <c r="K220" s="27" t="s">
        <v>375</v>
      </c>
      <c r="L220" s="55">
        <f>'Расчет субсидий'!P220-1</f>
        <v>0.2435192268975237</v>
      </c>
      <c r="M220" s="55">
        <f>L220*'Расчет субсидий'!Q220</f>
        <v>4.870384537950474</v>
      </c>
      <c r="N220" s="56">
        <f t="shared" si="66"/>
        <v>24.546131120391919</v>
      </c>
      <c r="O220" s="55">
        <f>'Расчет субсидий'!T220-1</f>
        <v>0.21428571428571419</v>
      </c>
      <c r="P220" s="55">
        <f>O220*'Расчет субсидий'!U220</f>
        <v>6.4285714285714253</v>
      </c>
      <c r="Q220" s="56">
        <f t="shared" si="67"/>
        <v>32.399198866733101</v>
      </c>
      <c r="R220" s="55">
        <f>'Расчет субсидий'!X220-1</f>
        <v>0.20500000000000007</v>
      </c>
      <c r="S220" s="55">
        <f>R220*'Расчет субсидий'!Y220</f>
        <v>4.1000000000000014</v>
      </c>
      <c r="T220" s="56">
        <f t="shared" si="68"/>
        <v>20.663489055005346</v>
      </c>
      <c r="U220" s="55">
        <f t="shared" si="56"/>
        <v>12.962080966521901</v>
      </c>
    </row>
    <row r="221" spans="1:21" ht="15" customHeight="1">
      <c r="A221" s="33" t="s">
        <v>218</v>
      </c>
      <c r="B221" s="53">
        <f>'Расчет субсидий'!AD221</f>
        <v>43.390909090909105</v>
      </c>
      <c r="C221" s="55">
        <f>'Расчет субсидий'!D221-1</f>
        <v>0.22809669349575801</v>
      </c>
      <c r="D221" s="55">
        <f>C221*'Расчет субсидий'!E221</f>
        <v>2.2809669349575801</v>
      </c>
      <c r="E221" s="56">
        <f t="shared" si="65"/>
        <v>5.1862362085362657</v>
      </c>
      <c r="F221" s="27" t="s">
        <v>375</v>
      </c>
      <c r="G221" s="27" t="s">
        <v>375</v>
      </c>
      <c r="H221" s="27" t="s">
        <v>375</v>
      </c>
      <c r="I221" s="27" t="s">
        <v>375</v>
      </c>
      <c r="J221" s="27" t="s">
        <v>375</v>
      </c>
      <c r="K221" s="27" t="s">
        <v>375</v>
      </c>
      <c r="L221" s="55">
        <f>'Расчет субсидий'!P221-1</f>
        <v>0.30000000000000004</v>
      </c>
      <c r="M221" s="55">
        <f>L221*'Расчет субсидий'!Q221</f>
        <v>6.0000000000000009</v>
      </c>
      <c r="N221" s="56">
        <f t="shared" si="66"/>
        <v>13.642204441598492</v>
      </c>
      <c r="O221" s="55">
        <f>'Расчет субсидий'!T221-1</f>
        <v>6.7441860465116354E-2</v>
      </c>
      <c r="P221" s="55">
        <f>O221*'Расчет субсидий'!U221</f>
        <v>0.67441860465116354</v>
      </c>
      <c r="Q221" s="56">
        <f t="shared" si="67"/>
        <v>1.5334260806447932</v>
      </c>
      <c r="R221" s="55">
        <f>'Расчет субсидий'!X221-1</f>
        <v>0.25321100917431183</v>
      </c>
      <c r="S221" s="55">
        <f>R221*'Расчет субсидий'!Y221</f>
        <v>10.128440366972473</v>
      </c>
      <c r="T221" s="56">
        <f t="shared" si="68"/>
        <v>23.029042360129552</v>
      </c>
      <c r="U221" s="55">
        <f t="shared" si="56"/>
        <v>19.083825906581218</v>
      </c>
    </row>
    <row r="222" spans="1:21" ht="15" customHeight="1">
      <c r="A222" s="33" t="s">
        <v>219</v>
      </c>
      <c r="B222" s="53">
        <f>'Расчет субсидий'!AD222</f>
        <v>2.9909090909090921</v>
      </c>
      <c r="C222" s="55">
        <f>'Расчет субсидий'!D222-1</f>
        <v>-1</v>
      </c>
      <c r="D222" s="55">
        <f>C222*'Расчет субсидий'!E222</f>
        <v>0</v>
      </c>
      <c r="E222" s="56">
        <f t="shared" si="65"/>
        <v>0</v>
      </c>
      <c r="F222" s="27" t="s">
        <v>375</v>
      </c>
      <c r="G222" s="27" t="s">
        <v>375</v>
      </c>
      <c r="H222" s="27" t="s">
        <v>375</v>
      </c>
      <c r="I222" s="27" t="s">
        <v>375</v>
      </c>
      <c r="J222" s="27" t="s">
        <v>375</v>
      </c>
      <c r="K222" s="27" t="s">
        <v>375</v>
      </c>
      <c r="L222" s="55">
        <f>'Расчет субсидий'!P222-1</f>
        <v>0.30000000000000004</v>
      </c>
      <c r="M222" s="55">
        <f>L222*'Расчет субсидий'!Q222</f>
        <v>6.0000000000000009</v>
      </c>
      <c r="N222" s="56">
        <f t="shared" si="66"/>
        <v>2.9909090909090921</v>
      </c>
      <c r="O222" s="55">
        <f>'Расчет субсидий'!T222-1</f>
        <v>0</v>
      </c>
      <c r="P222" s="55">
        <f>O222*'Расчет субсидий'!U222</f>
        <v>0</v>
      </c>
      <c r="Q222" s="56">
        <f t="shared" si="67"/>
        <v>0</v>
      </c>
      <c r="R222" s="55">
        <f>'Расчет субсидий'!X222-1</f>
        <v>0</v>
      </c>
      <c r="S222" s="55">
        <f>R222*'Расчет субсидий'!Y222</f>
        <v>0</v>
      </c>
      <c r="T222" s="56">
        <f t="shared" si="68"/>
        <v>0</v>
      </c>
      <c r="U222" s="55">
        <f t="shared" si="56"/>
        <v>6.0000000000000009</v>
      </c>
    </row>
    <row r="223" spans="1:21" ht="15" customHeight="1">
      <c r="A223" s="33" t="s">
        <v>220</v>
      </c>
      <c r="B223" s="53">
        <f>'Расчет субсидий'!AD223</f>
        <v>-25.309090909090912</v>
      </c>
      <c r="C223" s="55">
        <f>'Расчет субсидий'!D223-1</f>
        <v>-0.1101622544833476</v>
      </c>
      <c r="D223" s="55">
        <f>C223*'Расчет субсидий'!E223</f>
        <v>-1.101622544833476</v>
      </c>
      <c r="E223" s="56">
        <f t="shared" si="65"/>
        <v>-4.0864848826572571</v>
      </c>
      <c r="F223" s="27" t="s">
        <v>375</v>
      </c>
      <c r="G223" s="27" t="s">
        <v>375</v>
      </c>
      <c r="H223" s="27" t="s">
        <v>375</v>
      </c>
      <c r="I223" s="27" t="s">
        <v>375</v>
      </c>
      <c r="J223" s="27" t="s">
        <v>375</v>
      </c>
      <c r="K223" s="27" t="s">
        <v>375</v>
      </c>
      <c r="L223" s="55">
        <f>'Расчет субсидий'!P223-1</f>
        <v>-0.72007011393514464</v>
      </c>
      <c r="M223" s="55">
        <f>L223*'Расчет субсидий'!Q223</f>
        <v>-14.401402278702893</v>
      </c>
      <c r="N223" s="56">
        <f t="shared" si="66"/>
        <v>-53.42221160686325</v>
      </c>
      <c r="O223" s="55">
        <f>'Расчет субсидий'!T223-1</f>
        <v>3.1428571428571361E-2</v>
      </c>
      <c r="P223" s="55">
        <f>O223*'Расчет субсидий'!U223</f>
        <v>0.47142857142857042</v>
      </c>
      <c r="Q223" s="56">
        <f t="shared" si="67"/>
        <v>1.7487711552660468</v>
      </c>
      <c r="R223" s="55">
        <f>'Расчет субсидий'!X223-1</f>
        <v>0.23453846153846158</v>
      </c>
      <c r="S223" s="55">
        <f>R223*'Расчет субсидий'!Y223</f>
        <v>8.2088461538461548</v>
      </c>
      <c r="T223" s="56">
        <f t="shared" si="68"/>
        <v>30.450834425163546</v>
      </c>
      <c r="U223" s="55">
        <f t="shared" si="56"/>
        <v>-6.8227500982616434</v>
      </c>
    </row>
    <row r="224" spans="1:21" ht="15" customHeight="1">
      <c r="A224" s="33" t="s">
        <v>221</v>
      </c>
      <c r="B224" s="53">
        <f>'Расчет субсидий'!AD224</f>
        <v>3.6818181818181799</v>
      </c>
      <c r="C224" s="55">
        <f>'Расчет субсидий'!D224-1</f>
        <v>-0.37809558510961316</v>
      </c>
      <c r="D224" s="55">
        <f>C224*'Расчет субсидий'!E224</f>
        <v>-3.7809558510961319</v>
      </c>
      <c r="E224" s="56">
        <f t="shared" si="65"/>
        <v>-2.1885888636425292</v>
      </c>
      <c r="F224" s="27" t="s">
        <v>375</v>
      </c>
      <c r="G224" s="27" t="s">
        <v>375</v>
      </c>
      <c r="H224" s="27" t="s">
        <v>375</v>
      </c>
      <c r="I224" s="27" t="s">
        <v>375</v>
      </c>
      <c r="J224" s="27" t="s">
        <v>375</v>
      </c>
      <c r="K224" s="27" t="s">
        <v>375</v>
      </c>
      <c r="L224" s="55">
        <f>'Расчет субсидий'!P224-1</f>
        <v>0.21507901871321833</v>
      </c>
      <c r="M224" s="55">
        <f>L224*'Расчет субсидий'!Q224</f>
        <v>4.3015803742643666</v>
      </c>
      <c r="N224" s="56">
        <f t="shared" si="66"/>
        <v>2.4899499687225766</v>
      </c>
      <c r="O224" s="55">
        <f>'Расчет субсидий'!T224-1</f>
        <v>0.16799999999999993</v>
      </c>
      <c r="P224" s="55">
        <f>O224*'Расчет субсидий'!U224</f>
        <v>5.0399999999999974</v>
      </c>
      <c r="Q224" s="56">
        <f t="shared" si="67"/>
        <v>2.9173807648561962</v>
      </c>
      <c r="R224" s="55">
        <f>'Расчет субсидий'!X224-1</f>
        <v>4.0000000000000036E-2</v>
      </c>
      <c r="S224" s="55">
        <f>R224*'Расчет субсидий'!Y224</f>
        <v>0.80000000000000071</v>
      </c>
      <c r="T224" s="56">
        <f t="shared" si="68"/>
        <v>0.4630763118819366</v>
      </c>
      <c r="U224" s="55">
        <f t="shared" si="56"/>
        <v>6.3606245231682328</v>
      </c>
    </row>
    <row r="225" spans="1:21" ht="15" customHeight="1">
      <c r="A225" s="33" t="s">
        <v>222</v>
      </c>
      <c r="B225" s="53">
        <f>'Расчет субсидий'!AD225</f>
        <v>-24.090909090909093</v>
      </c>
      <c r="C225" s="55">
        <f>'Расчет субсидий'!D225-1</f>
        <v>-1</v>
      </c>
      <c r="D225" s="55">
        <f>C225*'Расчет субсидий'!E225</f>
        <v>0</v>
      </c>
      <c r="E225" s="56">
        <f t="shared" si="65"/>
        <v>0</v>
      </c>
      <c r="F225" s="27" t="s">
        <v>375</v>
      </c>
      <c r="G225" s="27" t="s">
        <v>375</v>
      </c>
      <c r="H225" s="27" t="s">
        <v>375</v>
      </c>
      <c r="I225" s="27" t="s">
        <v>375</v>
      </c>
      <c r="J225" s="27" t="s">
        <v>375</v>
      </c>
      <c r="K225" s="27" t="s">
        <v>375</v>
      </c>
      <c r="L225" s="55">
        <f>'Расчет субсидий'!P225-1</f>
        <v>0.20243083003952567</v>
      </c>
      <c r="M225" s="55">
        <f>L225*'Расчет субсидий'!Q225</f>
        <v>4.0486166007905133</v>
      </c>
      <c r="N225" s="56">
        <f t="shared" si="66"/>
        <v>7.8206924886754754</v>
      </c>
      <c r="O225" s="55">
        <f>'Расчет субсидий'!T225-1</f>
        <v>-0.48799999999999999</v>
      </c>
      <c r="P225" s="55">
        <f>O225*'Расчет субсидий'!U225</f>
        <v>-19.52</v>
      </c>
      <c r="Q225" s="56">
        <f t="shared" si="67"/>
        <v>-37.706686612196783</v>
      </c>
      <c r="R225" s="55">
        <f>'Расчет субсидий'!X225-1</f>
        <v>0.30000000000000004</v>
      </c>
      <c r="S225" s="55">
        <f>R225*'Расчет субсидий'!Y225</f>
        <v>3.0000000000000004</v>
      </c>
      <c r="T225" s="56">
        <f t="shared" si="68"/>
        <v>5.795085032612211</v>
      </c>
      <c r="U225" s="55">
        <f t="shared" si="56"/>
        <v>-12.471383399209486</v>
      </c>
    </row>
    <row r="226" spans="1:21" ht="15" customHeight="1">
      <c r="A226" s="32" t="s">
        <v>223</v>
      </c>
      <c r="B226" s="57"/>
      <c r="C226" s="58"/>
      <c r="D226" s="58"/>
      <c r="E226" s="59"/>
      <c r="F226" s="58"/>
      <c r="G226" s="58"/>
      <c r="H226" s="59"/>
      <c r="I226" s="59"/>
      <c r="J226" s="59"/>
      <c r="K226" s="59"/>
      <c r="L226" s="58"/>
      <c r="M226" s="58"/>
      <c r="N226" s="59"/>
      <c r="O226" s="58"/>
      <c r="P226" s="58"/>
      <c r="Q226" s="59"/>
      <c r="R226" s="58"/>
      <c r="S226" s="58"/>
      <c r="T226" s="59"/>
      <c r="U226" s="59"/>
    </row>
    <row r="227" spans="1:21" ht="15" customHeight="1">
      <c r="A227" s="33" t="s">
        <v>224</v>
      </c>
      <c r="B227" s="53">
        <f>'Расчет субсидий'!AD227</f>
        <v>-79.336363636363629</v>
      </c>
      <c r="C227" s="55">
        <f>'Расчет субсидий'!D227-1</f>
        <v>-1</v>
      </c>
      <c r="D227" s="55">
        <f>C227*'Расчет субсидий'!E227</f>
        <v>0</v>
      </c>
      <c r="E227" s="56">
        <f t="shared" ref="E227:E235" si="69">$B227*D227/$U227</f>
        <v>0</v>
      </c>
      <c r="F227" s="27" t="s">
        <v>375</v>
      </c>
      <c r="G227" s="27" t="s">
        <v>375</v>
      </c>
      <c r="H227" s="27" t="s">
        <v>375</v>
      </c>
      <c r="I227" s="27" t="s">
        <v>375</v>
      </c>
      <c r="J227" s="27" t="s">
        <v>375</v>
      </c>
      <c r="K227" s="27" t="s">
        <v>375</v>
      </c>
      <c r="L227" s="55">
        <f>'Расчет субсидий'!P227-1</f>
        <v>-0.65918580375782887</v>
      </c>
      <c r="M227" s="55">
        <f>L227*'Расчет субсидий'!Q227</f>
        <v>-13.183716075156578</v>
      </c>
      <c r="N227" s="56">
        <f t="shared" ref="N227:N235" si="70">$B227*M227/$U227</f>
        <v>-24.220891291449668</v>
      </c>
      <c r="O227" s="55">
        <f>'Расчет субсидий'!T227-1</f>
        <v>0</v>
      </c>
      <c r="P227" s="55">
        <f>O227*'Расчет субсидий'!U227</f>
        <v>0</v>
      </c>
      <c r="Q227" s="56">
        <f t="shared" ref="Q227:Q235" si="71">$B227*P227/$U227</f>
        <v>0</v>
      </c>
      <c r="R227" s="55">
        <f>'Расчет субсидий'!X227-1</f>
        <v>-1</v>
      </c>
      <c r="S227" s="55">
        <f>R227*'Расчет субсидий'!Y227</f>
        <v>-30</v>
      </c>
      <c r="T227" s="56">
        <f t="shared" ref="T227:T235" si="72">$B227*S227/$U227</f>
        <v>-55.115472344913961</v>
      </c>
      <c r="U227" s="55">
        <f t="shared" si="56"/>
        <v>-43.183716075156582</v>
      </c>
    </row>
    <row r="228" spans="1:21" ht="15" customHeight="1">
      <c r="A228" s="33" t="s">
        <v>148</v>
      </c>
      <c r="B228" s="53">
        <f>'Расчет субсидий'!AD228</f>
        <v>5.1090909090909129</v>
      </c>
      <c r="C228" s="55">
        <f>'Расчет субсидий'!D228-1</f>
        <v>-1</v>
      </c>
      <c r="D228" s="55">
        <f>C228*'Расчет субсидий'!E228</f>
        <v>0</v>
      </c>
      <c r="E228" s="56">
        <f t="shared" si="69"/>
        <v>0</v>
      </c>
      <c r="F228" s="27" t="s">
        <v>375</v>
      </c>
      <c r="G228" s="27" t="s">
        <v>375</v>
      </c>
      <c r="H228" s="27" t="s">
        <v>375</v>
      </c>
      <c r="I228" s="27" t="s">
        <v>375</v>
      </c>
      <c r="J228" s="27" t="s">
        <v>375</v>
      </c>
      <c r="K228" s="27" t="s">
        <v>375</v>
      </c>
      <c r="L228" s="55">
        <f>'Расчет субсидий'!P228-1</f>
        <v>0.22364183596689236</v>
      </c>
      <c r="M228" s="55">
        <f>L228*'Расчет субсидий'!Q228</f>
        <v>4.4728367193378471</v>
      </c>
      <c r="N228" s="56">
        <f t="shared" si="70"/>
        <v>1.9398220035945191</v>
      </c>
      <c r="O228" s="55">
        <f>'Расчет субсидий'!T228-1</f>
        <v>0.21692307692307677</v>
      </c>
      <c r="P228" s="55">
        <f>O228*'Расчет субсидий'!U228</f>
        <v>6.5076923076923032</v>
      </c>
      <c r="Q228" s="56">
        <f t="shared" si="71"/>
        <v>2.8223173621578401</v>
      </c>
      <c r="R228" s="55">
        <f>'Расчет субсидий'!X228-1</f>
        <v>4.0000000000000036E-2</v>
      </c>
      <c r="S228" s="55">
        <f>R228*'Расчет субсидий'!Y228</f>
        <v>0.80000000000000071</v>
      </c>
      <c r="T228" s="56">
        <f t="shared" si="72"/>
        <v>0.34695154333855305</v>
      </c>
      <c r="U228" s="55">
        <f t="shared" si="56"/>
        <v>11.780529027030152</v>
      </c>
    </row>
    <row r="229" spans="1:21" ht="15" customHeight="1">
      <c r="A229" s="33" t="s">
        <v>225</v>
      </c>
      <c r="B229" s="53">
        <f>'Расчет субсидий'!AD229</f>
        <v>-10.709090909090918</v>
      </c>
      <c r="C229" s="55">
        <f>'Расчет субсидий'!D229-1</f>
        <v>-1</v>
      </c>
      <c r="D229" s="55">
        <f>C229*'Расчет субсидий'!E229</f>
        <v>0</v>
      </c>
      <c r="E229" s="56">
        <f t="shared" si="69"/>
        <v>0</v>
      </c>
      <c r="F229" s="27" t="s">
        <v>375</v>
      </c>
      <c r="G229" s="27" t="s">
        <v>375</v>
      </c>
      <c r="H229" s="27" t="s">
        <v>375</v>
      </c>
      <c r="I229" s="27" t="s">
        <v>375</v>
      </c>
      <c r="J229" s="27" t="s">
        <v>375</v>
      </c>
      <c r="K229" s="27" t="s">
        <v>375</v>
      </c>
      <c r="L229" s="55">
        <f>'Расчет субсидий'!P229-1</f>
        <v>-0.28352899324083958</v>
      </c>
      <c r="M229" s="55">
        <f>L229*'Расчет субсидий'!Q229</f>
        <v>-5.6705798648167915</v>
      </c>
      <c r="N229" s="56">
        <f t="shared" si="70"/>
        <v>-12.223795557095471</v>
      </c>
      <c r="O229" s="55">
        <f>'Расчет субсидий'!T229-1</f>
        <v>0.20239999999999991</v>
      </c>
      <c r="P229" s="55">
        <f>O229*'Расчет субсидий'!U229</f>
        <v>3.0359999999999987</v>
      </c>
      <c r="Q229" s="56">
        <f t="shared" si="71"/>
        <v>6.5445587922322392</v>
      </c>
      <c r="R229" s="55">
        <f>'Расчет субсидий'!X229-1</f>
        <v>-6.6666666666666763E-2</v>
      </c>
      <c r="S229" s="55">
        <f>R229*'Расчет субсидий'!Y229</f>
        <v>-2.3333333333333366</v>
      </c>
      <c r="T229" s="56">
        <f t="shared" si="72"/>
        <v>-5.0298541442276852</v>
      </c>
      <c r="U229" s="55">
        <f t="shared" si="56"/>
        <v>-4.9679131981501294</v>
      </c>
    </row>
    <row r="230" spans="1:21" ht="15" customHeight="1">
      <c r="A230" s="33" t="s">
        <v>226</v>
      </c>
      <c r="B230" s="53">
        <f>'Расчет субсидий'!AD230</f>
        <v>34.536363636363632</v>
      </c>
      <c r="C230" s="55">
        <f>'Расчет субсидий'!D230-1</f>
        <v>-1</v>
      </c>
      <c r="D230" s="55">
        <f>C230*'Расчет субсидий'!E230</f>
        <v>0</v>
      </c>
      <c r="E230" s="56">
        <f t="shared" si="69"/>
        <v>0</v>
      </c>
      <c r="F230" s="27" t="s">
        <v>375</v>
      </c>
      <c r="G230" s="27" t="s">
        <v>375</v>
      </c>
      <c r="H230" s="27" t="s">
        <v>375</v>
      </c>
      <c r="I230" s="27" t="s">
        <v>375</v>
      </c>
      <c r="J230" s="27" t="s">
        <v>375</v>
      </c>
      <c r="K230" s="27" t="s">
        <v>375</v>
      </c>
      <c r="L230" s="55">
        <f>'Расчет субсидий'!P230-1</f>
        <v>0.21803803803803801</v>
      </c>
      <c r="M230" s="55">
        <f>L230*'Расчет субсидий'!Q230</f>
        <v>4.3607607607607601</v>
      </c>
      <c r="N230" s="56">
        <f t="shared" si="70"/>
        <v>10.736453290811257</v>
      </c>
      <c r="O230" s="55">
        <f>'Расчет субсидий'!T230-1</f>
        <v>0.16666666666666674</v>
      </c>
      <c r="P230" s="55">
        <f>O230*'Расчет субсидий'!U230</f>
        <v>4.1666666666666687</v>
      </c>
      <c r="Q230" s="56">
        <f t="shared" si="71"/>
        <v>10.258582045496716</v>
      </c>
      <c r="R230" s="55">
        <f>'Расчет субсидий'!X230-1</f>
        <v>0.21999999999999997</v>
      </c>
      <c r="S230" s="55">
        <f>R230*'Расчет субсидий'!Y230</f>
        <v>5.4999999999999991</v>
      </c>
      <c r="T230" s="56">
        <f t="shared" si="72"/>
        <v>13.541328300055653</v>
      </c>
      <c r="U230" s="55">
        <f t="shared" si="56"/>
        <v>14.02742742742743</v>
      </c>
    </row>
    <row r="231" spans="1:21" ht="15" customHeight="1">
      <c r="A231" s="33" t="s">
        <v>227</v>
      </c>
      <c r="B231" s="53">
        <f>'Расчет субсидий'!AD231</f>
        <v>-1.072727272727273</v>
      </c>
      <c r="C231" s="55">
        <f>'Расчет субсидий'!D231-1</f>
        <v>-0.29259999999999997</v>
      </c>
      <c r="D231" s="55">
        <f>C231*'Расчет субсидий'!E231</f>
        <v>-2.9259999999999997</v>
      </c>
      <c r="E231" s="56">
        <f t="shared" si="69"/>
        <v>-8.5069038464430993E-2</v>
      </c>
      <c r="F231" s="27" t="s">
        <v>375</v>
      </c>
      <c r="G231" s="27" t="s">
        <v>375</v>
      </c>
      <c r="H231" s="27" t="s">
        <v>375</v>
      </c>
      <c r="I231" s="27" t="s">
        <v>375</v>
      </c>
      <c r="J231" s="27" t="s">
        <v>375</v>
      </c>
      <c r="K231" s="27" t="s">
        <v>375</v>
      </c>
      <c r="L231" s="55">
        <f>'Расчет субсидий'!P231-1</f>
        <v>5.1445481447757624E-2</v>
      </c>
      <c r="M231" s="55">
        <f>L231*'Расчет субсидий'!Q231</f>
        <v>1.0289096289551525</v>
      </c>
      <c r="N231" s="56">
        <f t="shared" si="70"/>
        <v>2.9913996172935508E-2</v>
      </c>
      <c r="O231" s="55">
        <f>'Расчет субсидий'!T231-1</f>
        <v>0</v>
      </c>
      <c r="P231" s="55">
        <f>O231*'Расчет субсидий'!U231</f>
        <v>0</v>
      </c>
      <c r="Q231" s="56">
        <f t="shared" si="71"/>
        <v>0</v>
      </c>
      <c r="R231" s="55">
        <f>'Расчет субсидий'!X231-1</f>
        <v>-1</v>
      </c>
      <c r="S231" s="55">
        <f>R231*'Расчет субсидий'!Y231</f>
        <v>-35</v>
      </c>
      <c r="T231" s="56">
        <f t="shared" si="72"/>
        <v>-1.0175722304357775</v>
      </c>
      <c r="U231" s="55">
        <f t="shared" si="56"/>
        <v>-36.897090371044847</v>
      </c>
    </row>
    <row r="232" spans="1:21" ht="15" customHeight="1">
      <c r="A232" s="33" t="s">
        <v>228</v>
      </c>
      <c r="B232" s="53">
        <f>'Расчет субсидий'!AD232</f>
        <v>0</v>
      </c>
      <c r="C232" s="55">
        <f>'Расчет субсидий'!D232-1</f>
        <v>-2.5263277736665368E-2</v>
      </c>
      <c r="D232" s="55">
        <f>C232*'Расчет субсидий'!E232</f>
        <v>-0.25263277736665368</v>
      </c>
      <c r="E232" s="56">
        <f t="shared" si="69"/>
        <v>0</v>
      </c>
      <c r="F232" s="27" t="s">
        <v>375</v>
      </c>
      <c r="G232" s="27" t="s">
        <v>375</v>
      </c>
      <c r="H232" s="27" t="s">
        <v>375</v>
      </c>
      <c r="I232" s="27" t="s">
        <v>375</v>
      </c>
      <c r="J232" s="27" t="s">
        <v>375</v>
      </c>
      <c r="K232" s="27" t="s">
        <v>375</v>
      </c>
      <c r="L232" s="55">
        <f>'Расчет субсидий'!P232-1</f>
        <v>-0.52192002710227936</v>
      </c>
      <c r="M232" s="55">
        <f>L232*'Расчет субсидий'!Q232</f>
        <v>-10.438400542045587</v>
      </c>
      <c r="N232" s="56">
        <f t="shared" si="70"/>
        <v>0</v>
      </c>
      <c r="O232" s="55">
        <f>'Расчет субсидий'!T232-1</f>
        <v>0</v>
      </c>
      <c r="P232" s="55">
        <f>O232*'Расчет субсидий'!U232</f>
        <v>0</v>
      </c>
      <c r="Q232" s="56">
        <f t="shared" si="71"/>
        <v>0</v>
      </c>
      <c r="R232" s="55">
        <f>'Расчет субсидий'!X232-1</f>
        <v>0</v>
      </c>
      <c r="S232" s="55">
        <f>R232*'Расчет субсидий'!Y232</f>
        <v>0</v>
      </c>
      <c r="T232" s="56">
        <f t="shared" si="72"/>
        <v>0</v>
      </c>
      <c r="U232" s="55">
        <f t="shared" si="56"/>
        <v>-10.69103331941224</v>
      </c>
    </row>
    <row r="233" spans="1:21" ht="15" customHeight="1">
      <c r="A233" s="33" t="s">
        <v>229</v>
      </c>
      <c r="B233" s="53">
        <f>'Расчет субсидий'!AD233</f>
        <v>-6.7090909090909179</v>
      </c>
      <c r="C233" s="55">
        <f>'Расчет субсидий'!D233-1</f>
        <v>-1</v>
      </c>
      <c r="D233" s="55">
        <f>C233*'Расчет субсидий'!E233</f>
        <v>0</v>
      </c>
      <c r="E233" s="56">
        <f t="shared" si="69"/>
        <v>0</v>
      </c>
      <c r="F233" s="27" t="s">
        <v>375</v>
      </c>
      <c r="G233" s="27" t="s">
        <v>375</v>
      </c>
      <c r="H233" s="27" t="s">
        <v>375</v>
      </c>
      <c r="I233" s="27" t="s">
        <v>375</v>
      </c>
      <c r="J233" s="27" t="s">
        <v>375</v>
      </c>
      <c r="K233" s="27" t="s">
        <v>375</v>
      </c>
      <c r="L233" s="55">
        <f>'Расчет субсидий'!P233-1</f>
        <v>-0.48677248677248675</v>
      </c>
      <c r="M233" s="55">
        <f>L233*'Расчет субсидий'!Q233</f>
        <v>-9.735449735449734</v>
      </c>
      <c r="N233" s="56">
        <f t="shared" si="70"/>
        <v>-22.767848160692136</v>
      </c>
      <c r="O233" s="55">
        <f>'Расчет субсидий'!T233-1</f>
        <v>2.8888888888888742E-2</v>
      </c>
      <c r="P233" s="55">
        <f>O233*'Расчет субсидий'!U233</f>
        <v>0.86666666666666226</v>
      </c>
      <c r="Q233" s="56">
        <f t="shared" si="71"/>
        <v>2.0268334395224747</v>
      </c>
      <c r="R233" s="55">
        <f>'Расчет субсидий'!X233-1</f>
        <v>0.30000000000000004</v>
      </c>
      <c r="S233" s="55">
        <f>R233*'Расчет субсидий'!Y233</f>
        <v>6.0000000000000009</v>
      </c>
      <c r="T233" s="56">
        <f t="shared" si="72"/>
        <v>14.031923812078745</v>
      </c>
      <c r="U233" s="55">
        <f t="shared" si="56"/>
        <v>-2.8687830687830713</v>
      </c>
    </row>
    <row r="234" spans="1:21" ht="15" customHeight="1">
      <c r="A234" s="33" t="s">
        <v>230</v>
      </c>
      <c r="B234" s="53">
        <f>'Расчет субсидий'!AD234</f>
        <v>-11.61818181818181</v>
      </c>
      <c r="C234" s="55">
        <f>'Расчет субсидий'!D234-1</f>
        <v>-1</v>
      </c>
      <c r="D234" s="55">
        <f>C234*'Расчет субсидий'!E234</f>
        <v>0</v>
      </c>
      <c r="E234" s="56">
        <f t="shared" si="69"/>
        <v>0</v>
      </c>
      <c r="F234" s="27" t="s">
        <v>375</v>
      </c>
      <c r="G234" s="27" t="s">
        <v>375</v>
      </c>
      <c r="H234" s="27" t="s">
        <v>375</v>
      </c>
      <c r="I234" s="27" t="s">
        <v>375</v>
      </c>
      <c r="J234" s="27" t="s">
        <v>375</v>
      </c>
      <c r="K234" s="27" t="s">
        <v>375</v>
      </c>
      <c r="L234" s="55">
        <f>'Расчет субсидий'!P234-1</f>
        <v>-0.29405468521942202</v>
      </c>
      <c r="M234" s="55">
        <f>L234*'Расчет субсидий'!Q234</f>
        <v>-5.8810937043884408</v>
      </c>
      <c r="N234" s="56">
        <f t="shared" si="70"/>
        <v>-11.618181818181808</v>
      </c>
      <c r="O234" s="55">
        <f>'Расчет субсидий'!T234-1</f>
        <v>0</v>
      </c>
      <c r="P234" s="55">
        <f>O234*'Расчет субсидий'!U234</f>
        <v>0</v>
      </c>
      <c r="Q234" s="56">
        <f t="shared" si="71"/>
        <v>0</v>
      </c>
      <c r="R234" s="55">
        <f>'Расчет субсидий'!X234-1</f>
        <v>0</v>
      </c>
      <c r="S234" s="55">
        <f>R234*'Расчет субсидий'!Y234</f>
        <v>0</v>
      </c>
      <c r="T234" s="56">
        <f t="shared" si="72"/>
        <v>0</v>
      </c>
      <c r="U234" s="55">
        <f t="shared" si="56"/>
        <v>-5.8810937043884408</v>
      </c>
    </row>
    <row r="235" spans="1:21" ht="15" customHeight="1">
      <c r="A235" s="33" t="s">
        <v>231</v>
      </c>
      <c r="B235" s="53">
        <f>'Расчет субсидий'!AD235</f>
        <v>18.554545454545462</v>
      </c>
      <c r="C235" s="55">
        <f>'Расчет субсидий'!D235-1</f>
        <v>0.23991228571428569</v>
      </c>
      <c r="D235" s="55">
        <f>C235*'Расчет субсидий'!E235</f>
        <v>2.3991228571428569</v>
      </c>
      <c r="E235" s="56">
        <f t="shared" si="69"/>
        <v>10.649469036080651</v>
      </c>
      <c r="F235" s="27" t="s">
        <v>375</v>
      </c>
      <c r="G235" s="27" t="s">
        <v>375</v>
      </c>
      <c r="H235" s="27" t="s">
        <v>375</v>
      </c>
      <c r="I235" s="27" t="s">
        <v>375</v>
      </c>
      <c r="J235" s="27" t="s">
        <v>375</v>
      </c>
      <c r="K235" s="27" t="s">
        <v>375</v>
      </c>
      <c r="L235" s="55">
        <f>'Расчет субсидий'!P235-1</f>
        <v>-0.47345683052955423</v>
      </c>
      <c r="M235" s="55">
        <f>L235*'Расчет субсидий'!Q235</f>
        <v>-9.4691366105910841</v>
      </c>
      <c r="N235" s="56">
        <f t="shared" si="70"/>
        <v>-42.032560705540725</v>
      </c>
      <c r="O235" s="55">
        <f>'Расчет субсидий'!T235-1</f>
        <v>0.30000000000000004</v>
      </c>
      <c r="P235" s="55">
        <f>O235*'Расчет субсидий'!U235</f>
        <v>6.0000000000000009</v>
      </c>
      <c r="Q235" s="56">
        <f t="shared" si="71"/>
        <v>26.633406466136286</v>
      </c>
      <c r="R235" s="55">
        <f>'Расчет субсидий'!X235-1</f>
        <v>0.17500000000000004</v>
      </c>
      <c r="S235" s="55">
        <f>R235*'Расчет субсидий'!Y235</f>
        <v>5.2500000000000018</v>
      </c>
      <c r="T235" s="56">
        <f t="shared" si="72"/>
        <v>23.304230657869255</v>
      </c>
      <c r="U235" s="55">
        <f t="shared" si="56"/>
        <v>4.179986246551775</v>
      </c>
    </row>
    <row r="236" spans="1:21" ht="15" customHeight="1">
      <c r="A236" s="32" t="s">
        <v>232</v>
      </c>
      <c r="B236" s="57"/>
      <c r="C236" s="58"/>
      <c r="D236" s="58"/>
      <c r="E236" s="59"/>
      <c r="F236" s="58"/>
      <c r="G236" s="58"/>
      <c r="H236" s="59"/>
      <c r="I236" s="59"/>
      <c r="J236" s="59"/>
      <c r="K236" s="59"/>
      <c r="L236" s="58"/>
      <c r="M236" s="58"/>
      <c r="N236" s="59"/>
      <c r="O236" s="58"/>
      <c r="P236" s="58"/>
      <c r="Q236" s="59"/>
      <c r="R236" s="58"/>
      <c r="S236" s="58"/>
      <c r="T236" s="59"/>
      <c r="U236" s="59"/>
    </row>
    <row r="237" spans="1:21" ht="15" customHeight="1">
      <c r="A237" s="33" t="s">
        <v>233</v>
      </c>
      <c r="B237" s="53">
        <f>'Расчет субсидий'!AD237</f>
        <v>-22.163636363636385</v>
      </c>
      <c r="C237" s="55">
        <f>'Расчет субсидий'!D237-1</f>
        <v>-1</v>
      </c>
      <c r="D237" s="55">
        <f>C237*'Расчет субсидий'!E237</f>
        <v>0</v>
      </c>
      <c r="E237" s="56">
        <f t="shared" ref="E237:E244" si="73">$B237*D237/$U237</f>
        <v>0</v>
      </c>
      <c r="F237" s="27" t="s">
        <v>375</v>
      </c>
      <c r="G237" s="27" t="s">
        <v>375</v>
      </c>
      <c r="H237" s="27" t="s">
        <v>375</v>
      </c>
      <c r="I237" s="27" t="s">
        <v>375</v>
      </c>
      <c r="J237" s="27" t="s">
        <v>375</v>
      </c>
      <c r="K237" s="27" t="s">
        <v>375</v>
      </c>
      <c r="L237" s="55">
        <f>'Расчет субсидий'!P237-1</f>
        <v>-0.72139417564778729</v>
      </c>
      <c r="M237" s="55">
        <f>L237*'Расчет субсидий'!Q237</f>
        <v>-14.427883512955745</v>
      </c>
      <c r="N237" s="56">
        <f t="shared" ref="N237:N244" si="74">$B237*M237/$U237</f>
        <v>-48.351044834078259</v>
      </c>
      <c r="O237" s="55">
        <f>'Расчет субсидий'!T237-1</f>
        <v>-1.4285714285714235E-2</v>
      </c>
      <c r="P237" s="55">
        <f>O237*'Расчет субсидий'!U237</f>
        <v>-0.2857142857142847</v>
      </c>
      <c r="Q237" s="56">
        <f t="shared" ref="Q237:Q244" si="75">$B237*P237/$U237</f>
        <v>-0.95749208301432454</v>
      </c>
      <c r="R237" s="55">
        <f>'Расчет субсидий'!X237-1</f>
        <v>0.27</v>
      </c>
      <c r="S237" s="55">
        <f>R237*'Расчет субсидий'!Y237</f>
        <v>8.1000000000000014</v>
      </c>
      <c r="T237" s="56">
        <f t="shared" ref="T237:T244" si="76">$B237*S237/$U237</f>
        <v>27.1449005534562</v>
      </c>
      <c r="U237" s="55">
        <f t="shared" si="56"/>
        <v>-6.6135977986700283</v>
      </c>
    </row>
    <row r="238" spans="1:21" ht="15" customHeight="1">
      <c r="A238" s="33" t="s">
        <v>234</v>
      </c>
      <c r="B238" s="53">
        <f>'Расчет субсидий'!AD238</f>
        <v>2.9636363636363541</v>
      </c>
      <c r="C238" s="55">
        <f>'Расчет субсидий'!D238-1</f>
        <v>-1</v>
      </c>
      <c r="D238" s="55">
        <f>C238*'Расчет субсидий'!E238</f>
        <v>0</v>
      </c>
      <c r="E238" s="56">
        <f t="shared" si="73"/>
        <v>0</v>
      </c>
      <c r="F238" s="27" t="s">
        <v>375</v>
      </c>
      <c r="G238" s="27" t="s">
        <v>375</v>
      </c>
      <c r="H238" s="27" t="s">
        <v>375</v>
      </c>
      <c r="I238" s="27" t="s">
        <v>375</v>
      </c>
      <c r="J238" s="27" t="s">
        <v>375</v>
      </c>
      <c r="K238" s="27" t="s">
        <v>375</v>
      </c>
      <c r="L238" s="55">
        <f>'Расчет субсидий'!P238-1</f>
        <v>-0.57740358500814781</v>
      </c>
      <c r="M238" s="55">
        <f>L238*'Расчет субсидий'!Q238</f>
        <v>-11.548071700162957</v>
      </c>
      <c r="N238" s="56">
        <f t="shared" si="74"/>
        <v>-20.717778867193534</v>
      </c>
      <c r="O238" s="55">
        <f>'Расчет субсидий'!T238-1</f>
        <v>0.22799999999999998</v>
      </c>
      <c r="P238" s="55">
        <f>O238*'Расчет субсидий'!U238</f>
        <v>5.6999999999999993</v>
      </c>
      <c r="Q238" s="56">
        <f t="shared" si="75"/>
        <v>10.226065667858361</v>
      </c>
      <c r="R238" s="55">
        <f>'Расчет субсидий'!X238-1</f>
        <v>0.30000000000000004</v>
      </c>
      <c r="S238" s="55">
        <f>R238*'Расчет субсидий'!Y238</f>
        <v>7.5000000000000009</v>
      </c>
      <c r="T238" s="56">
        <f t="shared" si="76"/>
        <v>13.455349562971529</v>
      </c>
      <c r="U238" s="55">
        <f t="shared" si="56"/>
        <v>1.651928299837043</v>
      </c>
    </row>
    <row r="239" spans="1:21" ht="15" customHeight="1">
      <c r="A239" s="33" t="s">
        <v>235</v>
      </c>
      <c r="B239" s="53">
        <f>'Расчет субсидий'!AD239</f>
        <v>11.427272727272737</v>
      </c>
      <c r="C239" s="55">
        <f>'Расчет субсидий'!D239-1</f>
        <v>-1</v>
      </c>
      <c r="D239" s="55">
        <f>C239*'Расчет субсидий'!E239</f>
        <v>0</v>
      </c>
      <c r="E239" s="56">
        <f t="shared" si="73"/>
        <v>0</v>
      </c>
      <c r="F239" s="27" t="s">
        <v>375</v>
      </c>
      <c r="G239" s="27" t="s">
        <v>375</v>
      </c>
      <c r="H239" s="27" t="s">
        <v>375</v>
      </c>
      <c r="I239" s="27" t="s">
        <v>375</v>
      </c>
      <c r="J239" s="27" t="s">
        <v>375</v>
      </c>
      <c r="K239" s="27" t="s">
        <v>375</v>
      </c>
      <c r="L239" s="55">
        <f>'Расчет субсидий'!P239-1</f>
        <v>-0.48183486238532114</v>
      </c>
      <c r="M239" s="55">
        <f>L239*'Расчет субсидий'!Q239</f>
        <v>-9.6366972477064223</v>
      </c>
      <c r="N239" s="56">
        <f t="shared" si="74"/>
        <v>-41.6998836978862</v>
      </c>
      <c r="O239" s="55">
        <f>'Расчет субсидий'!T239-1</f>
        <v>0.1359999999999999</v>
      </c>
      <c r="P239" s="55">
        <f>O239*'Расчет субсидий'!U239</f>
        <v>2.0399999999999983</v>
      </c>
      <c r="Q239" s="56">
        <f t="shared" si="75"/>
        <v>8.8274810920239588</v>
      </c>
      <c r="R239" s="55">
        <f>'Расчет субсидий'!X239-1</f>
        <v>0.29249999999999998</v>
      </c>
      <c r="S239" s="55">
        <f>R239*'Расчет субсидий'!Y239</f>
        <v>10.237499999999999</v>
      </c>
      <c r="T239" s="56">
        <f t="shared" si="76"/>
        <v>44.299675333134978</v>
      </c>
      <c r="U239" s="55">
        <f t="shared" si="56"/>
        <v>2.6408027522935749</v>
      </c>
    </row>
    <row r="240" spans="1:21" ht="15" customHeight="1">
      <c r="A240" s="33" t="s">
        <v>236</v>
      </c>
      <c r="B240" s="53">
        <f>'Расчет субсидий'!AD240</f>
        <v>-112.47272727272724</v>
      </c>
      <c r="C240" s="55">
        <f>'Расчет субсидий'!D240-1</f>
        <v>-0.46307692307692305</v>
      </c>
      <c r="D240" s="55">
        <f>C240*'Расчет субсидий'!E240</f>
        <v>-4.6307692307692303</v>
      </c>
      <c r="E240" s="56">
        <f t="shared" si="73"/>
        <v>-18.70610408670316</v>
      </c>
      <c r="F240" s="27" t="s">
        <v>375</v>
      </c>
      <c r="G240" s="27" t="s">
        <v>375</v>
      </c>
      <c r="H240" s="27" t="s">
        <v>375</v>
      </c>
      <c r="I240" s="27" t="s">
        <v>375</v>
      </c>
      <c r="J240" s="27" t="s">
        <v>375</v>
      </c>
      <c r="K240" s="27" t="s">
        <v>375</v>
      </c>
      <c r="L240" s="55">
        <f>'Расчет субсидий'!P240-1</f>
        <v>-4.9364715684232507E-2</v>
      </c>
      <c r="M240" s="55">
        <f>L240*'Расчет субсидий'!Q240</f>
        <v>-0.98729431368465015</v>
      </c>
      <c r="N240" s="56">
        <f t="shared" si="74"/>
        <v>-3.9881992117597673</v>
      </c>
      <c r="O240" s="55">
        <f>'Расчет субсидий'!T240-1</f>
        <v>0.20999999999999996</v>
      </c>
      <c r="P240" s="55">
        <f>O240*'Расчет субсидий'!U240</f>
        <v>3.1499999999999995</v>
      </c>
      <c r="Q240" s="56">
        <f t="shared" si="75"/>
        <v>12.724501035722499</v>
      </c>
      <c r="R240" s="55">
        <f>'Расчет субсидий'!X240-1</f>
        <v>-0.72499999999999998</v>
      </c>
      <c r="S240" s="55">
        <f>R240*'Расчет субсидий'!Y240</f>
        <v>-25.375</v>
      </c>
      <c r="T240" s="56">
        <f t="shared" si="76"/>
        <v>-102.50292500998682</v>
      </c>
      <c r="U240" s="55">
        <f t="shared" ref="U240:U303" si="77">D240+M240+P240+S240</f>
        <v>-27.84306354445388</v>
      </c>
    </row>
    <row r="241" spans="1:21" ht="15" customHeight="1">
      <c r="A241" s="33" t="s">
        <v>237</v>
      </c>
      <c r="B241" s="53">
        <f>'Расчет субсидий'!AD241</f>
        <v>3.7636363636363654</v>
      </c>
      <c r="C241" s="55">
        <f>'Расчет субсидий'!D241-1</f>
        <v>-1</v>
      </c>
      <c r="D241" s="55">
        <f>C241*'Расчет субсидий'!E241</f>
        <v>0</v>
      </c>
      <c r="E241" s="56">
        <f t="shared" si="73"/>
        <v>0</v>
      </c>
      <c r="F241" s="27" t="s">
        <v>375</v>
      </c>
      <c r="G241" s="27" t="s">
        <v>375</v>
      </c>
      <c r="H241" s="27" t="s">
        <v>375</v>
      </c>
      <c r="I241" s="27" t="s">
        <v>375</v>
      </c>
      <c r="J241" s="27" t="s">
        <v>375</v>
      </c>
      <c r="K241" s="27" t="s">
        <v>375</v>
      </c>
      <c r="L241" s="55">
        <f>'Расчет субсидий'!P241-1</f>
        <v>-0.25185608223872069</v>
      </c>
      <c r="M241" s="55">
        <f>L241*'Расчет субсидий'!Q241</f>
        <v>-5.0371216447744143</v>
      </c>
      <c r="N241" s="56">
        <f t="shared" si="74"/>
        <v>-7.9392210867214876</v>
      </c>
      <c r="O241" s="55">
        <f>'Расчет субсидий'!T241-1</f>
        <v>0</v>
      </c>
      <c r="P241" s="55">
        <f>O241*'Расчет субсидий'!U241</f>
        <v>0</v>
      </c>
      <c r="Q241" s="56">
        <f t="shared" si="75"/>
        <v>0</v>
      </c>
      <c r="R241" s="55">
        <f>'Расчет субсидий'!X241-1</f>
        <v>0.24750000000000005</v>
      </c>
      <c r="S241" s="55">
        <f>R241*'Расчет субсидий'!Y241</f>
        <v>7.4250000000000016</v>
      </c>
      <c r="T241" s="56">
        <f t="shared" si="76"/>
        <v>11.702857450357852</v>
      </c>
      <c r="U241" s="55">
        <f t="shared" si="77"/>
        <v>2.3878783552255873</v>
      </c>
    </row>
    <row r="242" spans="1:21" ht="15" customHeight="1">
      <c r="A242" s="33" t="s">
        <v>238</v>
      </c>
      <c r="B242" s="53">
        <f>'Расчет субсидий'!AD242</f>
        <v>-20.845454545454572</v>
      </c>
      <c r="C242" s="55">
        <f>'Расчет субсидий'!D242-1</f>
        <v>-1</v>
      </c>
      <c r="D242" s="55">
        <f>C242*'Расчет субсидий'!E242</f>
        <v>0</v>
      </c>
      <c r="E242" s="56">
        <f t="shared" si="73"/>
        <v>0</v>
      </c>
      <c r="F242" s="27" t="s">
        <v>375</v>
      </c>
      <c r="G242" s="27" t="s">
        <v>375</v>
      </c>
      <c r="H242" s="27" t="s">
        <v>375</v>
      </c>
      <c r="I242" s="27" t="s">
        <v>375</v>
      </c>
      <c r="J242" s="27" t="s">
        <v>375</v>
      </c>
      <c r="K242" s="27" t="s">
        <v>375</v>
      </c>
      <c r="L242" s="55">
        <f>'Расчет субсидий'!P242-1</f>
        <v>-0.33807439824945296</v>
      </c>
      <c r="M242" s="55">
        <f>L242*'Расчет субсидий'!Q242</f>
        <v>-6.7614879649890591</v>
      </c>
      <c r="N242" s="56">
        <f t="shared" si="74"/>
        <v>-26.23428400991477</v>
      </c>
      <c r="O242" s="55">
        <f>'Расчет субсидий'!T242-1</f>
        <v>4.4444444444444509E-2</v>
      </c>
      <c r="P242" s="55">
        <f>O242*'Расчет субсидий'!U242</f>
        <v>0.88888888888889017</v>
      </c>
      <c r="Q242" s="56">
        <f t="shared" si="75"/>
        <v>3.4488508572545316</v>
      </c>
      <c r="R242" s="55">
        <f>'Расчет субсидий'!X242-1</f>
        <v>1.6666666666666607E-2</v>
      </c>
      <c r="S242" s="55">
        <f>R242*'Расчет субсидий'!Y242</f>
        <v>0.49999999999999822</v>
      </c>
      <c r="T242" s="56">
        <f t="shared" si="76"/>
        <v>1.9399786072056644</v>
      </c>
      <c r="U242" s="55">
        <f t="shared" si="77"/>
        <v>-5.3725990761001707</v>
      </c>
    </row>
    <row r="243" spans="1:21" ht="15" customHeight="1">
      <c r="A243" s="33" t="s">
        <v>239</v>
      </c>
      <c r="B243" s="53">
        <f>'Расчет субсидий'!AD243</f>
        <v>-33.872727272727275</v>
      </c>
      <c r="C243" s="55">
        <f>'Расчет субсидий'!D243-1</f>
        <v>-0.58185483870967736</v>
      </c>
      <c r="D243" s="55">
        <f>C243*'Расчет субсидий'!E243</f>
        <v>-5.818548387096774</v>
      </c>
      <c r="E243" s="56">
        <f t="shared" si="73"/>
        <v>-18.328458679616883</v>
      </c>
      <c r="F243" s="27" t="s">
        <v>375</v>
      </c>
      <c r="G243" s="27" t="s">
        <v>375</v>
      </c>
      <c r="H243" s="27" t="s">
        <v>375</v>
      </c>
      <c r="I243" s="27" t="s">
        <v>375</v>
      </c>
      <c r="J243" s="27" t="s">
        <v>375</v>
      </c>
      <c r="K243" s="27" t="s">
        <v>375</v>
      </c>
      <c r="L243" s="55">
        <f>'Расчет субсидий'!P243-1</f>
        <v>0.22576599870717518</v>
      </c>
      <c r="M243" s="55">
        <f>L243*'Расчет субсидий'!Q243</f>
        <v>4.5153199741435035</v>
      </c>
      <c r="N243" s="56">
        <f t="shared" si="74"/>
        <v>14.22328217719461</v>
      </c>
      <c r="O243" s="55">
        <f>'Расчет субсидий'!T243-1</f>
        <v>-0.35</v>
      </c>
      <c r="P243" s="55">
        <f>O243*'Расчет субсидий'!U243</f>
        <v>-5.25</v>
      </c>
      <c r="Q243" s="56">
        <f t="shared" si="75"/>
        <v>-16.537528205725007</v>
      </c>
      <c r="R243" s="55">
        <f>'Расчет субсидий'!X243-1</f>
        <v>-0.11999999999999988</v>
      </c>
      <c r="S243" s="55">
        <f>R243*'Расчет субсидий'!Y243</f>
        <v>-4.1999999999999957</v>
      </c>
      <c r="T243" s="56">
        <f t="shared" si="76"/>
        <v>-13.230022564579993</v>
      </c>
      <c r="U243" s="55">
        <f t="shared" si="77"/>
        <v>-10.753228412953266</v>
      </c>
    </row>
    <row r="244" spans="1:21" ht="15" customHeight="1">
      <c r="A244" s="33" t="s">
        <v>240</v>
      </c>
      <c r="B244" s="53">
        <f>'Расчет субсидий'!AD244</f>
        <v>5.4454545454545382</v>
      </c>
      <c r="C244" s="55">
        <f>'Расчет субсидий'!D244-1</f>
        <v>-9.1990950226243928E-3</v>
      </c>
      <c r="D244" s="55">
        <f>C244*'Расчет субсидий'!E244</f>
        <v>-9.1990950226243928E-2</v>
      </c>
      <c r="E244" s="56">
        <f t="shared" si="73"/>
        <v>-0.35168134716598504</v>
      </c>
      <c r="F244" s="27" t="s">
        <v>375</v>
      </c>
      <c r="G244" s="27" t="s">
        <v>375</v>
      </c>
      <c r="H244" s="27" t="s">
        <v>375</v>
      </c>
      <c r="I244" s="27" t="s">
        <v>375</v>
      </c>
      <c r="J244" s="27" t="s">
        <v>375</v>
      </c>
      <c r="K244" s="27" t="s">
        <v>375</v>
      </c>
      <c r="L244" s="55">
        <f>'Расчет субсидий'!P244-1</f>
        <v>-0.37293078984707551</v>
      </c>
      <c r="M244" s="55">
        <f>L244*'Расчет субсидий'!Q244</f>
        <v>-7.4586157969415101</v>
      </c>
      <c r="N244" s="56">
        <f t="shared" si="74"/>
        <v>-28.514283687805197</v>
      </c>
      <c r="O244" s="55">
        <f>'Расчет субсидий'!T244-1</f>
        <v>3.7500000000000089E-2</v>
      </c>
      <c r="P244" s="55">
        <f>O244*'Расчет субсидий'!U244</f>
        <v>0.37500000000000089</v>
      </c>
      <c r="Q244" s="56">
        <f t="shared" si="75"/>
        <v>1.4336247735553962</v>
      </c>
      <c r="R244" s="55">
        <f>'Расчет субсидий'!X244-1</f>
        <v>0.21499999999999986</v>
      </c>
      <c r="S244" s="55">
        <f>R244*'Расчет субсидий'!Y244</f>
        <v>8.5999999999999943</v>
      </c>
      <c r="T244" s="56">
        <f t="shared" si="76"/>
        <v>32.87779480687032</v>
      </c>
      <c r="U244" s="55">
        <f t="shared" si="77"/>
        <v>1.4243932528322416</v>
      </c>
    </row>
    <row r="245" spans="1:21" ht="15" customHeight="1">
      <c r="A245" s="32" t="s">
        <v>241</v>
      </c>
      <c r="B245" s="57"/>
      <c r="C245" s="58"/>
      <c r="D245" s="58"/>
      <c r="E245" s="59"/>
      <c r="F245" s="58"/>
      <c r="G245" s="58"/>
      <c r="H245" s="59"/>
      <c r="I245" s="59"/>
      <c r="J245" s="59"/>
      <c r="K245" s="59"/>
      <c r="L245" s="58"/>
      <c r="M245" s="58"/>
      <c r="N245" s="59"/>
      <c r="O245" s="58"/>
      <c r="P245" s="58"/>
      <c r="Q245" s="59"/>
      <c r="R245" s="58"/>
      <c r="S245" s="58"/>
      <c r="T245" s="59"/>
      <c r="U245" s="59"/>
    </row>
    <row r="246" spans="1:21" ht="15" customHeight="1">
      <c r="A246" s="33" t="s">
        <v>242</v>
      </c>
      <c r="B246" s="53">
        <f>'Расчет субсидий'!AD246</f>
        <v>54.309090909090912</v>
      </c>
      <c r="C246" s="55">
        <f>'Расчет субсидий'!D246-1</f>
        <v>2.02553940995156E-2</v>
      </c>
      <c r="D246" s="55">
        <f>C246*'Расчет субсидий'!E246</f>
        <v>0.202553940995156</v>
      </c>
      <c r="E246" s="56">
        <f t="shared" ref="E246:E260" si="78">$B246*D246/$U246</f>
        <v>0.65342802619470142</v>
      </c>
      <c r="F246" s="27" t="s">
        <v>375</v>
      </c>
      <c r="G246" s="27" t="s">
        <v>375</v>
      </c>
      <c r="H246" s="27" t="s">
        <v>375</v>
      </c>
      <c r="I246" s="27" t="s">
        <v>375</v>
      </c>
      <c r="J246" s="27" t="s">
        <v>375</v>
      </c>
      <c r="K246" s="27" t="s">
        <v>375</v>
      </c>
      <c r="L246" s="55">
        <f>'Расчет субсидий'!P246-1</f>
        <v>0.25277227722772277</v>
      </c>
      <c r="M246" s="55">
        <f>L246*'Расчет субсидий'!Q246</f>
        <v>5.0554455445544555</v>
      </c>
      <c r="N246" s="56">
        <f t="shared" ref="N246:N260" si="79">$B246*M246/$U246</f>
        <v>16.308593096157111</v>
      </c>
      <c r="O246" s="55">
        <f>'Расчет субсидий'!T246-1</f>
        <v>0.18850574712643686</v>
      </c>
      <c r="P246" s="55">
        <f>O246*'Расчет субсидий'!U246</f>
        <v>3.7701149425287372</v>
      </c>
      <c r="Q246" s="56">
        <f t="shared" ref="Q246:Q260" si="80">$B246*P246/$U246</f>
        <v>12.162186296254866</v>
      </c>
      <c r="R246" s="55">
        <f>'Расчет субсидий'!X246-1</f>
        <v>0.26023255813953483</v>
      </c>
      <c r="S246" s="55">
        <f>R246*'Расчет субсидий'!Y246</f>
        <v>7.8069767441860449</v>
      </c>
      <c r="T246" s="56">
        <f t="shared" ref="T246:T260" si="81">$B246*S246/$U246</f>
        <v>25.184883490484246</v>
      </c>
      <c r="U246" s="55">
        <f t="shared" si="77"/>
        <v>16.835091172264391</v>
      </c>
    </row>
    <row r="247" spans="1:21" ht="15" customHeight="1">
      <c r="A247" s="33" t="s">
        <v>243</v>
      </c>
      <c r="B247" s="53">
        <f>'Расчет субсидий'!AD247</f>
        <v>42.190909090909088</v>
      </c>
      <c r="C247" s="55">
        <f>'Расчет субсидий'!D247-1</f>
        <v>-1</v>
      </c>
      <c r="D247" s="55">
        <f>C247*'Расчет субсидий'!E247</f>
        <v>0</v>
      </c>
      <c r="E247" s="56">
        <f t="shared" si="78"/>
        <v>0</v>
      </c>
      <c r="F247" s="27" t="s">
        <v>375</v>
      </c>
      <c r="G247" s="27" t="s">
        <v>375</v>
      </c>
      <c r="H247" s="27" t="s">
        <v>375</v>
      </c>
      <c r="I247" s="27" t="s">
        <v>375</v>
      </c>
      <c r="J247" s="27" t="s">
        <v>375</v>
      </c>
      <c r="K247" s="27" t="s">
        <v>375</v>
      </c>
      <c r="L247" s="55">
        <f>'Расчет субсидий'!P247-1</f>
        <v>0.30000000000000004</v>
      </c>
      <c r="M247" s="55">
        <f>L247*'Расчет субсидий'!Q247</f>
        <v>6.0000000000000009</v>
      </c>
      <c r="N247" s="56">
        <f t="shared" si="79"/>
        <v>16.691139806781742</v>
      </c>
      <c r="O247" s="55">
        <f>'Расчет субсидий'!T247-1</f>
        <v>1.8867924528301883E-2</v>
      </c>
      <c r="P247" s="55">
        <f>O247*'Расчет субсидий'!U247</f>
        <v>0.18867924528301883</v>
      </c>
      <c r="Q247" s="56">
        <f t="shared" si="80"/>
        <v>0.52487861027615523</v>
      </c>
      <c r="R247" s="55">
        <f>'Расчет субсидий'!X247-1</f>
        <v>0.22444444444444445</v>
      </c>
      <c r="S247" s="55">
        <f>R247*'Расчет субсидий'!Y247</f>
        <v>8.9777777777777779</v>
      </c>
      <c r="T247" s="56">
        <f t="shared" si="81"/>
        <v>24.974890673851192</v>
      </c>
      <c r="U247" s="55">
        <f t="shared" si="77"/>
        <v>15.166457023060797</v>
      </c>
    </row>
    <row r="248" spans="1:21" ht="15" customHeight="1">
      <c r="A248" s="33" t="s">
        <v>244</v>
      </c>
      <c r="B248" s="53">
        <f>'Расчет субсидий'!AD248</f>
        <v>25.554545454545462</v>
      </c>
      <c r="C248" s="55">
        <f>'Расчет субсидий'!D248-1</f>
        <v>0.23537564766839369</v>
      </c>
      <c r="D248" s="55">
        <f>C248*'Расчет субсидий'!E248</f>
        <v>2.3537564766839369</v>
      </c>
      <c r="E248" s="56">
        <f t="shared" si="78"/>
        <v>4.1285480133793895</v>
      </c>
      <c r="F248" s="27" t="s">
        <v>375</v>
      </c>
      <c r="G248" s="27" t="s">
        <v>375</v>
      </c>
      <c r="H248" s="27" t="s">
        <v>375</v>
      </c>
      <c r="I248" s="27" t="s">
        <v>375</v>
      </c>
      <c r="J248" s="27" t="s">
        <v>375</v>
      </c>
      <c r="K248" s="27" t="s">
        <v>375</v>
      </c>
      <c r="L248" s="55">
        <f>'Расчет субсидий'!P248-1</f>
        <v>0.21469387755102032</v>
      </c>
      <c r="M248" s="55">
        <f>L248*'Расчет субсидий'!Q248</f>
        <v>4.2938775510204064</v>
      </c>
      <c r="N248" s="56">
        <f t="shared" si="79"/>
        <v>7.5315691357904688</v>
      </c>
      <c r="O248" s="55">
        <f>'Расчет субсидий'!T248-1</f>
        <v>0.18527918781725905</v>
      </c>
      <c r="P248" s="55">
        <f>O248*'Расчет субсидий'!U248</f>
        <v>4.6319796954314763</v>
      </c>
      <c r="Q248" s="56">
        <f t="shared" si="80"/>
        <v>8.1246087940792435</v>
      </c>
      <c r="R248" s="55">
        <f>'Расчет субсидий'!X248-1</f>
        <v>0.13157894736842102</v>
      </c>
      <c r="S248" s="55">
        <f>R248*'Расчет субсидий'!Y248</f>
        <v>3.2894736842105257</v>
      </c>
      <c r="T248" s="56">
        <f t="shared" si="81"/>
        <v>5.7698195112963573</v>
      </c>
      <c r="U248" s="55">
        <f t="shared" si="77"/>
        <v>14.569087407346347</v>
      </c>
    </row>
    <row r="249" spans="1:21" ht="15" customHeight="1">
      <c r="A249" s="33" t="s">
        <v>245</v>
      </c>
      <c r="B249" s="53">
        <f>'Расчет субсидий'!AD249</f>
        <v>28.672727272727286</v>
      </c>
      <c r="C249" s="55">
        <f>'Расчет субсидий'!D249-1</f>
        <v>-1</v>
      </c>
      <c r="D249" s="55">
        <f>C249*'Расчет субсидий'!E249</f>
        <v>0</v>
      </c>
      <c r="E249" s="56">
        <f t="shared" si="78"/>
        <v>0</v>
      </c>
      <c r="F249" s="27" t="s">
        <v>375</v>
      </c>
      <c r="G249" s="27" t="s">
        <v>375</v>
      </c>
      <c r="H249" s="27" t="s">
        <v>375</v>
      </c>
      <c r="I249" s="27" t="s">
        <v>375</v>
      </c>
      <c r="J249" s="27" t="s">
        <v>375</v>
      </c>
      <c r="K249" s="27" t="s">
        <v>375</v>
      </c>
      <c r="L249" s="55">
        <f>'Расчет субсидий'!P249-1</f>
        <v>0.22039886039886047</v>
      </c>
      <c r="M249" s="55">
        <f>L249*'Расчет субсидий'!Q249</f>
        <v>4.4079772079772095</v>
      </c>
      <c r="N249" s="56">
        <f t="shared" si="79"/>
        <v>10.259883450872307</v>
      </c>
      <c r="O249" s="55">
        <f>'Расчет субсидий'!T249-1</f>
        <v>0.18784530386740328</v>
      </c>
      <c r="P249" s="55">
        <f>O249*'Расчет субсидий'!U249</f>
        <v>3.7569060773480656</v>
      </c>
      <c r="Q249" s="56">
        <f t="shared" si="80"/>
        <v>8.7444686464595485</v>
      </c>
      <c r="R249" s="55">
        <f>'Расчет субсидий'!X249-1</f>
        <v>0.13846153846153841</v>
      </c>
      <c r="S249" s="55">
        <f>R249*'Расчет субсидий'!Y249</f>
        <v>4.1538461538461524</v>
      </c>
      <c r="T249" s="56">
        <f t="shared" si="81"/>
        <v>9.6683751753954308</v>
      </c>
      <c r="U249" s="55">
        <f t="shared" si="77"/>
        <v>12.318729439171427</v>
      </c>
    </row>
    <row r="250" spans="1:21" ht="15" customHeight="1">
      <c r="A250" s="33" t="s">
        <v>246</v>
      </c>
      <c r="B250" s="53">
        <f>'Расчет субсидий'!AD250</f>
        <v>-5.1727272727272862</v>
      </c>
      <c r="C250" s="55">
        <f>'Расчет субсидий'!D250-1</f>
        <v>-1</v>
      </c>
      <c r="D250" s="55">
        <f>C250*'Расчет субсидий'!E250</f>
        <v>0</v>
      </c>
      <c r="E250" s="56">
        <f t="shared" si="78"/>
        <v>0</v>
      </c>
      <c r="F250" s="27" t="s">
        <v>375</v>
      </c>
      <c r="G250" s="27" t="s">
        <v>375</v>
      </c>
      <c r="H250" s="27" t="s">
        <v>375</v>
      </c>
      <c r="I250" s="27" t="s">
        <v>375</v>
      </c>
      <c r="J250" s="27" t="s">
        <v>375</v>
      </c>
      <c r="K250" s="27" t="s">
        <v>375</v>
      </c>
      <c r="L250" s="55">
        <f>'Расчет субсидий'!P250-1</f>
        <v>-0.52191060473269069</v>
      </c>
      <c r="M250" s="55">
        <f>L250*'Расчет субсидий'!Q250</f>
        <v>-10.438212094653814</v>
      </c>
      <c r="N250" s="56">
        <f t="shared" si="79"/>
        <v>-23.678293810973177</v>
      </c>
      <c r="O250" s="55">
        <f>'Расчет субсидий'!T250-1</f>
        <v>2.6315789473684292E-2</v>
      </c>
      <c r="P250" s="55">
        <f>O250*'Расчет субсидий'!U250</f>
        <v>0.65789473684210731</v>
      </c>
      <c r="Q250" s="56">
        <f t="shared" si="80"/>
        <v>1.4923843982456402</v>
      </c>
      <c r="R250" s="55">
        <f>'Расчет субсидий'!X250-1</f>
        <v>0.30000000000000004</v>
      </c>
      <c r="S250" s="55">
        <f>R250*'Расчет субсидий'!Y250</f>
        <v>7.5000000000000009</v>
      </c>
      <c r="T250" s="56">
        <f t="shared" si="81"/>
        <v>17.01318214000025</v>
      </c>
      <c r="U250" s="55">
        <f t="shared" si="77"/>
        <v>-2.2803173578117049</v>
      </c>
    </row>
    <row r="251" spans="1:21" ht="15" customHeight="1">
      <c r="A251" s="33" t="s">
        <v>247</v>
      </c>
      <c r="B251" s="53">
        <f>'Расчет субсидий'!AD251</f>
        <v>30.563636363636363</v>
      </c>
      <c r="C251" s="55">
        <f>'Расчет субсидий'!D251-1</f>
        <v>-1</v>
      </c>
      <c r="D251" s="55">
        <f>C251*'Расчет субсидий'!E251</f>
        <v>0</v>
      </c>
      <c r="E251" s="56">
        <f t="shared" si="78"/>
        <v>0</v>
      </c>
      <c r="F251" s="27" t="s">
        <v>375</v>
      </c>
      <c r="G251" s="27" t="s">
        <v>375</v>
      </c>
      <c r="H251" s="27" t="s">
        <v>375</v>
      </c>
      <c r="I251" s="27" t="s">
        <v>375</v>
      </c>
      <c r="J251" s="27" t="s">
        <v>375</v>
      </c>
      <c r="K251" s="27" t="s">
        <v>375</v>
      </c>
      <c r="L251" s="55">
        <f>'Расчет субсидий'!P251-1</f>
        <v>0.30000000000000004</v>
      </c>
      <c r="M251" s="55">
        <f>L251*'Расчет субсидий'!Q251</f>
        <v>6.0000000000000009</v>
      </c>
      <c r="N251" s="56">
        <f t="shared" si="79"/>
        <v>13.590771743568801</v>
      </c>
      <c r="O251" s="55">
        <f>'Расчет субсидий'!T251-1</f>
        <v>0.18732782369146017</v>
      </c>
      <c r="P251" s="55">
        <f>O251*'Расчет субсидий'!U251</f>
        <v>7.4931129476584069</v>
      </c>
      <c r="Q251" s="56">
        <f t="shared" si="80"/>
        <v>16.972864620067565</v>
      </c>
      <c r="R251" s="55">
        <f>'Расчет субсидий'!X251-1</f>
        <v>0</v>
      </c>
      <c r="S251" s="55">
        <f>R251*'Расчет субсидий'!Y251</f>
        <v>0</v>
      </c>
      <c r="T251" s="56">
        <f t="shared" si="81"/>
        <v>0</v>
      </c>
      <c r="U251" s="55">
        <f t="shared" si="77"/>
        <v>13.493112947658407</v>
      </c>
    </row>
    <row r="252" spans="1:21" ht="15" customHeight="1">
      <c r="A252" s="33" t="s">
        <v>248</v>
      </c>
      <c r="B252" s="53">
        <f>'Расчет субсидий'!AD252</f>
        <v>56.581818181818164</v>
      </c>
      <c r="C252" s="55">
        <f>'Расчет субсидий'!D252-1</f>
        <v>-1</v>
      </c>
      <c r="D252" s="55">
        <f>C252*'Расчет субсидий'!E252</f>
        <v>0</v>
      </c>
      <c r="E252" s="56">
        <f t="shared" si="78"/>
        <v>0</v>
      </c>
      <c r="F252" s="27" t="s">
        <v>375</v>
      </c>
      <c r="G252" s="27" t="s">
        <v>375</v>
      </c>
      <c r="H252" s="27" t="s">
        <v>375</v>
      </c>
      <c r="I252" s="27" t="s">
        <v>375</v>
      </c>
      <c r="J252" s="27" t="s">
        <v>375</v>
      </c>
      <c r="K252" s="27" t="s">
        <v>375</v>
      </c>
      <c r="L252" s="55">
        <f>'Расчет субсидий'!P252-1</f>
        <v>0.30000000000000004</v>
      </c>
      <c r="M252" s="55">
        <f>L252*'Расчет субсидий'!Q252</f>
        <v>6.0000000000000009</v>
      </c>
      <c r="N252" s="56">
        <f t="shared" si="79"/>
        <v>23.45961605126811</v>
      </c>
      <c r="O252" s="55">
        <f>'Расчет субсидий'!T252-1</f>
        <v>0.16107382550335569</v>
      </c>
      <c r="P252" s="55">
        <f>O252*'Расчет субсидий'!U252</f>
        <v>4.0268456375838921</v>
      </c>
      <c r="Q252" s="56">
        <f t="shared" si="80"/>
        <v>15.744708759240337</v>
      </c>
      <c r="R252" s="55">
        <f>'Расчет субсидий'!X252-1</f>
        <v>0.17777777777777781</v>
      </c>
      <c r="S252" s="55">
        <f>R252*'Расчет субсидий'!Y252</f>
        <v>4.4444444444444455</v>
      </c>
      <c r="T252" s="56">
        <f t="shared" si="81"/>
        <v>17.377493371309711</v>
      </c>
      <c r="U252" s="55">
        <f t="shared" si="77"/>
        <v>14.471290082028339</v>
      </c>
    </row>
    <row r="253" spans="1:21" ht="15" customHeight="1">
      <c r="A253" s="33" t="s">
        <v>249</v>
      </c>
      <c r="B253" s="53">
        <f>'Расчет субсидий'!AD253</f>
        <v>8.1272727272727252</v>
      </c>
      <c r="C253" s="55">
        <f>'Расчет субсидий'!D253-1</f>
        <v>-1</v>
      </c>
      <c r="D253" s="55">
        <f>C253*'Расчет субсидий'!E253</f>
        <v>0</v>
      </c>
      <c r="E253" s="56">
        <f t="shared" si="78"/>
        <v>0</v>
      </c>
      <c r="F253" s="27" t="s">
        <v>375</v>
      </c>
      <c r="G253" s="27" t="s">
        <v>375</v>
      </c>
      <c r="H253" s="27" t="s">
        <v>375</v>
      </c>
      <c r="I253" s="27" t="s">
        <v>375</v>
      </c>
      <c r="J253" s="27" t="s">
        <v>375</v>
      </c>
      <c r="K253" s="27" t="s">
        <v>375</v>
      </c>
      <c r="L253" s="55">
        <f>'Расчет субсидий'!P253-1</f>
        <v>0.30000000000000004</v>
      </c>
      <c r="M253" s="55">
        <f>L253*'Расчет субсидий'!Q253</f>
        <v>6.0000000000000009</v>
      </c>
      <c r="N253" s="56">
        <f t="shared" si="79"/>
        <v>14.868252430945638</v>
      </c>
      <c r="O253" s="55">
        <f>'Расчет субсидий'!T253-1</f>
        <v>-0.15488215488215484</v>
      </c>
      <c r="P253" s="55">
        <f>O253*'Расчет субсидий'!U253</f>
        <v>-3.0976430976430969</v>
      </c>
      <c r="Q253" s="56">
        <f t="shared" si="80"/>
        <v>-7.6760899194556584</v>
      </c>
      <c r="R253" s="55">
        <f>'Расчет субсидий'!X253-1</f>
        <v>1.2578616352201255E-2</v>
      </c>
      <c r="S253" s="55">
        <f>R253*'Расчет субсидий'!Y253</f>
        <v>0.37735849056603765</v>
      </c>
      <c r="T253" s="56">
        <f t="shared" si="81"/>
        <v>0.93511021578274423</v>
      </c>
      <c r="U253" s="55">
        <f t="shared" si="77"/>
        <v>3.2797153929229417</v>
      </c>
    </row>
    <row r="254" spans="1:21" ht="15" customHeight="1">
      <c r="A254" s="33" t="s">
        <v>250</v>
      </c>
      <c r="B254" s="53">
        <f>'Расчет субсидий'!AD254</f>
        <v>34.145454545454584</v>
      </c>
      <c r="C254" s="55">
        <f>'Расчет субсидий'!D254-1</f>
        <v>-0.24894467896023109</v>
      </c>
      <c r="D254" s="55">
        <f>C254*'Расчет субсидий'!E254</f>
        <v>-2.4894467896023107</v>
      </c>
      <c r="E254" s="56">
        <f t="shared" si="78"/>
        <v>-10.828389326569816</v>
      </c>
      <c r="F254" s="27" t="s">
        <v>375</v>
      </c>
      <c r="G254" s="27" t="s">
        <v>375</v>
      </c>
      <c r="H254" s="27" t="s">
        <v>375</v>
      </c>
      <c r="I254" s="27" t="s">
        <v>375</v>
      </c>
      <c r="J254" s="27" t="s">
        <v>375</v>
      </c>
      <c r="K254" s="27" t="s">
        <v>375</v>
      </c>
      <c r="L254" s="55">
        <f>'Расчет субсидий'!P254-1</f>
        <v>0.29136459653569924</v>
      </c>
      <c r="M254" s="55">
        <f>L254*'Расчет субсидий'!Q254</f>
        <v>5.8272919307139848</v>
      </c>
      <c r="N254" s="56">
        <f t="shared" si="79"/>
        <v>25.34707148949747</v>
      </c>
      <c r="O254" s="55">
        <f>'Расчет субсидий'!T254-1</f>
        <v>0.18048780487804872</v>
      </c>
      <c r="P254" s="55">
        <f>O254*'Расчет субсидий'!U254</f>
        <v>4.5121951219512182</v>
      </c>
      <c r="Q254" s="56">
        <f t="shared" si="80"/>
        <v>19.626772382526934</v>
      </c>
      <c r="R254" s="55">
        <f>'Расчет субсидий'!X254-1</f>
        <v>0</v>
      </c>
      <c r="S254" s="55">
        <f>R254*'Расчет субсидий'!Y254</f>
        <v>0</v>
      </c>
      <c r="T254" s="56">
        <f t="shared" si="81"/>
        <v>0</v>
      </c>
      <c r="U254" s="55">
        <f t="shared" si="77"/>
        <v>7.8500402630628923</v>
      </c>
    </row>
    <row r="255" spans="1:21" ht="15" customHeight="1">
      <c r="A255" s="33" t="s">
        <v>251</v>
      </c>
      <c r="B255" s="53">
        <f>'Расчет субсидий'!AD255</f>
        <v>25.163636363636385</v>
      </c>
      <c r="C255" s="55">
        <f>'Расчет субсидий'!D255-1</f>
        <v>-1</v>
      </c>
      <c r="D255" s="55">
        <f>C255*'Расчет субсидий'!E255</f>
        <v>0</v>
      </c>
      <c r="E255" s="56">
        <f t="shared" si="78"/>
        <v>0</v>
      </c>
      <c r="F255" s="27" t="s">
        <v>375</v>
      </c>
      <c r="G255" s="27" t="s">
        <v>375</v>
      </c>
      <c r="H255" s="27" t="s">
        <v>375</v>
      </c>
      <c r="I255" s="27" t="s">
        <v>375</v>
      </c>
      <c r="J255" s="27" t="s">
        <v>375</v>
      </c>
      <c r="K255" s="27" t="s">
        <v>375</v>
      </c>
      <c r="L255" s="55">
        <f>'Расчет субсидий'!P255-1</f>
        <v>0.30000000000000004</v>
      </c>
      <c r="M255" s="55">
        <f>L255*'Расчет субсидий'!Q255</f>
        <v>6.0000000000000009</v>
      </c>
      <c r="N255" s="56">
        <f t="shared" si="79"/>
        <v>16.940873299928437</v>
      </c>
      <c r="O255" s="55">
        <f>'Расчет субсидий'!T255-1</f>
        <v>6.6666666666666652E-2</v>
      </c>
      <c r="P255" s="55">
        <f>O255*'Расчет субсидий'!U255</f>
        <v>1.333333333333333</v>
      </c>
      <c r="Q255" s="56">
        <f t="shared" si="80"/>
        <v>3.7646385110952072</v>
      </c>
      <c r="R255" s="55">
        <f>'Расчет субсидий'!X255-1</f>
        <v>5.2631578947368363E-2</v>
      </c>
      <c r="S255" s="55">
        <f>R255*'Расчет субсидий'!Y255</f>
        <v>1.5789473684210509</v>
      </c>
      <c r="T255" s="56">
        <f t="shared" si="81"/>
        <v>4.4581245526127411</v>
      </c>
      <c r="U255" s="55">
        <f t="shared" si="77"/>
        <v>8.9122807017543852</v>
      </c>
    </row>
    <row r="256" spans="1:21" ht="15" customHeight="1">
      <c r="A256" s="33" t="s">
        <v>252</v>
      </c>
      <c r="B256" s="53">
        <f>'Расчет субсидий'!AD256</f>
        <v>19.463636363636397</v>
      </c>
      <c r="C256" s="55">
        <f>'Расчет субсидий'!D256-1</f>
        <v>4.8864418444597435E-2</v>
      </c>
      <c r="D256" s="55">
        <f>C256*'Расчет субсидий'!E256</f>
        <v>0.48864418444597435</v>
      </c>
      <c r="E256" s="56">
        <f t="shared" si="78"/>
        <v>1.4726736551692181</v>
      </c>
      <c r="F256" s="27" t="s">
        <v>375</v>
      </c>
      <c r="G256" s="27" t="s">
        <v>375</v>
      </c>
      <c r="H256" s="27" t="s">
        <v>375</v>
      </c>
      <c r="I256" s="27" t="s">
        <v>375</v>
      </c>
      <c r="J256" s="27" t="s">
        <v>375</v>
      </c>
      <c r="K256" s="27" t="s">
        <v>375</v>
      </c>
      <c r="L256" s="55">
        <f>'Расчет субсидий'!P256-1</f>
        <v>0.19063475546305941</v>
      </c>
      <c r="M256" s="55">
        <f>L256*'Расчет субсидий'!Q256</f>
        <v>3.8126951092611883</v>
      </c>
      <c r="N256" s="56">
        <f t="shared" si="79"/>
        <v>11.490683448873149</v>
      </c>
      <c r="O256" s="55">
        <f>'Расчет субсидий'!T256-1</f>
        <v>-9.7004671613080351E-2</v>
      </c>
      <c r="P256" s="55">
        <f>O256*'Расчет субсидий'!U256</f>
        <v>-0.97004671613080351</v>
      </c>
      <c r="Q256" s="56">
        <f t="shared" si="80"/>
        <v>-2.9235224496715411</v>
      </c>
      <c r="R256" s="55">
        <f>'Расчет субсидий'!X256-1</f>
        <v>7.8172205438066467E-2</v>
      </c>
      <c r="S256" s="55">
        <f>R256*'Расчет субсидий'!Y256</f>
        <v>3.1268882175226587</v>
      </c>
      <c r="T256" s="56">
        <f t="shared" si="81"/>
        <v>9.4238017092655717</v>
      </c>
      <c r="U256" s="55">
        <f t="shared" si="77"/>
        <v>6.4581807950990173</v>
      </c>
    </row>
    <row r="257" spans="1:21" ht="15" customHeight="1">
      <c r="A257" s="33" t="s">
        <v>253</v>
      </c>
      <c r="B257" s="53">
        <f>'Расчет субсидий'!AD257</f>
        <v>31.890909090909076</v>
      </c>
      <c r="C257" s="55">
        <f>'Расчет субсидий'!D257-1</f>
        <v>-1</v>
      </c>
      <c r="D257" s="55">
        <f>C257*'Расчет субсидий'!E257</f>
        <v>0</v>
      </c>
      <c r="E257" s="56">
        <f t="shared" si="78"/>
        <v>0</v>
      </c>
      <c r="F257" s="27" t="s">
        <v>375</v>
      </c>
      <c r="G257" s="27" t="s">
        <v>375</v>
      </c>
      <c r="H257" s="27" t="s">
        <v>375</v>
      </c>
      <c r="I257" s="27" t="s">
        <v>375</v>
      </c>
      <c r="J257" s="27" t="s">
        <v>375</v>
      </c>
      <c r="K257" s="27" t="s">
        <v>375</v>
      </c>
      <c r="L257" s="55">
        <f>'Расчет субсидий'!P257-1</f>
        <v>0.20258902077151331</v>
      </c>
      <c r="M257" s="55">
        <f>L257*'Расчет субсидий'!Q257</f>
        <v>4.0517804154302661</v>
      </c>
      <c r="N257" s="56">
        <f t="shared" si="79"/>
        <v>17.971828149894652</v>
      </c>
      <c r="O257" s="55">
        <f>'Расчет субсидий'!T257-1</f>
        <v>2.7083333333333348E-2</v>
      </c>
      <c r="P257" s="55">
        <f>O257*'Расчет субсидий'!U257</f>
        <v>0.81250000000000044</v>
      </c>
      <c r="Q257" s="56">
        <f t="shared" si="80"/>
        <v>3.6038750560570016</v>
      </c>
      <c r="R257" s="55">
        <f>'Расчет субсидий'!X257-1</f>
        <v>0.11627906976744184</v>
      </c>
      <c r="S257" s="55">
        <f>R257*'Расчет субсидий'!Y257</f>
        <v>2.3255813953488369</v>
      </c>
      <c r="T257" s="56">
        <f t="shared" si="81"/>
        <v>10.315205884957422</v>
      </c>
      <c r="U257" s="55">
        <f t="shared" si="77"/>
        <v>7.1898618107791039</v>
      </c>
    </row>
    <row r="258" spans="1:21" ht="15" customHeight="1">
      <c r="A258" s="33" t="s">
        <v>254</v>
      </c>
      <c r="B258" s="53">
        <f>'Расчет субсидий'!AD258</f>
        <v>20.690909090909088</v>
      </c>
      <c r="C258" s="55">
        <f>'Расчет субсидий'!D258-1</f>
        <v>-1</v>
      </c>
      <c r="D258" s="55">
        <f>C258*'Расчет субсидий'!E258</f>
        <v>0</v>
      </c>
      <c r="E258" s="56">
        <f t="shared" si="78"/>
        <v>0</v>
      </c>
      <c r="F258" s="27" t="s">
        <v>375</v>
      </c>
      <c r="G258" s="27" t="s">
        <v>375</v>
      </c>
      <c r="H258" s="27" t="s">
        <v>375</v>
      </c>
      <c r="I258" s="27" t="s">
        <v>375</v>
      </c>
      <c r="J258" s="27" t="s">
        <v>375</v>
      </c>
      <c r="K258" s="27" t="s">
        <v>375</v>
      </c>
      <c r="L258" s="55">
        <f>'Расчет субсидий'!P258-1</f>
        <v>0.30000000000000004</v>
      </c>
      <c r="M258" s="55">
        <f>L258*'Расчет субсидий'!Q258</f>
        <v>6.0000000000000009</v>
      </c>
      <c r="N258" s="56">
        <f t="shared" si="79"/>
        <v>13.163108912185869</v>
      </c>
      <c r="O258" s="55">
        <f>'Расчет субсидий'!T258-1</f>
        <v>1.6393442622950838E-2</v>
      </c>
      <c r="P258" s="55">
        <f>O258*'Расчет субсидий'!U258</f>
        <v>0.32786885245901676</v>
      </c>
      <c r="Q258" s="56">
        <f t="shared" si="80"/>
        <v>0.71929556897190616</v>
      </c>
      <c r="R258" s="55">
        <f>'Расчет субсидий'!X258-1</f>
        <v>0.10344827586206895</v>
      </c>
      <c r="S258" s="55">
        <f>R258*'Расчет субсидий'!Y258</f>
        <v>3.1034482758620685</v>
      </c>
      <c r="T258" s="56">
        <f t="shared" si="81"/>
        <v>6.8085046097513109</v>
      </c>
      <c r="U258" s="55">
        <f t="shared" si="77"/>
        <v>9.431317128321087</v>
      </c>
    </row>
    <row r="259" spans="1:21" ht="15" customHeight="1">
      <c r="A259" s="33" t="s">
        <v>255</v>
      </c>
      <c r="B259" s="53">
        <f>'Расчет субсидий'!AD259</f>
        <v>40.199999999999989</v>
      </c>
      <c r="C259" s="55">
        <f>'Расчет субсидий'!D259-1</f>
        <v>-1</v>
      </c>
      <c r="D259" s="55">
        <f>C259*'Расчет субсидий'!E259</f>
        <v>0</v>
      </c>
      <c r="E259" s="56">
        <f t="shared" si="78"/>
        <v>0</v>
      </c>
      <c r="F259" s="27" t="s">
        <v>375</v>
      </c>
      <c r="G259" s="27" t="s">
        <v>375</v>
      </c>
      <c r="H259" s="27" t="s">
        <v>375</v>
      </c>
      <c r="I259" s="27" t="s">
        <v>375</v>
      </c>
      <c r="J259" s="27" t="s">
        <v>375</v>
      </c>
      <c r="K259" s="27" t="s">
        <v>375</v>
      </c>
      <c r="L259" s="55">
        <f>'Расчет субсидий'!P259-1</f>
        <v>0.30000000000000004</v>
      </c>
      <c r="M259" s="55">
        <f>L259*'Расчет субсидий'!Q259</f>
        <v>6.0000000000000009</v>
      </c>
      <c r="N259" s="56">
        <f t="shared" si="79"/>
        <v>13.539293139293138</v>
      </c>
      <c r="O259" s="55">
        <f>'Расчет субсидий'!T259-1</f>
        <v>0.20592592592592585</v>
      </c>
      <c r="P259" s="55">
        <f>O259*'Расчет субсидий'!U259</f>
        <v>5.1481481481481461</v>
      </c>
      <c r="Q259" s="56">
        <f t="shared" si="80"/>
        <v>11.61704781704781</v>
      </c>
      <c r="R259" s="55">
        <f>'Расчет субсидий'!X259-1</f>
        <v>0.26666666666666661</v>
      </c>
      <c r="S259" s="55">
        <f>R259*'Расчет субсидий'!Y259</f>
        <v>6.6666666666666652</v>
      </c>
      <c r="T259" s="56">
        <f t="shared" si="81"/>
        <v>15.043659043659039</v>
      </c>
      <c r="U259" s="55">
        <f t="shared" si="77"/>
        <v>17.814814814814813</v>
      </c>
    </row>
    <row r="260" spans="1:21" ht="15" customHeight="1">
      <c r="A260" s="33" t="s">
        <v>256</v>
      </c>
      <c r="B260" s="53">
        <f>'Расчет субсидий'!AD260</f>
        <v>31.154545454545456</v>
      </c>
      <c r="C260" s="55">
        <f>'Расчет субсидий'!D260-1</f>
        <v>0.19535232383808099</v>
      </c>
      <c r="D260" s="55">
        <f>C260*'Расчет субсидий'!E260</f>
        <v>1.9535232383808099</v>
      </c>
      <c r="E260" s="56">
        <f t="shared" si="78"/>
        <v>4.9746475083611417</v>
      </c>
      <c r="F260" s="27" t="s">
        <v>375</v>
      </c>
      <c r="G260" s="27" t="s">
        <v>375</v>
      </c>
      <c r="H260" s="27" t="s">
        <v>375</v>
      </c>
      <c r="I260" s="27" t="s">
        <v>375</v>
      </c>
      <c r="J260" s="27" t="s">
        <v>375</v>
      </c>
      <c r="K260" s="27" t="s">
        <v>375</v>
      </c>
      <c r="L260" s="55">
        <f>'Расчет субсидий'!P260-1</f>
        <v>0.30000000000000004</v>
      </c>
      <c r="M260" s="55">
        <f>L260*'Расчет субсидий'!Q260</f>
        <v>6.0000000000000009</v>
      </c>
      <c r="N260" s="56">
        <f t="shared" si="79"/>
        <v>15.279001787000222</v>
      </c>
      <c r="O260" s="55">
        <f>'Расчет субсидий'!T260-1</f>
        <v>9.6714197148171088E-2</v>
      </c>
      <c r="P260" s="55">
        <f>O260*'Расчет субсидий'!U260</f>
        <v>2.9014259144451326</v>
      </c>
      <c r="Q260" s="56">
        <f t="shared" si="80"/>
        <v>7.3884819552759886</v>
      </c>
      <c r="R260" s="55">
        <f>'Расчет субсидий'!X260-1</f>
        <v>6.8965517241379448E-2</v>
      </c>
      <c r="S260" s="55">
        <f>R260*'Расчет субсидий'!Y260</f>
        <v>1.379310344827589</v>
      </c>
      <c r="T260" s="56">
        <f t="shared" si="81"/>
        <v>3.5124142039081034</v>
      </c>
      <c r="U260" s="55">
        <f t="shared" si="77"/>
        <v>12.234259497653532</v>
      </c>
    </row>
    <row r="261" spans="1:21" ht="15" customHeight="1">
      <c r="A261" s="32" t="s">
        <v>257</v>
      </c>
      <c r="B261" s="57"/>
      <c r="C261" s="58"/>
      <c r="D261" s="58"/>
      <c r="E261" s="59"/>
      <c r="F261" s="58"/>
      <c r="G261" s="58"/>
      <c r="H261" s="59"/>
      <c r="I261" s="59"/>
      <c r="J261" s="59"/>
      <c r="K261" s="59"/>
      <c r="L261" s="58"/>
      <c r="M261" s="58"/>
      <c r="N261" s="59"/>
      <c r="O261" s="58"/>
      <c r="P261" s="58"/>
      <c r="Q261" s="59"/>
      <c r="R261" s="58"/>
      <c r="S261" s="58"/>
      <c r="T261" s="59"/>
      <c r="U261" s="59"/>
    </row>
    <row r="262" spans="1:21" ht="15" customHeight="1">
      <c r="A262" s="33" t="s">
        <v>258</v>
      </c>
      <c r="B262" s="53">
        <f>'Расчет субсидий'!AD262</f>
        <v>28.109090909090895</v>
      </c>
      <c r="C262" s="55">
        <f>'Расчет субсидий'!D262-1</f>
        <v>-1</v>
      </c>
      <c r="D262" s="55">
        <f>C262*'Расчет субсидий'!E262</f>
        <v>0</v>
      </c>
      <c r="E262" s="56">
        <f t="shared" ref="E262:E268" si="82">$B262*D262/$U262</f>
        <v>0</v>
      </c>
      <c r="F262" s="27" t="s">
        <v>375</v>
      </c>
      <c r="G262" s="27" t="s">
        <v>375</v>
      </c>
      <c r="H262" s="27" t="s">
        <v>375</v>
      </c>
      <c r="I262" s="27" t="s">
        <v>375</v>
      </c>
      <c r="J262" s="27" t="s">
        <v>375</v>
      </c>
      <c r="K262" s="27" t="s">
        <v>375</v>
      </c>
      <c r="L262" s="55">
        <f>'Расчет субсидий'!P262-1</f>
        <v>0.30000000000000004</v>
      </c>
      <c r="M262" s="55">
        <f>L262*'Расчет субсидий'!Q262</f>
        <v>6.0000000000000009</v>
      </c>
      <c r="N262" s="56">
        <f t="shared" ref="N262:N268" si="83">$B262*M262/$U262</f>
        <v>20.03816381638163</v>
      </c>
      <c r="O262" s="55">
        <f>'Расчет субсидий'!T262-1</f>
        <v>3.0000000000000027E-2</v>
      </c>
      <c r="P262" s="55">
        <f>O262*'Расчет субсидий'!U262</f>
        <v>0.75000000000000067</v>
      </c>
      <c r="Q262" s="56">
        <f t="shared" ref="Q262:Q268" si="84">$B262*P262/$U262</f>
        <v>2.5047704770477055</v>
      </c>
      <c r="R262" s="55">
        <f>'Расчет субсидий'!X262-1</f>
        <v>6.6666666666666652E-2</v>
      </c>
      <c r="S262" s="55">
        <f>R262*'Расчет субсидий'!Y262</f>
        <v>1.6666666666666663</v>
      </c>
      <c r="T262" s="56">
        <f t="shared" ref="T262:T268" si="85">$B262*S262/$U262</f>
        <v>5.5661566156615612</v>
      </c>
      <c r="U262" s="55">
        <f t="shared" si="77"/>
        <v>8.4166666666666679</v>
      </c>
    </row>
    <row r="263" spans="1:21" ht="15" customHeight="1">
      <c r="A263" s="33" t="s">
        <v>259</v>
      </c>
      <c r="B263" s="53">
        <f>'Расчет субсидий'!AD263</f>
        <v>20.518181818181802</v>
      </c>
      <c r="C263" s="55">
        <f>'Расчет субсидий'!D263-1</f>
        <v>-1</v>
      </c>
      <c r="D263" s="55">
        <f>C263*'Расчет субсидий'!E263</f>
        <v>0</v>
      </c>
      <c r="E263" s="56">
        <f t="shared" si="82"/>
        <v>0</v>
      </c>
      <c r="F263" s="27" t="s">
        <v>375</v>
      </c>
      <c r="G263" s="27" t="s">
        <v>375</v>
      </c>
      <c r="H263" s="27" t="s">
        <v>375</v>
      </c>
      <c r="I263" s="27" t="s">
        <v>375</v>
      </c>
      <c r="J263" s="27" t="s">
        <v>375</v>
      </c>
      <c r="K263" s="27" t="s">
        <v>375</v>
      </c>
      <c r="L263" s="55">
        <f>'Расчет субсидий'!P263-1</f>
        <v>0.23123966942148755</v>
      </c>
      <c r="M263" s="55">
        <f>L263*'Расчет субсидий'!Q263</f>
        <v>4.624793388429751</v>
      </c>
      <c r="N263" s="56">
        <f t="shared" si="83"/>
        <v>8.5298079975146965</v>
      </c>
      <c r="O263" s="55">
        <f>'Расчет субсидий'!T263-1</f>
        <v>0.19999999999999996</v>
      </c>
      <c r="P263" s="55">
        <f>O263*'Расчет субсидий'!U263</f>
        <v>2.9999999999999991</v>
      </c>
      <c r="Q263" s="56">
        <f t="shared" si="84"/>
        <v>5.5330956095386608</v>
      </c>
      <c r="R263" s="55">
        <f>'Расчет субсидий'!X263-1</f>
        <v>0.10000000000000009</v>
      </c>
      <c r="S263" s="55">
        <f>R263*'Расчет субсидий'!Y263</f>
        <v>3.5000000000000031</v>
      </c>
      <c r="T263" s="56">
        <f t="shared" si="85"/>
        <v>6.4552782111284444</v>
      </c>
      <c r="U263" s="55">
        <f t="shared" si="77"/>
        <v>11.124793388429753</v>
      </c>
    </row>
    <row r="264" spans="1:21" ht="15" customHeight="1">
      <c r="A264" s="33" t="s">
        <v>260</v>
      </c>
      <c r="B264" s="53">
        <f>'Расчет субсидий'!AD264</f>
        <v>32.827272727272714</v>
      </c>
      <c r="C264" s="55">
        <f>'Расчет субсидий'!D264-1</f>
        <v>-1</v>
      </c>
      <c r="D264" s="55">
        <f>C264*'Расчет субсидий'!E264</f>
        <v>0</v>
      </c>
      <c r="E264" s="56">
        <f t="shared" si="82"/>
        <v>0</v>
      </c>
      <c r="F264" s="27" t="s">
        <v>375</v>
      </c>
      <c r="G264" s="27" t="s">
        <v>375</v>
      </c>
      <c r="H264" s="27" t="s">
        <v>375</v>
      </c>
      <c r="I264" s="27" t="s">
        <v>375</v>
      </c>
      <c r="J264" s="27" t="s">
        <v>375</v>
      </c>
      <c r="K264" s="27" t="s">
        <v>375</v>
      </c>
      <c r="L264" s="55">
        <f>'Расчет субсидий'!P264-1</f>
        <v>0.25481840193704586</v>
      </c>
      <c r="M264" s="55">
        <f>L264*'Расчет субсидий'!Q264</f>
        <v>5.0963680387409172</v>
      </c>
      <c r="N264" s="56">
        <f t="shared" si="83"/>
        <v>15.871628851493165</v>
      </c>
      <c r="O264" s="55">
        <f>'Расчет субсидий'!T264-1</f>
        <v>1.1111111111111072E-2</v>
      </c>
      <c r="P264" s="55">
        <f>O264*'Расчет субсидий'!U264</f>
        <v>0.27777777777777679</v>
      </c>
      <c r="Q264" s="56">
        <f t="shared" si="84"/>
        <v>0.86508387121323971</v>
      </c>
      <c r="R264" s="55">
        <f>'Расчет субсидий'!X264-1</f>
        <v>0.20666666666666655</v>
      </c>
      <c r="S264" s="55">
        <f>R264*'Расчет субсидий'!Y264</f>
        <v>5.1666666666666643</v>
      </c>
      <c r="T264" s="56">
        <f t="shared" si="85"/>
        <v>16.090560004566306</v>
      </c>
      <c r="U264" s="55">
        <f t="shared" si="77"/>
        <v>10.540812483185359</v>
      </c>
    </row>
    <row r="265" spans="1:21" ht="15" customHeight="1">
      <c r="A265" s="33" t="s">
        <v>261</v>
      </c>
      <c r="B265" s="53">
        <f>'Расчет субсидий'!AD265</f>
        <v>45.954545454545439</v>
      </c>
      <c r="C265" s="55">
        <f>'Расчет субсидий'!D265-1</f>
        <v>3.1999999999998696E-3</v>
      </c>
      <c r="D265" s="55">
        <f>C265*'Расчет субсидий'!E265</f>
        <v>3.1999999999998696E-2</v>
      </c>
      <c r="E265" s="56">
        <f t="shared" si="82"/>
        <v>0.13430289629701914</v>
      </c>
      <c r="F265" s="27" t="s">
        <v>375</v>
      </c>
      <c r="G265" s="27" t="s">
        <v>375</v>
      </c>
      <c r="H265" s="27" t="s">
        <v>375</v>
      </c>
      <c r="I265" s="27" t="s">
        <v>375</v>
      </c>
      <c r="J265" s="27" t="s">
        <v>375</v>
      </c>
      <c r="K265" s="27" t="s">
        <v>375</v>
      </c>
      <c r="L265" s="55">
        <f>'Расчет субсидий'!P265-1</f>
        <v>0.30000000000000004</v>
      </c>
      <c r="M265" s="55">
        <f>L265*'Расчет субсидий'!Q265</f>
        <v>6.0000000000000009</v>
      </c>
      <c r="N265" s="56">
        <f t="shared" si="83"/>
        <v>25.181793055692115</v>
      </c>
      <c r="O265" s="55">
        <f>'Расчет субсидий'!T265-1</f>
        <v>4.7904191616767733E-3</v>
      </c>
      <c r="P265" s="55">
        <f>O265*'Расчет субсидий'!U265</f>
        <v>4.7904191616767733E-2</v>
      </c>
      <c r="Q265" s="56">
        <f t="shared" si="84"/>
        <v>0.20105223996561097</v>
      </c>
      <c r="R265" s="55">
        <f>'Расчет субсидий'!X265-1</f>
        <v>0.12173913043478257</v>
      </c>
      <c r="S265" s="55">
        <f>R265*'Расчет субсидий'!Y265</f>
        <v>4.8695652173913029</v>
      </c>
      <c r="T265" s="56">
        <f t="shared" si="85"/>
        <v>20.437397262590693</v>
      </c>
      <c r="U265" s="55">
        <f t="shared" si="77"/>
        <v>10.949469409008071</v>
      </c>
    </row>
    <row r="266" spans="1:21" ht="15" customHeight="1">
      <c r="A266" s="33" t="s">
        <v>262</v>
      </c>
      <c r="B266" s="53">
        <f>'Расчет субсидий'!AD266</f>
        <v>71.881818181818176</v>
      </c>
      <c r="C266" s="55">
        <f>'Расчет субсидий'!D266-1</f>
        <v>0.21532653061224494</v>
      </c>
      <c r="D266" s="55">
        <f>C266*'Расчет субсидий'!E266</f>
        <v>2.1532653061224494</v>
      </c>
      <c r="E266" s="56">
        <f t="shared" si="82"/>
        <v>15.035030499838175</v>
      </c>
      <c r="F266" s="27" t="s">
        <v>375</v>
      </c>
      <c r="G266" s="27" t="s">
        <v>375</v>
      </c>
      <c r="H266" s="27" t="s">
        <v>375</v>
      </c>
      <c r="I266" s="27" t="s">
        <v>375</v>
      </c>
      <c r="J266" s="27" t="s">
        <v>375</v>
      </c>
      <c r="K266" s="27" t="s">
        <v>375</v>
      </c>
      <c r="L266" s="55">
        <f>'Расчет субсидий'!P266-1</f>
        <v>0.27402810304449643</v>
      </c>
      <c r="M266" s="55">
        <f>L266*'Расчет субсидий'!Q266</f>
        <v>5.4805620608899286</v>
      </c>
      <c r="N266" s="56">
        <f t="shared" si="83"/>
        <v>38.267656803573743</v>
      </c>
      <c r="O266" s="55">
        <f>'Расчет субсидий'!T266-1</f>
        <v>1.1538461538461497E-2</v>
      </c>
      <c r="P266" s="55">
        <f>O266*'Расчет субсидий'!U266</f>
        <v>0.11538461538461497</v>
      </c>
      <c r="Q266" s="56">
        <f t="shared" si="84"/>
        <v>0.80566533375480398</v>
      </c>
      <c r="R266" s="55">
        <f>'Расчет субсидий'!X266-1</f>
        <v>6.3636363636363491E-2</v>
      </c>
      <c r="S266" s="55">
        <f>R266*'Расчет субсидий'!Y266</f>
        <v>2.5454545454545396</v>
      </c>
      <c r="T266" s="56">
        <f t="shared" si="85"/>
        <v>17.773465544651454</v>
      </c>
      <c r="U266" s="55">
        <f t="shared" si="77"/>
        <v>10.294666527851533</v>
      </c>
    </row>
    <row r="267" spans="1:21" ht="15" customHeight="1">
      <c r="A267" s="33" t="s">
        <v>263</v>
      </c>
      <c r="B267" s="53">
        <f>'Расчет субсидий'!AD267</f>
        <v>51.472727272727298</v>
      </c>
      <c r="C267" s="55">
        <f>'Расчет субсидий'!D267-1</f>
        <v>0.13160759646788445</v>
      </c>
      <c r="D267" s="55">
        <f>C267*'Расчет субсидий'!E267</f>
        <v>1.3160759646788445</v>
      </c>
      <c r="E267" s="56">
        <f t="shared" si="82"/>
        <v>7.8642502734915993</v>
      </c>
      <c r="F267" s="27" t="s">
        <v>375</v>
      </c>
      <c r="G267" s="27" t="s">
        <v>375</v>
      </c>
      <c r="H267" s="27" t="s">
        <v>375</v>
      </c>
      <c r="I267" s="27" t="s">
        <v>375</v>
      </c>
      <c r="J267" s="27" t="s">
        <v>375</v>
      </c>
      <c r="K267" s="27" t="s">
        <v>375</v>
      </c>
      <c r="L267" s="55">
        <f>'Расчет субсидий'!P267-1</f>
        <v>0.202392179413456</v>
      </c>
      <c r="M267" s="55">
        <f>L267*'Расчет субсидий'!Q267</f>
        <v>4.0478435882691199</v>
      </c>
      <c r="N267" s="56">
        <f t="shared" si="83"/>
        <v>24.188007303867717</v>
      </c>
      <c r="O267" s="55">
        <f>'Расчет субсидий'!T267-1</f>
        <v>3.0000000000000027E-2</v>
      </c>
      <c r="P267" s="55">
        <f>O267*'Расчет субсидий'!U267</f>
        <v>0.75000000000000067</v>
      </c>
      <c r="Q267" s="56">
        <f t="shared" si="84"/>
        <v>4.4816468527772333</v>
      </c>
      <c r="R267" s="55">
        <f>'Расчет субсидий'!X267-1</f>
        <v>9.9999999999999867E-2</v>
      </c>
      <c r="S267" s="55">
        <f>R267*'Расчет субсидий'!Y267</f>
        <v>2.4999999999999964</v>
      </c>
      <c r="T267" s="56">
        <f t="shared" si="85"/>
        <v>14.938822842590744</v>
      </c>
      <c r="U267" s="55">
        <f t="shared" si="77"/>
        <v>8.6139195529479622</v>
      </c>
    </row>
    <row r="268" spans="1:21" ht="15" customHeight="1">
      <c r="A268" s="33" t="s">
        <v>264</v>
      </c>
      <c r="B268" s="53">
        <f>'Расчет субсидий'!AD268</f>
        <v>14.272727272727266</v>
      </c>
      <c r="C268" s="55">
        <f>'Расчет субсидий'!D268-1</f>
        <v>0.13144467517057246</v>
      </c>
      <c r="D268" s="55">
        <f>C268*'Расчет субсидий'!E268</f>
        <v>1.3144467517057246</v>
      </c>
      <c r="E268" s="56">
        <f t="shared" si="82"/>
        <v>1.1464328911493789</v>
      </c>
      <c r="F268" s="27" t="s">
        <v>375</v>
      </c>
      <c r="G268" s="27" t="s">
        <v>375</v>
      </c>
      <c r="H268" s="27" t="s">
        <v>375</v>
      </c>
      <c r="I268" s="27" t="s">
        <v>375</v>
      </c>
      <c r="J268" s="27" t="s">
        <v>375</v>
      </c>
      <c r="K268" s="27" t="s">
        <v>375</v>
      </c>
      <c r="L268" s="55">
        <f>'Расчет субсидий'!P268-1</f>
        <v>0.30000000000000004</v>
      </c>
      <c r="M268" s="55">
        <f>L268*'Расчет субсидий'!Q268</f>
        <v>6.0000000000000009</v>
      </c>
      <c r="N268" s="56">
        <f t="shared" si="83"/>
        <v>5.2330741720576288</v>
      </c>
      <c r="O268" s="55">
        <f>'Расчет субсидий'!T268-1</f>
        <v>0.125</v>
      </c>
      <c r="P268" s="55">
        <f>O268*'Расчет субсидий'!U268</f>
        <v>1.875</v>
      </c>
      <c r="Q268" s="56">
        <f t="shared" si="84"/>
        <v>1.6353356787680089</v>
      </c>
      <c r="R268" s="55">
        <f>'Расчет субсидий'!X268-1</f>
        <v>0.20500000000000007</v>
      </c>
      <c r="S268" s="55">
        <f>R268*'Расчет субсидий'!Y268</f>
        <v>7.1750000000000025</v>
      </c>
      <c r="T268" s="56">
        <f t="shared" si="85"/>
        <v>6.257884530752249</v>
      </c>
      <c r="U268" s="55">
        <f t="shared" si="77"/>
        <v>16.364446751705728</v>
      </c>
    </row>
    <row r="269" spans="1:21" ht="15" customHeight="1">
      <c r="A269" s="32" t="s">
        <v>265</v>
      </c>
      <c r="B269" s="57"/>
      <c r="C269" s="58"/>
      <c r="D269" s="58"/>
      <c r="E269" s="59"/>
      <c r="F269" s="58"/>
      <c r="G269" s="58"/>
      <c r="H269" s="59"/>
      <c r="I269" s="59"/>
      <c r="J269" s="59"/>
      <c r="K269" s="59"/>
      <c r="L269" s="58"/>
      <c r="M269" s="58"/>
      <c r="N269" s="59"/>
      <c r="O269" s="58"/>
      <c r="P269" s="58"/>
      <c r="Q269" s="59"/>
      <c r="R269" s="58"/>
      <c r="S269" s="58"/>
      <c r="T269" s="59"/>
      <c r="U269" s="59"/>
    </row>
    <row r="270" spans="1:21" ht="15" customHeight="1">
      <c r="A270" s="33" t="s">
        <v>266</v>
      </c>
      <c r="B270" s="53">
        <f>'Расчет субсидий'!AD270</f>
        <v>5.2636363636363726</v>
      </c>
      <c r="C270" s="55">
        <f>'Расчет субсидий'!D270-1</f>
        <v>-1</v>
      </c>
      <c r="D270" s="55">
        <f>C270*'Расчет субсидий'!E270</f>
        <v>0</v>
      </c>
      <c r="E270" s="56">
        <f t="shared" ref="E270:E286" si="86">$B270*D270/$U270</f>
        <v>0</v>
      </c>
      <c r="F270" s="27" t="s">
        <v>375</v>
      </c>
      <c r="G270" s="27" t="s">
        <v>375</v>
      </c>
      <c r="H270" s="27" t="s">
        <v>375</v>
      </c>
      <c r="I270" s="27" t="s">
        <v>375</v>
      </c>
      <c r="J270" s="27" t="s">
        <v>375</v>
      </c>
      <c r="K270" s="27" t="s">
        <v>375</v>
      </c>
      <c r="L270" s="55">
        <f>'Расчет субсидий'!P270-1</f>
        <v>0.30000000000000004</v>
      </c>
      <c r="M270" s="55">
        <f>L270*'Расчет субсидий'!Q270</f>
        <v>6.0000000000000009</v>
      </c>
      <c r="N270" s="56">
        <f t="shared" ref="N270:N286" si="87">$B270*M270/$U270</f>
        <v>5.2636363636363726</v>
      </c>
      <c r="O270" s="55">
        <f>'Расчет субсидий'!T270-1</f>
        <v>0</v>
      </c>
      <c r="P270" s="55">
        <f>O270*'Расчет субсидий'!U270</f>
        <v>0</v>
      </c>
      <c r="Q270" s="56">
        <f t="shared" ref="Q270:Q286" si="88">$B270*P270/$U270</f>
        <v>0</v>
      </c>
      <c r="R270" s="55">
        <f>'Расчет субсидий'!X270-1</f>
        <v>0</v>
      </c>
      <c r="S270" s="55">
        <f>R270*'Расчет субсидий'!Y270</f>
        <v>0</v>
      </c>
      <c r="T270" s="56">
        <f t="shared" ref="T270:T286" si="89">$B270*S270/$U270</f>
        <v>0</v>
      </c>
      <c r="U270" s="55">
        <f t="shared" si="77"/>
        <v>6.0000000000000009</v>
      </c>
    </row>
    <row r="271" spans="1:21" ht="15" customHeight="1">
      <c r="A271" s="33" t="s">
        <v>267</v>
      </c>
      <c r="B271" s="53">
        <f>'Расчет субсидий'!AD271</f>
        <v>3.7999999999999972</v>
      </c>
      <c r="C271" s="55">
        <f>'Расчет субсидий'!D271-1</f>
        <v>-1</v>
      </c>
      <c r="D271" s="55">
        <f>C271*'Расчет субсидий'!E271</f>
        <v>0</v>
      </c>
      <c r="E271" s="56">
        <f t="shared" si="86"/>
        <v>0</v>
      </c>
      <c r="F271" s="27" t="s">
        <v>375</v>
      </c>
      <c r="G271" s="27" t="s">
        <v>375</v>
      </c>
      <c r="H271" s="27" t="s">
        <v>375</v>
      </c>
      <c r="I271" s="27" t="s">
        <v>375</v>
      </c>
      <c r="J271" s="27" t="s">
        <v>375</v>
      </c>
      <c r="K271" s="27" t="s">
        <v>375</v>
      </c>
      <c r="L271" s="55">
        <f>'Расчет субсидий'!P271-1</f>
        <v>0.25260663507109005</v>
      </c>
      <c r="M271" s="55">
        <f>L271*'Расчет субсидий'!Q271</f>
        <v>5.0521327014218009</v>
      </c>
      <c r="N271" s="56">
        <f t="shared" si="87"/>
        <v>3.7999999999999972</v>
      </c>
      <c r="O271" s="55">
        <f>'Расчет субсидий'!T271-1</f>
        <v>0</v>
      </c>
      <c r="P271" s="55">
        <f>O271*'Расчет субсидий'!U271</f>
        <v>0</v>
      </c>
      <c r="Q271" s="56">
        <f t="shared" si="88"/>
        <v>0</v>
      </c>
      <c r="R271" s="55">
        <f>'Расчет субсидий'!X271-1</f>
        <v>0</v>
      </c>
      <c r="S271" s="55">
        <f>R271*'Расчет субсидий'!Y271</f>
        <v>0</v>
      </c>
      <c r="T271" s="56">
        <f t="shared" si="89"/>
        <v>0</v>
      </c>
      <c r="U271" s="55">
        <f t="shared" si="77"/>
        <v>5.0521327014218009</v>
      </c>
    </row>
    <row r="272" spans="1:21" ht="15" customHeight="1">
      <c r="A272" s="33" t="s">
        <v>268</v>
      </c>
      <c r="B272" s="53">
        <f>'Расчет субсидий'!AD272</f>
        <v>3.3545454545454518</v>
      </c>
      <c r="C272" s="55">
        <f>'Расчет субсидий'!D272-1</f>
        <v>-1</v>
      </c>
      <c r="D272" s="55">
        <f>C272*'Расчет субсидий'!E272</f>
        <v>0</v>
      </c>
      <c r="E272" s="56">
        <f t="shared" si="86"/>
        <v>0</v>
      </c>
      <c r="F272" s="27" t="s">
        <v>375</v>
      </c>
      <c r="G272" s="27" t="s">
        <v>375</v>
      </c>
      <c r="H272" s="27" t="s">
        <v>375</v>
      </c>
      <c r="I272" s="27" t="s">
        <v>375</v>
      </c>
      <c r="J272" s="27" t="s">
        <v>375</v>
      </c>
      <c r="K272" s="27" t="s">
        <v>375</v>
      </c>
      <c r="L272" s="55">
        <f>'Расчет субсидий'!P272-1</f>
        <v>0.30000000000000004</v>
      </c>
      <c r="M272" s="55">
        <f>L272*'Расчет субсидий'!Q272</f>
        <v>6.0000000000000009</v>
      </c>
      <c r="N272" s="56">
        <f t="shared" si="87"/>
        <v>3.3545454545454518</v>
      </c>
      <c r="O272" s="55">
        <f>'Расчет субсидий'!T272-1</f>
        <v>0</v>
      </c>
      <c r="P272" s="55">
        <f>O272*'Расчет субсидий'!U272</f>
        <v>0</v>
      </c>
      <c r="Q272" s="56">
        <f t="shared" si="88"/>
        <v>0</v>
      </c>
      <c r="R272" s="55">
        <f>'Расчет субсидий'!X272-1</f>
        <v>0</v>
      </c>
      <c r="S272" s="55">
        <f>R272*'Расчет субсидий'!Y272</f>
        <v>0</v>
      </c>
      <c r="T272" s="56">
        <f t="shared" si="89"/>
        <v>0</v>
      </c>
      <c r="U272" s="55">
        <f t="shared" si="77"/>
        <v>6.0000000000000009</v>
      </c>
    </row>
    <row r="273" spans="1:21" ht="15" customHeight="1">
      <c r="A273" s="33" t="s">
        <v>269</v>
      </c>
      <c r="B273" s="53">
        <f>'Расчет субсидий'!AD273</f>
        <v>16.463636363636368</v>
      </c>
      <c r="C273" s="55">
        <f>'Расчет субсидий'!D273-1</f>
        <v>-1</v>
      </c>
      <c r="D273" s="55">
        <f>C273*'Расчет субсидий'!E273</f>
        <v>0</v>
      </c>
      <c r="E273" s="56">
        <f t="shared" si="86"/>
        <v>0</v>
      </c>
      <c r="F273" s="27" t="s">
        <v>375</v>
      </c>
      <c r="G273" s="27" t="s">
        <v>375</v>
      </c>
      <c r="H273" s="27" t="s">
        <v>375</v>
      </c>
      <c r="I273" s="27" t="s">
        <v>375</v>
      </c>
      <c r="J273" s="27" t="s">
        <v>375</v>
      </c>
      <c r="K273" s="27" t="s">
        <v>375</v>
      </c>
      <c r="L273" s="55">
        <f>'Расчет субсидий'!P273-1</f>
        <v>0.30000000000000004</v>
      </c>
      <c r="M273" s="55">
        <f>L273*'Расчет субсидий'!Q273</f>
        <v>6.0000000000000009</v>
      </c>
      <c r="N273" s="56">
        <f t="shared" si="87"/>
        <v>16.463636363636368</v>
      </c>
      <c r="O273" s="55">
        <f>'Расчет субсидий'!T273-1</f>
        <v>0</v>
      </c>
      <c r="P273" s="55">
        <f>O273*'Расчет субсидий'!U273</f>
        <v>0</v>
      </c>
      <c r="Q273" s="56">
        <f t="shared" si="88"/>
        <v>0</v>
      </c>
      <c r="R273" s="55">
        <f>'Расчет субсидий'!X273-1</f>
        <v>0</v>
      </c>
      <c r="S273" s="55">
        <f>R273*'Расчет субсидий'!Y273</f>
        <v>0</v>
      </c>
      <c r="T273" s="56">
        <f t="shared" si="89"/>
        <v>0</v>
      </c>
      <c r="U273" s="55">
        <f t="shared" si="77"/>
        <v>6.0000000000000009</v>
      </c>
    </row>
    <row r="274" spans="1:21" ht="15" customHeight="1">
      <c r="A274" s="33" t="s">
        <v>270</v>
      </c>
      <c r="B274" s="53">
        <f>'Расчет субсидий'!AD274</f>
        <v>7.2545454545454504</v>
      </c>
      <c r="C274" s="55">
        <f>'Расчет субсидий'!D274-1</f>
        <v>6.6666666666666652E-2</v>
      </c>
      <c r="D274" s="55">
        <f>C274*'Расчет субсидий'!E274</f>
        <v>0.66666666666666652</v>
      </c>
      <c r="E274" s="56">
        <f t="shared" si="86"/>
        <v>0.3818181818181815</v>
      </c>
      <c r="F274" s="27" t="s">
        <v>375</v>
      </c>
      <c r="G274" s="27" t="s">
        <v>375</v>
      </c>
      <c r="H274" s="27" t="s">
        <v>375</v>
      </c>
      <c r="I274" s="27" t="s">
        <v>375</v>
      </c>
      <c r="J274" s="27" t="s">
        <v>375</v>
      </c>
      <c r="K274" s="27" t="s">
        <v>375</v>
      </c>
      <c r="L274" s="55">
        <f>'Расчет субсидий'!P274-1</f>
        <v>0.30000000000000004</v>
      </c>
      <c r="M274" s="55">
        <f>L274*'Расчет субсидий'!Q274</f>
        <v>6.0000000000000009</v>
      </c>
      <c r="N274" s="56">
        <f t="shared" si="87"/>
        <v>3.4363636363636352</v>
      </c>
      <c r="O274" s="55">
        <f>'Расчет субсидий'!T274-1</f>
        <v>0</v>
      </c>
      <c r="P274" s="55">
        <f>O274*'Расчет субсидий'!U274</f>
        <v>0</v>
      </c>
      <c r="Q274" s="56">
        <f t="shared" si="88"/>
        <v>0</v>
      </c>
      <c r="R274" s="55">
        <f>'Расчет субсидий'!X274-1</f>
        <v>0.19999999999999996</v>
      </c>
      <c r="S274" s="55">
        <f>R274*'Расчет субсидий'!Y274</f>
        <v>5.9999999999999982</v>
      </c>
      <c r="T274" s="56">
        <f t="shared" si="89"/>
        <v>3.4363636363636334</v>
      </c>
      <c r="U274" s="55">
        <f t="shared" si="77"/>
        <v>12.666666666666666</v>
      </c>
    </row>
    <row r="275" spans="1:21" ht="15" customHeight="1">
      <c r="A275" s="33" t="s">
        <v>271</v>
      </c>
      <c r="B275" s="53">
        <f>'Расчет субсидий'!AD275</f>
        <v>11.254545454545479</v>
      </c>
      <c r="C275" s="55">
        <f>'Расчет субсидий'!D275-1</f>
        <v>-1</v>
      </c>
      <c r="D275" s="55">
        <f>C275*'Расчет субсидий'!E275</f>
        <v>0</v>
      </c>
      <c r="E275" s="56">
        <f t="shared" si="86"/>
        <v>0</v>
      </c>
      <c r="F275" s="27" t="s">
        <v>375</v>
      </c>
      <c r="G275" s="27" t="s">
        <v>375</v>
      </c>
      <c r="H275" s="27" t="s">
        <v>375</v>
      </c>
      <c r="I275" s="27" t="s">
        <v>375</v>
      </c>
      <c r="J275" s="27" t="s">
        <v>375</v>
      </c>
      <c r="K275" s="27" t="s">
        <v>375</v>
      </c>
      <c r="L275" s="55">
        <f>'Расчет субсидий'!P275-1</f>
        <v>0.30000000000000004</v>
      </c>
      <c r="M275" s="55">
        <f>L275*'Расчет субсидий'!Q275</f>
        <v>6.0000000000000009</v>
      </c>
      <c r="N275" s="56">
        <f t="shared" si="87"/>
        <v>11.254545454545479</v>
      </c>
      <c r="O275" s="55">
        <f>'Расчет субсидий'!T275-1</f>
        <v>0</v>
      </c>
      <c r="P275" s="55">
        <f>O275*'Расчет субсидий'!U275</f>
        <v>0</v>
      </c>
      <c r="Q275" s="56">
        <f t="shared" si="88"/>
        <v>0</v>
      </c>
      <c r="R275" s="55">
        <f>'Расчет субсидий'!X275-1</f>
        <v>0</v>
      </c>
      <c r="S275" s="55">
        <f>R275*'Расчет субсидий'!Y275</f>
        <v>0</v>
      </c>
      <c r="T275" s="56">
        <f t="shared" si="89"/>
        <v>0</v>
      </c>
      <c r="U275" s="55">
        <f t="shared" si="77"/>
        <v>6.0000000000000009</v>
      </c>
    </row>
    <row r="276" spans="1:21" ht="15" customHeight="1">
      <c r="A276" s="33" t="s">
        <v>272</v>
      </c>
      <c r="B276" s="53">
        <f>'Расчет субсидий'!AD276</f>
        <v>16.845454545454544</v>
      </c>
      <c r="C276" s="55">
        <f>'Расчет субсидий'!D276-1</f>
        <v>-1</v>
      </c>
      <c r="D276" s="55">
        <f>C276*'Расчет субсидий'!E276</f>
        <v>0</v>
      </c>
      <c r="E276" s="56">
        <f t="shared" si="86"/>
        <v>0</v>
      </c>
      <c r="F276" s="27" t="s">
        <v>375</v>
      </c>
      <c r="G276" s="27" t="s">
        <v>375</v>
      </c>
      <c r="H276" s="27" t="s">
        <v>375</v>
      </c>
      <c r="I276" s="27" t="s">
        <v>375</v>
      </c>
      <c r="J276" s="27" t="s">
        <v>375</v>
      </c>
      <c r="K276" s="27" t="s">
        <v>375</v>
      </c>
      <c r="L276" s="55">
        <f>'Расчет субсидий'!P276-1</f>
        <v>0.30000000000000004</v>
      </c>
      <c r="M276" s="55">
        <f>L276*'Расчет субсидий'!Q276</f>
        <v>6.0000000000000009</v>
      </c>
      <c r="N276" s="56">
        <f t="shared" si="87"/>
        <v>8.422727272727272</v>
      </c>
      <c r="O276" s="55">
        <f>'Расчет субсидий'!T276-1</f>
        <v>0.30000000000000004</v>
      </c>
      <c r="P276" s="55">
        <f>O276*'Расчет субсидий'!U276</f>
        <v>6.0000000000000009</v>
      </c>
      <c r="Q276" s="56">
        <f t="shared" si="88"/>
        <v>8.422727272727272</v>
      </c>
      <c r="R276" s="55">
        <f>'Расчет субсидий'!X276-1</f>
        <v>0</v>
      </c>
      <c r="S276" s="55">
        <f>R276*'Расчет субсидий'!Y276</f>
        <v>0</v>
      </c>
      <c r="T276" s="56">
        <f t="shared" si="89"/>
        <v>0</v>
      </c>
      <c r="U276" s="55">
        <f t="shared" si="77"/>
        <v>12.000000000000002</v>
      </c>
    </row>
    <row r="277" spans="1:21" ht="15" customHeight="1">
      <c r="A277" s="33" t="s">
        <v>273</v>
      </c>
      <c r="B277" s="53">
        <f>'Расчет субсидий'!AD277</f>
        <v>4.1909090909090878</v>
      </c>
      <c r="C277" s="55">
        <f>'Расчет субсидий'!D277-1</f>
        <v>-1</v>
      </c>
      <c r="D277" s="55">
        <f>C277*'Расчет субсидий'!E277</f>
        <v>0</v>
      </c>
      <c r="E277" s="56">
        <f t="shared" si="86"/>
        <v>0</v>
      </c>
      <c r="F277" s="27" t="s">
        <v>375</v>
      </c>
      <c r="G277" s="27" t="s">
        <v>375</v>
      </c>
      <c r="H277" s="27" t="s">
        <v>375</v>
      </c>
      <c r="I277" s="27" t="s">
        <v>375</v>
      </c>
      <c r="J277" s="27" t="s">
        <v>375</v>
      </c>
      <c r="K277" s="27" t="s">
        <v>375</v>
      </c>
      <c r="L277" s="55">
        <f>'Расчет субсидий'!P277-1</f>
        <v>0.102136752136752</v>
      </c>
      <c r="M277" s="55">
        <f>L277*'Расчет субсидий'!Q277</f>
        <v>2.0427350427350399</v>
      </c>
      <c r="N277" s="56">
        <f t="shared" si="87"/>
        <v>4.1909090909090878</v>
      </c>
      <c r="O277" s="55">
        <f>'Расчет субсидий'!T277-1</f>
        <v>0</v>
      </c>
      <c r="P277" s="55">
        <f>O277*'Расчет субсидий'!U277</f>
        <v>0</v>
      </c>
      <c r="Q277" s="56">
        <f t="shared" si="88"/>
        <v>0</v>
      </c>
      <c r="R277" s="55">
        <f>'Расчет субсидий'!X277-1</f>
        <v>0</v>
      </c>
      <c r="S277" s="55">
        <f>R277*'Расчет субсидий'!Y277</f>
        <v>0</v>
      </c>
      <c r="T277" s="56">
        <f t="shared" si="89"/>
        <v>0</v>
      </c>
      <c r="U277" s="55">
        <f t="shared" si="77"/>
        <v>2.0427350427350399</v>
      </c>
    </row>
    <row r="278" spans="1:21" ht="15" customHeight="1">
      <c r="A278" s="33" t="s">
        <v>274</v>
      </c>
      <c r="B278" s="53">
        <f>'Расчет субсидий'!AD278</f>
        <v>12.61818181818181</v>
      </c>
      <c r="C278" s="55">
        <f>'Расчет субсидий'!D278-1</f>
        <v>-1</v>
      </c>
      <c r="D278" s="55">
        <f>C278*'Расчет субсидий'!E278</f>
        <v>0</v>
      </c>
      <c r="E278" s="56">
        <f t="shared" si="86"/>
        <v>0</v>
      </c>
      <c r="F278" s="27" t="s">
        <v>375</v>
      </c>
      <c r="G278" s="27" t="s">
        <v>375</v>
      </c>
      <c r="H278" s="27" t="s">
        <v>375</v>
      </c>
      <c r="I278" s="27" t="s">
        <v>375</v>
      </c>
      <c r="J278" s="27" t="s">
        <v>375</v>
      </c>
      <c r="K278" s="27" t="s">
        <v>375</v>
      </c>
      <c r="L278" s="55">
        <f>'Расчет субсидий'!P278-1</f>
        <v>0.30000000000000004</v>
      </c>
      <c r="M278" s="55">
        <f>L278*'Расчет субсидий'!Q278</f>
        <v>6.0000000000000009</v>
      </c>
      <c r="N278" s="56">
        <f t="shared" si="87"/>
        <v>5.486166007905136</v>
      </c>
      <c r="O278" s="55">
        <f>'Расчет субсидий'!T278-1</f>
        <v>0</v>
      </c>
      <c r="P278" s="55">
        <f>O278*'Расчет субсидий'!U278</f>
        <v>0</v>
      </c>
      <c r="Q278" s="56">
        <f t="shared" si="88"/>
        <v>0</v>
      </c>
      <c r="R278" s="55">
        <f>'Расчет субсидий'!X278-1</f>
        <v>0.26</v>
      </c>
      <c r="S278" s="55">
        <f>R278*'Расчет субсидий'!Y278</f>
        <v>7.8000000000000007</v>
      </c>
      <c r="T278" s="56">
        <f t="shared" si="89"/>
        <v>7.1320158102766751</v>
      </c>
      <c r="U278" s="55">
        <f t="shared" si="77"/>
        <v>13.8</v>
      </c>
    </row>
    <row r="279" spans="1:21" ht="15" customHeight="1">
      <c r="A279" s="33" t="s">
        <v>275</v>
      </c>
      <c r="B279" s="53">
        <f>'Расчет субсидий'!AD279</f>
        <v>6.4454545454545524</v>
      </c>
      <c r="C279" s="55">
        <f>'Расчет субсидий'!D279-1</f>
        <v>-1</v>
      </c>
      <c r="D279" s="55">
        <f>C279*'Расчет субсидий'!E279</f>
        <v>0</v>
      </c>
      <c r="E279" s="56">
        <f t="shared" si="86"/>
        <v>0</v>
      </c>
      <c r="F279" s="27" t="s">
        <v>375</v>
      </c>
      <c r="G279" s="27" t="s">
        <v>375</v>
      </c>
      <c r="H279" s="27" t="s">
        <v>375</v>
      </c>
      <c r="I279" s="27" t="s">
        <v>375</v>
      </c>
      <c r="J279" s="27" t="s">
        <v>375</v>
      </c>
      <c r="K279" s="27" t="s">
        <v>375</v>
      </c>
      <c r="L279" s="55">
        <f>'Расчет субсидий'!P279-1</f>
        <v>0.30000000000000004</v>
      </c>
      <c r="M279" s="55">
        <f>L279*'Расчет субсидий'!Q279</f>
        <v>6.0000000000000009</v>
      </c>
      <c r="N279" s="56">
        <f t="shared" si="87"/>
        <v>8.0568181818181923</v>
      </c>
      <c r="O279" s="55">
        <f>'Расчет субсидий'!T279-1</f>
        <v>-8.0000000000000071E-2</v>
      </c>
      <c r="P279" s="55">
        <f>O279*'Расчет субсидий'!U279</f>
        <v>-1.2000000000000011</v>
      </c>
      <c r="Q279" s="56">
        <f t="shared" si="88"/>
        <v>-1.6113636363636394</v>
      </c>
      <c r="R279" s="55">
        <f>'Расчет субсидий'!X279-1</f>
        <v>0</v>
      </c>
      <c r="S279" s="55">
        <f>R279*'Расчет субсидий'!Y279</f>
        <v>0</v>
      </c>
      <c r="T279" s="56">
        <f t="shared" si="89"/>
        <v>0</v>
      </c>
      <c r="U279" s="55">
        <f t="shared" si="77"/>
        <v>4.8</v>
      </c>
    </row>
    <row r="280" spans="1:21" ht="15" customHeight="1">
      <c r="A280" s="33" t="s">
        <v>276</v>
      </c>
      <c r="B280" s="53">
        <f>'Расчет субсидий'!AD280</f>
        <v>9.5454545454545467</v>
      </c>
      <c r="C280" s="55">
        <f>'Расчет субсидий'!D280-1</f>
        <v>-1</v>
      </c>
      <c r="D280" s="55">
        <f>C280*'Расчет субсидий'!E280</f>
        <v>0</v>
      </c>
      <c r="E280" s="56">
        <f t="shared" si="86"/>
        <v>0</v>
      </c>
      <c r="F280" s="27" t="s">
        <v>375</v>
      </c>
      <c r="G280" s="27" t="s">
        <v>375</v>
      </c>
      <c r="H280" s="27" t="s">
        <v>375</v>
      </c>
      <c r="I280" s="27" t="s">
        <v>375</v>
      </c>
      <c r="J280" s="27" t="s">
        <v>375</v>
      </c>
      <c r="K280" s="27" t="s">
        <v>375</v>
      </c>
      <c r="L280" s="55">
        <f>'Расчет субсидий'!P280-1</f>
        <v>0.30000000000000004</v>
      </c>
      <c r="M280" s="55">
        <f>L280*'Расчет субсидий'!Q280</f>
        <v>6.0000000000000009</v>
      </c>
      <c r="N280" s="56">
        <f t="shared" si="87"/>
        <v>7.0852858481724441</v>
      </c>
      <c r="O280" s="55">
        <f>'Расчет субсидий'!T280-1</f>
        <v>0</v>
      </c>
      <c r="P280" s="55">
        <f>O280*'Расчет субсидий'!U280</f>
        <v>0</v>
      </c>
      <c r="Q280" s="56">
        <f t="shared" si="88"/>
        <v>0</v>
      </c>
      <c r="R280" s="55">
        <f>'Расчет субсидий'!X280-1</f>
        <v>8.3333333333333481E-2</v>
      </c>
      <c r="S280" s="55">
        <f>R280*'Расчет субсидий'!Y280</f>
        <v>2.083333333333337</v>
      </c>
      <c r="T280" s="56">
        <f t="shared" si="89"/>
        <v>2.4601686972821031</v>
      </c>
      <c r="U280" s="55">
        <f t="shared" si="77"/>
        <v>8.0833333333333375</v>
      </c>
    </row>
    <row r="281" spans="1:21" ht="15" customHeight="1">
      <c r="A281" s="33" t="s">
        <v>277</v>
      </c>
      <c r="B281" s="53">
        <f>'Расчет субсидий'!AD281</f>
        <v>0.61818181818181817</v>
      </c>
      <c r="C281" s="55">
        <f>'Расчет субсидий'!D281-1</f>
        <v>-1</v>
      </c>
      <c r="D281" s="55">
        <f>C281*'Расчет субсидий'!E281</f>
        <v>0</v>
      </c>
      <c r="E281" s="56">
        <f t="shared" si="86"/>
        <v>0</v>
      </c>
      <c r="F281" s="27" t="s">
        <v>375</v>
      </c>
      <c r="G281" s="27" t="s">
        <v>375</v>
      </c>
      <c r="H281" s="27" t="s">
        <v>375</v>
      </c>
      <c r="I281" s="27" t="s">
        <v>375</v>
      </c>
      <c r="J281" s="27" t="s">
        <v>375</v>
      </c>
      <c r="K281" s="27" t="s">
        <v>375</v>
      </c>
      <c r="L281" s="55">
        <f>'Расчет субсидий'!P281-1</f>
        <v>0.30000000000000004</v>
      </c>
      <c r="M281" s="55">
        <f>L281*'Расчет субсидий'!Q281</f>
        <v>6.0000000000000009</v>
      </c>
      <c r="N281" s="56">
        <f t="shared" si="87"/>
        <v>0.61818181818181817</v>
      </c>
      <c r="O281" s="55">
        <f>'Расчет субсидий'!T281-1</f>
        <v>0</v>
      </c>
      <c r="P281" s="55">
        <f>O281*'Расчет субсидий'!U281</f>
        <v>0</v>
      </c>
      <c r="Q281" s="56">
        <f t="shared" si="88"/>
        <v>0</v>
      </c>
      <c r="R281" s="55">
        <f>'Расчет субсидий'!X281-1</f>
        <v>0</v>
      </c>
      <c r="S281" s="55">
        <f>R281*'Расчет субсидий'!Y281</f>
        <v>0</v>
      </c>
      <c r="T281" s="56">
        <f t="shared" si="89"/>
        <v>0</v>
      </c>
      <c r="U281" s="55">
        <f t="shared" si="77"/>
        <v>6.0000000000000009</v>
      </c>
    </row>
    <row r="282" spans="1:21" ht="15" customHeight="1">
      <c r="A282" s="33" t="s">
        <v>278</v>
      </c>
      <c r="B282" s="53">
        <f>'Расчет субсидий'!AD282</f>
        <v>8.2727272727272805</v>
      </c>
      <c r="C282" s="55">
        <f>'Расчет субсидий'!D282-1</f>
        <v>0.20389394414810158</v>
      </c>
      <c r="D282" s="55">
        <f>C282*'Расчет субсидий'!E282</f>
        <v>2.0389394414810158</v>
      </c>
      <c r="E282" s="56">
        <f t="shared" si="86"/>
        <v>5.1903223604942532</v>
      </c>
      <c r="F282" s="27" t="s">
        <v>375</v>
      </c>
      <c r="G282" s="27" t="s">
        <v>375</v>
      </c>
      <c r="H282" s="27" t="s">
        <v>375</v>
      </c>
      <c r="I282" s="27" t="s">
        <v>375</v>
      </c>
      <c r="J282" s="27" t="s">
        <v>375</v>
      </c>
      <c r="K282" s="27" t="s">
        <v>375</v>
      </c>
      <c r="L282" s="55">
        <f>'Расчет субсидий'!P282-1</f>
        <v>0.23554380165289257</v>
      </c>
      <c r="M282" s="55">
        <f>L282*'Расчет субсидий'!Q282</f>
        <v>4.7108760330578514</v>
      </c>
      <c r="N282" s="56">
        <f t="shared" si="87"/>
        <v>11.992001682078545</v>
      </c>
      <c r="O282" s="55">
        <f>'Расчет субсидий'!T282-1</f>
        <v>0</v>
      </c>
      <c r="P282" s="55">
        <f>O282*'Расчет субсидий'!U282</f>
        <v>0</v>
      </c>
      <c r="Q282" s="56">
        <f t="shared" si="88"/>
        <v>0</v>
      </c>
      <c r="R282" s="55">
        <f>'Расчет субсидий'!X282-1</f>
        <v>-9.9999999999999978E-2</v>
      </c>
      <c r="S282" s="55">
        <f>R282*'Расчет субсидий'!Y282</f>
        <v>-3.4999999999999991</v>
      </c>
      <c r="T282" s="56">
        <f t="shared" si="89"/>
        <v>-8.9095967698455176</v>
      </c>
      <c r="U282" s="55">
        <f t="shared" si="77"/>
        <v>3.2498154745388677</v>
      </c>
    </row>
    <row r="283" spans="1:21" ht="15" customHeight="1">
      <c r="A283" s="33" t="s">
        <v>279</v>
      </c>
      <c r="B283" s="53">
        <f>'Расчет субсидий'!AD283</f>
        <v>-127.93636363636364</v>
      </c>
      <c r="C283" s="55">
        <f>'Расчет субсидий'!D283-1</f>
        <v>-0.30725151073140233</v>
      </c>
      <c r="D283" s="55">
        <f>C283*'Расчет субсидий'!E283</f>
        <v>-3.0725151073140236</v>
      </c>
      <c r="E283" s="56">
        <f t="shared" si="86"/>
        <v>-10.468210395743903</v>
      </c>
      <c r="F283" s="27" t="s">
        <v>375</v>
      </c>
      <c r="G283" s="27" t="s">
        <v>375</v>
      </c>
      <c r="H283" s="27" t="s">
        <v>375</v>
      </c>
      <c r="I283" s="27" t="s">
        <v>375</v>
      </c>
      <c r="J283" s="27" t="s">
        <v>375</v>
      </c>
      <c r="K283" s="27" t="s">
        <v>375</v>
      </c>
      <c r="L283" s="55">
        <f>'Расчет субсидий'!P283-1</f>
        <v>-0.47389865036923862</v>
      </c>
      <c r="M283" s="55">
        <f>L283*'Расчет субсидий'!Q283</f>
        <v>-9.4779730073847723</v>
      </c>
      <c r="N283" s="56">
        <f t="shared" si="87"/>
        <v>-32.291921146392902</v>
      </c>
      <c r="O283" s="55">
        <f>'Расчет субсидий'!T283-1</f>
        <v>0</v>
      </c>
      <c r="P283" s="55">
        <f>O283*'Расчет субсидий'!U283</f>
        <v>0</v>
      </c>
      <c r="Q283" s="56">
        <f t="shared" si="88"/>
        <v>0</v>
      </c>
      <c r="R283" s="55">
        <f>'Расчет субсидий'!X283-1</f>
        <v>-1</v>
      </c>
      <c r="S283" s="55">
        <f>R283*'Расчет субсидий'!Y283</f>
        <v>-25</v>
      </c>
      <c r="T283" s="56">
        <f t="shared" si="89"/>
        <v>-85.176232094226847</v>
      </c>
      <c r="U283" s="55">
        <f t="shared" si="77"/>
        <v>-37.550488114698794</v>
      </c>
    </row>
    <row r="284" spans="1:21" ht="15" customHeight="1">
      <c r="A284" s="33" t="s">
        <v>280</v>
      </c>
      <c r="B284" s="53">
        <f>'Расчет субсидий'!AD284</f>
        <v>2.5272727272727593</v>
      </c>
      <c r="C284" s="55">
        <f>'Расчет субсидий'!D284-1</f>
        <v>-0.14322997181049379</v>
      </c>
      <c r="D284" s="55">
        <f>C284*'Расчет субсидий'!E284</f>
        <v>-1.4322997181049379</v>
      </c>
      <c r="E284" s="56">
        <f t="shared" si="86"/>
        <v>-6.195200809048905</v>
      </c>
      <c r="F284" s="27" t="s">
        <v>375</v>
      </c>
      <c r="G284" s="27" t="s">
        <v>375</v>
      </c>
      <c r="H284" s="27" t="s">
        <v>375</v>
      </c>
      <c r="I284" s="27" t="s">
        <v>375</v>
      </c>
      <c r="J284" s="27" t="s">
        <v>375</v>
      </c>
      <c r="K284" s="27" t="s">
        <v>375</v>
      </c>
      <c r="L284" s="55">
        <f>'Расчет субсидий'!P284-1</f>
        <v>0.2508296322615029</v>
      </c>
      <c r="M284" s="55">
        <f>L284*'Расчет субсидий'!Q284</f>
        <v>5.016592645230058</v>
      </c>
      <c r="N284" s="56">
        <f t="shared" si="87"/>
        <v>21.698530287723653</v>
      </c>
      <c r="O284" s="55">
        <f>'Расчет субсидий'!T284-1</f>
        <v>0</v>
      </c>
      <c r="P284" s="55">
        <f>O284*'Расчет субсидий'!U284</f>
        <v>0</v>
      </c>
      <c r="Q284" s="56">
        <f t="shared" si="88"/>
        <v>0</v>
      </c>
      <c r="R284" s="55">
        <f>'Расчет субсидий'!X284-1</f>
        <v>-6.6666666666666763E-2</v>
      </c>
      <c r="S284" s="55">
        <f>R284*'Расчет субсидий'!Y284</f>
        <v>-3.0000000000000044</v>
      </c>
      <c r="T284" s="56">
        <f t="shared" si="89"/>
        <v>-12.976056751401989</v>
      </c>
      <c r="U284" s="55">
        <f t="shared" si="77"/>
        <v>0.58429292712511582</v>
      </c>
    </row>
    <row r="285" spans="1:21" ht="15" customHeight="1">
      <c r="A285" s="33" t="s">
        <v>281</v>
      </c>
      <c r="B285" s="53">
        <f>'Расчет субсидий'!AD285</f>
        <v>0</v>
      </c>
      <c r="C285" s="55">
        <f>'Расчет субсидий'!D285-1</f>
        <v>8.8514604582711653E-2</v>
      </c>
      <c r="D285" s="55">
        <f>C285*'Расчет субсидий'!E285</f>
        <v>0.88514604582711653</v>
      </c>
      <c r="E285" s="56">
        <f t="shared" si="86"/>
        <v>0</v>
      </c>
      <c r="F285" s="27" t="s">
        <v>375</v>
      </c>
      <c r="G285" s="27" t="s">
        <v>375</v>
      </c>
      <c r="H285" s="27" t="s">
        <v>375</v>
      </c>
      <c r="I285" s="27" t="s">
        <v>375</v>
      </c>
      <c r="J285" s="27" t="s">
        <v>375</v>
      </c>
      <c r="K285" s="27" t="s">
        <v>375</v>
      </c>
      <c r="L285" s="55">
        <f>'Расчет субсидий'!P285-1</f>
        <v>0.30000000000000004</v>
      </c>
      <c r="M285" s="55">
        <f>L285*'Расчет субсидий'!Q285</f>
        <v>6.0000000000000009</v>
      </c>
      <c r="N285" s="56">
        <f t="shared" si="87"/>
        <v>0</v>
      </c>
      <c r="O285" s="55">
        <f>'Расчет субсидий'!T285-1</f>
        <v>0</v>
      </c>
      <c r="P285" s="55">
        <f>O285*'Расчет субсидий'!U285</f>
        <v>0</v>
      </c>
      <c r="Q285" s="56">
        <f t="shared" si="88"/>
        <v>0</v>
      </c>
      <c r="R285" s="55">
        <f>'Расчет субсидий'!X285-1</f>
        <v>0.30000000000000004</v>
      </c>
      <c r="S285" s="55">
        <f>R285*'Расчет субсидий'!Y285</f>
        <v>12.000000000000002</v>
      </c>
      <c r="T285" s="56">
        <f t="shared" si="89"/>
        <v>0</v>
      </c>
      <c r="U285" s="55">
        <f t="shared" si="77"/>
        <v>18.885146045827121</v>
      </c>
    </row>
    <row r="286" spans="1:21" ht="15" customHeight="1">
      <c r="A286" s="33" t="s">
        <v>169</v>
      </c>
      <c r="B286" s="53">
        <f>'Расчет субсидий'!AD286</f>
        <v>18.218181818181819</v>
      </c>
      <c r="C286" s="55">
        <f>'Расчет субсидий'!D286-1</f>
        <v>-1</v>
      </c>
      <c r="D286" s="55">
        <f>C286*'Расчет субсидий'!E286</f>
        <v>0</v>
      </c>
      <c r="E286" s="56">
        <f t="shared" si="86"/>
        <v>0</v>
      </c>
      <c r="F286" s="27" t="s">
        <v>375</v>
      </c>
      <c r="G286" s="27" t="s">
        <v>375</v>
      </c>
      <c r="H286" s="27" t="s">
        <v>375</v>
      </c>
      <c r="I286" s="27" t="s">
        <v>375</v>
      </c>
      <c r="J286" s="27" t="s">
        <v>375</v>
      </c>
      <c r="K286" s="27" t="s">
        <v>375</v>
      </c>
      <c r="L286" s="55">
        <f>'Расчет субсидий'!P286-1</f>
        <v>0.30000000000000004</v>
      </c>
      <c r="M286" s="55">
        <f>L286*'Расчет субсидий'!Q286</f>
        <v>6.0000000000000009</v>
      </c>
      <c r="N286" s="56">
        <f t="shared" si="87"/>
        <v>9.1783440077408631</v>
      </c>
      <c r="O286" s="55">
        <f>'Расчет субсидий'!T286-1</f>
        <v>-4.6478873239436558E-2</v>
      </c>
      <c r="P286" s="55">
        <f>O286*'Расчет субсидий'!U286</f>
        <v>-1.1619718309859139</v>
      </c>
      <c r="Q286" s="56">
        <f t="shared" si="88"/>
        <v>-1.7774961986822069</v>
      </c>
      <c r="R286" s="55">
        <f>'Расчет субсидий'!X286-1</f>
        <v>0.28285714285714292</v>
      </c>
      <c r="S286" s="55">
        <f>R286*'Расчет субсидий'!Y286</f>
        <v>7.071428571428573</v>
      </c>
      <c r="T286" s="56">
        <f t="shared" si="89"/>
        <v>10.81733400912316</v>
      </c>
      <c r="U286" s="55">
        <f t="shared" si="77"/>
        <v>11.909456740442661</v>
      </c>
    </row>
    <row r="287" spans="1:21" ht="15" customHeight="1">
      <c r="A287" s="32" t="s">
        <v>282</v>
      </c>
      <c r="B287" s="57"/>
      <c r="C287" s="58"/>
      <c r="D287" s="58"/>
      <c r="E287" s="59"/>
      <c r="F287" s="58"/>
      <c r="G287" s="58"/>
      <c r="H287" s="59"/>
      <c r="I287" s="59"/>
      <c r="J287" s="59"/>
      <c r="K287" s="59"/>
      <c r="L287" s="58"/>
      <c r="M287" s="58"/>
      <c r="N287" s="59"/>
      <c r="O287" s="58"/>
      <c r="P287" s="58"/>
      <c r="Q287" s="59"/>
      <c r="R287" s="58"/>
      <c r="S287" s="58"/>
      <c r="T287" s="59"/>
      <c r="U287" s="59"/>
    </row>
    <row r="288" spans="1:21" ht="15" customHeight="1">
      <c r="A288" s="33" t="s">
        <v>72</v>
      </c>
      <c r="B288" s="53">
        <f>'Расчет субсидий'!AD288</f>
        <v>-12.918181818181807</v>
      </c>
      <c r="C288" s="55">
        <f>'Расчет субсидий'!D288-1</f>
        <v>-0.13836705202312138</v>
      </c>
      <c r="D288" s="55">
        <f>C288*'Расчет субсидий'!E288</f>
        <v>-1.3836705202312138</v>
      </c>
      <c r="E288" s="56">
        <f t="shared" ref="E288:E311" si="90">$B288*D288/$U288</f>
        <v>-2.3170576824566127</v>
      </c>
      <c r="F288" s="27" t="s">
        <v>375</v>
      </c>
      <c r="G288" s="27" t="s">
        <v>375</v>
      </c>
      <c r="H288" s="27" t="s">
        <v>375</v>
      </c>
      <c r="I288" s="27" t="s">
        <v>375</v>
      </c>
      <c r="J288" s="27" t="s">
        <v>375</v>
      </c>
      <c r="K288" s="27" t="s">
        <v>375</v>
      </c>
      <c r="L288" s="55">
        <f>'Расчет субсидий'!P288-1</f>
        <v>-0.47403210576015109</v>
      </c>
      <c r="M288" s="55">
        <f>L288*'Расчет субсидий'!Q288</f>
        <v>-9.4806421152030218</v>
      </c>
      <c r="N288" s="56">
        <f t="shared" ref="N288:N311" si="91">$B288*M288/$U288</f>
        <v>-15.876029969896384</v>
      </c>
      <c r="O288" s="55">
        <f>'Расчет субсидий'!T288-1</f>
        <v>0</v>
      </c>
      <c r="P288" s="55">
        <f>O288*'Расчет субсидий'!U288</f>
        <v>0</v>
      </c>
      <c r="Q288" s="56">
        <f t="shared" ref="Q288:Q311" si="92">$B288*P288/$U288</f>
        <v>0</v>
      </c>
      <c r="R288" s="55">
        <f>'Расчет субсидий'!X288-1</f>
        <v>6.999999999999984E-2</v>
      </c>
      <c r="S288" s="55">
        <f>R288*'Расчет субсидий'!Y288</f>
        <v>3.1499999999999928</v>
      </c>
      <c r="T288" s="56">
        <f t="shared" ref="T288:T311" si="93">$B288*S288/$U288</f>
        <v>5.2749058341711894</v>
      </c>
      <c r="U288" s="55">
        <f t="shared" si="77"/>
        <v>-7.7143126354342417</v>
      </c>
    </row>
    <row r="289" spans="1:21" ht="15" customHeight="1">
      <c r="A289" s="33" t="s">
        <v>283</v>
      </c>
      <c r="B289" s="53">
        <f>'Расчет субсидий'!AD289</f>
        <v>-11.172727272727272</v>
      </c>
      <c r="C289" s="55">
        <f>'Расчет субсидий'!D289-1</f>
        <v>0.30000000000000004</v>
      </c>
      <c r="D289" s="55">
        <f>C289*'Расчет субсидий'!E289</f>
        <v>3.0000000000000004</v>
      </c>
      <c r="E289" s="56">
        <f t="shared" si="90"/>
        <v>3.8672192622570409</v>
      </c>
      <c r="F289" s="27" t="s">
        <v>375</v>
      </c>
      <c r="G289" s="27" t="s">
        <v>375</v>
      </c>
      <c r="H289" s="27" t="s">
        <v>375</v>
      </c>
      <c r="I289" s="27" t="s">
        <v>375</v>
      </c>
      <c r="J289" s="27" t="s">
        <v>375</v>
      </c>
      <c r="K289" s="27" t="s">
        <v>375</v>
      </c>
      <c r="L289" s="55">
        <f>'Расчет субсидий'!P289-1</f>
        <v>-0.58336283185840709</v>
      </c>
      <c r="M289" s="55">
        <f>L289*'Расчет субсидий'!Q289</f>
        <v>-11.667256637168142</v>
      </c>
      <c r="N289" s="56">
        <f t="shared" si="91"/>
        <v>-15.039946534984312</v>
      </c>
      <c r="O289" s="55">
        <f>'Расчет субсидий'!T289-1</f>
        <v>0</v>
      </c>
      <c r="P289" s="55">
        <f>O289*'Расчет субсидий'!U289</f>
        <v>0</v>
      </c>
      <c r="Q289" s="56">
        <f t="shared" si="92"/>
        <v>0</v>
      </c>
      <c r="R289" s="55">
        <f>'Расчет субсидий'!X289-1</f>
        <v>0</v>
      </c>
      <c r="S289" s="55">
        <f>R289*'Расчет субсидий'!Y289</f>
        <v>0</v>
      </c>
      <c r="T289" s="56">
        <f t="shared" si="93"/>
        <v>0</v>
      </c>
      <c r="U289" s="55">
        <f t="shared" si="77"/>
        <v>-8.6672566371681423</v>
      </c>
    </row>
    <row r="290" spans="1:21" ht="15" customHeight="1">
      <c r="A290" s="33" t="s">
        <v>284</v>
      </c>
      <c r="B290" s="53">
        <f>'Расчет субсидий'!AD290</f>
        <v>5.1636363636363569</v>
      </c>
      <c r="C290" s="55">
        <f>'Расчет субсидий'!D290-1</f>
        <v>-1</v>
      </c>
      <c r="D290" s="55">
        <f>C290*'Расчет субсидий'!E290</f>
        <v>0</v>
      </c>
      <c r="E290" s="56">
        <f t="shared" si="90"/>
        <v>0</v>
      </c>
      <c r="F290" s="27" t="s">
        <v>375</v>
      </c>
      <c r="G290" s="27" t="s">
        <v>375</v>
      </c>
      <c r="H290" s="27" t="s">
        <v>375</v>
      </c>
      <c r="I290" s="27" t="s">
        <v>375</v>
      </c>
      <c r="J290" s="27" t="s">
        <v>375</v>
      </c>
      <c r="K290" s="27" t="s">
        <v>375</v>
      </c>
      <c r="L290" s="55">
        <f>'Расчет субсидий'!P290-1</f>
        <v>0.25526225443448403</v>
      </c>
      <c r="M290" s="55">
        <f>L290*'Расчет субсидий'!Q290</f>
        <v>5.1052450886896805</v>
      </c>
      <c r="N290" s="56">
        <f t="shared" si="91"/>
        <v>5.1636363636363569</v>
      </c>
      <c r="O290" s="55">
        <f>'Расчет субсидий'!T290-1</f>
        <v>0</v>
      </c>
      <c r="P290" s="55">
        <f>O290*'Расчет субсидий'!U290</f>
        <v>0</v>
      </c>
      <c r="Q290" s="56">
        <f t="shared" si="92"/>
        <v>0</v>
      </c>
      <c r="R290" s="55">
        <f>'Расчет субсидий'!X290-1</f>
        <v>0</v>
      </c>
      <c r="S290" s="55">
        <f>R290*'Расчет субсидий'!Y290</f>
        <v>0</v>
      </c>
      <c r="T290" s="56">
        <f t="shared" si="93"/>
        <v>0</v>
      </c>
      <c r="U290" s="55">
        <f t="shared" si="77"/>
        <v>5.1052450886896805</v>
      </c>
    </row>
    <row r="291" spans="1:21" ht="15" customHeight="1">
      <c r="A291" s="33" t="s">
        <v>53</v>
      </c>
      <c r="B291" s="53">
        <f>'Расчет субсидий'!AD291</f>
        <v>0.79090909090909101</v>
      </c>
      <c r="C291" s="55">
        <f>'Расчет субсидий'!D291-1</f>
        <v>0.27739455208666519</v>
      </c>
      <c r="D291" s="55">
        <f>C291*'Расчет субсидий'!E291</f>
        <v>2.7739455208666519</v>
      </c>
      <c r="E291" s="56">
        <f t="shared" si="90"/>
        <v>0.24276552351372929</v>
      </c>
      <c r="F291" s="27" t="s">
        <v>375</v>
      </c>
      <c r="G291" s="27" t="s">
        <v>375</v>
      </c>
      <c r="H291" s="27" t="s">
        <v>375</v>
      </c>
      <c r="I291" s="27" t="s">
        <v>375</v>
      </c>
      <c r="J291" s="27" t="s">
        <v>375</v>
      </c>
      <c r="K291" s="27" t="s">
        <v>375</v>
      </c>
      <c r="L291" s="55">
        <f>'Расчет субсидий'!P291-1</f>
        <v>0.24566646028657346</v>
      </c>
      <c r="M291" s="55">
        <f>L291*'Расчет субсидий'!Q291</f>
        <v>4.9133292057314693</v>
      </c>
      <c r="N291" s="56">
        <f t="shared" si="91"/>
        <v>0.4299965258337296</v>
      </c>
      <c r="O291" s="55">
        <f>'Расчет субсидий'!T291-1</f>
        <v>3.8571428571428701E-2</v>
      </c>
      <c r="P291" s="55">
        <f>O291*'Расчет субсидий'!U291</f>
        <v>1.3500000000000045</v>
      </c>
      <c r="Q291" s="56">
        <f t="shared" si="92"/>
        <v>0.11814704156163214</v>
      </c>
      <c r="R291" s="55">
        <f>'Расчет субсидий'!X291-1</f>
        <v>0</v>
      </c>
      <c r="S291" s="55">
        <f>R291*'Расчет субсидий'!Y291</f>
        <v>0</v>
      </c>
      <c r="T291" s="56">
        <f t="shared" si="93"/>
        <v>0</v>
      </c>
      <c r="U291" s="55">
        <f t="shared" si="77"/>
        <v>9.0372747265981257</v>
      </c>
    </row>
    <row r="292" spans="1:21" ht="15" customHeight="1">
      <c r="A292" s="33" t="s">
        <v>285</v>
      </c>
      <c r="B292" s="53">
        <f>'Расчет субсидий'!AD292</f>
        <v>-7.636363636363626</v>
      </c>
      <c r="C292" s="55">
        <f>'Расчет субсидий'!D292-1</f>
        <v>-0.28259740259740262</v>
      </c>
      <c r="D292" s="55">
        <f>C292*'Расчет субсидий'!E292</f>
        <v>-2.825974025974026</v>
      </c>
      <c r="E292" s="56">
        <f t="shared" si="90"/>
        <v>-6.5297890707308888</v>
      </c>
      <c r="F292" s="27" t="s">
        <v>375</v>
      </c>
      <c r="G292" s="27" t="s">
        <v>375</v>
      </c>
      <c r="H292" s="27" t="s">
        <v>375</v>
      </c>
      <c r="I292" s="27" t="s">
        <v>375</v>
      </c>
      <c r="J292" s="27" t="s">
        <v>375</v>
      </c>
      <c r="K292" s="27" t="s">
        <v>375</v>
      </c>
      <c r="L292" s="55">
        <f>'Расчет субсидий'!P292-1</f>
        <v>-2.3945267958950911E-2</v>
      </c>
      <c r="M292" s="55">
        <f>L292*'Расчет субсидий'!Q292</f>
        <v>-0.47890535917901822</v>
      </c>
      <c r="N292" s="56">
        <f t="shared" si="91"/>
        <v>-1.1065745656327368</v>
      </c>
      <c r="O292" s="55">
        <f>'Расчет субсидий'!T292-1</f>
        <v>0</v>
      </c>
      <c r="P292" s="55">
        <f>O292*'Расчет субсидий'!U292</f>
        <v>0</v>
      </c>
      <c r="Q292" s="56">
        <f t="shared" si="92"/>
        <v>0</v>
      </c>
      <c r="R292" s="55">
        <f>'Расчет субсидий'!X292-1</f>
        <v>0</v>
      </c>
      <c r="S292" s="55">
        <f>R292*'Расчет субсидий'!Y292</f>
        <v>0</v>
      </c>
      <c r="T292" s="56">
        <f t="shared" si="93"/>
        <v>0</v>
      </c>
      <c r="U292" s="55">
        <f t="shared" si="77"/>
        <v>-3.3048793851530442</v>
      </c>
    </row>
    <row r="293" spans="1:21" ht="15" customHeight="1">
      <c r="A293" s="33" t="s">
        <v>286</v>
      </c>
      <c r="B293" s="53">
        <f>'Расчет субсидий'!AD293</f>
        <v>-6.9727272727272691</v>
      </c>
      <c r="C293" s="55">
        <f>'Расчет субсидий'!D293-1</f>
        <v>-1</v>
      </c>
      <c r="D293" s="55">
        <f>C293*'Расчет субсидий'!E293</f>
        <v>0</v>
      </c>
      <c r="E293" s="56">
        <f t="shared" si="90"/>
        <v>0</v>
      </c>
      <c r="F293" s="27" t="s">
        <v>375</v>
      </c>
      <c r="G293" s="27" t="s">
        <v>375</v>
      </c>
      <c r="H293" s="27" t="s">
        <v>375</v>
      </c>
      <c r="I293" s="27" t="s">
        <v>375</v>
      </c>
      <c r="J293" s="27" t="s">
        <v>375</v>
      </c>
      <c r="K293" s="27" t="s">
        <v>375</v>
      </c>
      <c r="L293" s="55">
        <f>'Расчет субсидий'!P293-1</f>
        <v>-0.18332272437937625</v>
      </c>
      <c r="M293" s="55">
        <f>L293*'Расчет субсидий'!Q293</f>
        <v>-3.6664544875875249</v>
      </c>
      <c r="N293" s="56">
        <f t="shared" si="91"/>
        <v>-12.105250178787188</v>
      </c>
      <c r="O293" s="55">
        <f>'Расчет субсидий'!T293-1</f>
        <v>5.1818181818181763E-2</v>
      </c>
      <c r="P293" s="55">
        <f>O293*'Расчет субсидий'!U293</f>
        <v>1.5545454545454529</v>
      </c>
      <c r="Q293" s="56">
        <f t="shared" si="92"/>
        <v>5.1325229060599193</v>
      </c>
      <c r="R293" s="55">
        <f>'Расчет субсидий'!X293-1</f>
        <v>0</v>
      </c>
      <c r="S293" s="55">
        <f>R293*'Расчет субсидий'!Y293</f>
        <v>0</v>
      </c>
      <c r="T293" s="56">
        <f t="shared" si="93"/>
        <v>0</v>
      </c>
      <c r="U293" s="55">
        <f t="shared" si="77"/>
        <v>-2.111909033042072</v>
      </c>
    </row>
    <row r="294" spans="1:21" ht="15" customHeight="1">
      <c r="A294" s="33" t="s">
        <v>287</v>
      </c>
      <c r="B294" s="53">
        <f>'Расчет субсидий'!AD294</f>
        <v>5.8090909090909122</v>
      </c>
      <c r="C294" s="55">
        <f>'Расчет субсидий'!D294-1</f>
        <v>-1</v>
      </c>
      <c r="D294" s="55">
        <f>C294*'Расчет субсидий'!E294</f>
        <v>0</v>
      </c>
      <c r="E294" s="56">
        <f t="shared" si="90"/>
        <v>0</v>
      </c>
      <c r="F294" s="27" t="s">
        <v>375</v>
      </c>
      <c r="G294" s="27" t="s">
        <v>375</v>
      </c>
      <c r="H294" s="27" t="s">
        <v>375</v>
      </c>
      <c r="I294" s="27" t="s">
        <v>375</v>
      </c>
      <c r="J294" s="27" t="s">
        <v>375</v>
      </c>
      <c r="K294" s="27" t="s">
        <v>375</v>
      </c>
      <c r="L294" s="55">
        <f>'Расчет субсидий'!P294-1</f>
        <v>0.30000000000000004</v>
      </c>
      <c r="M294" s="55">
        <f>L294*'Расчет субсидий'!Q294</f>
        <v>6.0000000000000009</v>
      </c>
      <c r="N294" s="56">
        <f t="shared" si="91"/>
        <v>5.8090909090909122</v>
      </c>
      <c r="O294" s="55">
        <f>'Расчет субсидий'!T294-1</f>
        <v>0</v>
      </c>
      <c r="P294" s="55">
        <f>O294*'Расчет субсидий'!U294</f>
        <v>0</v>
      </c>
      <c r="Q294" s="56">
        <f t="shared" si="92"/>
        <v>0</v>
      </c>
      <c r="R294" s="55">
        <f>'Расчет субсидий'!X294-1</f>
        <v>0</v>
      </c>
      <c r="S294" s="55">
        <f>R294*'Расчет субсидий'!Y294</f>
        <v>0</v>
      </c>
      <c r="T294" s="56">
        <f t="shared" si="93"/>
        <v>0</v>
      </c>
      <c r="U294" s="55">
        <f t="shared" si="77"/>
        <v>6.0000000000000009</v>
      </c>
    </row>
    <row r="295" spans="1:21" ht="15" customHeight="1">
      <c r="A295" s="33" t="s">
        <v>288</v>
      </c>
      <c r="B295" s="53">
        <f>'Расчет субсидий'!AD295</f>
        <v>20.900000000000006</v>
      </c>
      <c r="C295" s="55">
        <f>'Расчет субсидий'!D295-1</f>
        <v>-1</v>
      </c>
      <c r="D295" s="55">
        <f>C295*'Расчет субсидий'!E295</f>
        <v>0</v>
      </c>
      <c r="E295" s="56">
        <f t="shared" si="90"/>
        <v>0</v>
      </c>
      <c r="F295" s="27" t="s">
        <v>375</v>
      </c>
      <c r="G295" s="27" t="s">
        <v>375</v>
      </c>
      <c r="H295" s="27" t="s">
        <v>375</v>
      </c>
      <c r="I295" s="27" t="s">
        <v>375</v>
      </c>
      <c r="J295" s="27" t="s">
        <v>375</v>
      </c>
      <c r="K295" s="27" t="s">
        <v>375</v>
      </c>
      <c r="L295" s="55">
        <f>'Расчет субсидий'!P295-1</f>
        <v>0.20106038291605288</v>
      </c>
      <c r="M295" s="55">
        <f>L295*'Расчет субсидий'!Q295</f>
        <v>4.0212076583210576</v>
      </c>
      <c r="N295" s="56">
        <f t="shared" si="91"/>
        <v>12.152850597129447</v>
      </c>
      <c r="O295" s="55">
        <f>'Расчет субсидий'!T295-1</f>
        <v>7.2357723577235911E-2</v>
      </c>
      <c r="P295" s="55">
        <f>O295*'Расчет субсидий'!U295</f>
        <v>2.8943089430894364</v>
      </c>
      <c r="Q295" s="56">
        <f t="shared" si="92"/>
        <v>8.7471494028705585</v>
      </c>
      <c r="R295" s="55">
        <f>'Расчет субсидий'!X295-1</f>
        <v>0</v>
      </c>
      <c r="S295" s="55">
        <f>R295*'Расчет субсидий'!Y295</f>
        <v>0</v>
      </c>
      <c r="T295" s="56">
        <f t="shared" si="93"/>
        <v>0</v>
      </c>
      <c r="U295" s="55">
        <f t="shared" si="77"/>
        <v>6.9155166014104941</v>
      </c>
    </row>
    <row r="296" spans="1:21" ht="15" customHeight="1">
      <c r="A296" s="33" t="s">
        <v>289</v>
      </c>
      <c r="B296" s="53">
        <f>'Расчет субсидий'!AD296</f>
        <v>5.2363636363636274</v>
      </c>
      <c r="C296" s="55">
        <f>'Расчет субсидий'!D296-1</f>
        <v>-1</v>
      </c>
      <c r="D296" s="55">
        <f>C296*'Расчет субсидий'!E296</f>
        <v>0</v>
      </c>
      <c r="E296" s="56">
        <f t="shared" si="90"/>
        <v>0</v>
      </c>
      <c r="F296" s="27" t="s">
        <v>375</v>
      </c>
      <c r="G296" s="27" t="s">
        <v>375</v>
      </c>
      <c r="H296" s="27" t="s">
        <v>375</v>
      </c>
      <c r="I296" s="27" t="s">
        <v>375</v>
      </c>
      <c r="J296" s="27" t="s">
        <v>375</v>
      </c>
      <c r="K296" s="27" t="s">
        <v>375</v>
      </c>
      <c r="L296" s="55">
        <f>'Расчет субсидий'!P296-1</f>
        <v>0.30000000000000004</v>
      </c>
      <c r="M296" s="55">
        <f>L296*'Расчет субсидий'!Q296</f>
        <v>6.0000000000000009</v>
      </c>
      <c r="N296" s="56">
        <f t="shared" si="91"/>
        <v>5.2363636363636274</v>
      </c>
      <c r="O296" s="55">
        <f>'Расчет субсидий'!T296-1</f>
        <v>0</v>
      </c>
      <c r="P296" s="55">
        <f>O296*'Расчет субсидий'!U296</f>
        <v>0</v>
      </c>
      <c r="Q296" s="56">
        <f t="shared" si="92"/>
        <v>0</v>
      </c>
      <c r="R296" s="55">
        <f>'Расчет субсидий'!X296-1</f>
        <v>0</v>
      </c>
      <c r="S296" s="55">
        <f>R296*'Расчет субсидий'!Y296</f>
        <v>0</v>
      </c>
      <c r="T296" s="56">
        <f t="shared" si="93"/>
        <v>0</v>
      </c>
      <c r="U296" s="55">
        <f t="shared" si="77"/>
        <v>6.0000000000000009</v>
      </c>
    </row>
    <row r="297" spans="1:21" ht="15" customHeight="1">
      <c r="A297" s="33" t="s">
        <v>290</v>
      </c>
      <c r="B297" s="53">
        <f>'Расчет субсидий'!AD297</f>
        <v>-4.2818181818181813</v>
      </c>
      <c r="C297" s="55">
        <f>'Расчет субсидий'!D297-1</f>
        <v>-0.3927272727272727</v>
      </c>
      <c r="D297" s="55">
        <f>C297*'Расчет субсидий'!E297</f>
        <v>-3.9272727272727268</v>
      </c>
      <c r="E297" s="56">
        <f t="shared" si="90"/>
        <v>-4.5459367199566554</v>
      </c>
      <c r="F297" s="27" t="s">
        <v>375</v>
      </c>
      <c r="G297" s="27" t="s">
        <v>375</v>
      </c>
      <c r="H297" s="27" t="s">
        <v>375</v>
      </c>
      <c r="I297" s="27" t="s">
        <v>375</v>
      </c>
      <c r="J297" s="27" t="s">
        <v>375</v>
      </c>
      <c r="K297" s="27" t="s">
        <v>375</v>
      </c>
      <c r="L297" s="55">
        <f>'Расчет субсидий'!P297-1</f>
        <v>-0.15968503937007872</v>
      </c>
      <c r="M297" s="55">
        <f>L297*'Расчет субсидий'!Q297</f>
        <v>-3.1937007874015744</v>
      </c>
      <c r="N297" s="56">
        <f t="shared" si="91"/>
        <v>-3.6968050579175071</v>
      </c>
      <c r="O297" s="55">
        <f>'Расчет субсидий'!T297-1</f>
        <v>9.7767857142857073E-2</v>
      </c>
      <c r="P297" s="55">
        <f>O297*'Расчет субсидий'!U297</f>
        <v>3.4218749999999973</v>
      </c>
      <c r="Q297" s="56">
        <f t="shared" si="92"/>
        <v>3.9609235960559803</v>
      </c>
      <c r="R297" s="55">
        <f>'Расчет субсидий'!X297-1</f>
        <v>0</v>
      </c>
      <c r="S297" s="55">
        <f>R297*'Расчет субсидий'!Y297</f>
        <v>0</v>
      </c>
      <c r="T297" s="56">
        <f t="shared" si="93"/>
        <v>0</v>
      </c>
      <c r="U297" s="55">
        <f t="shared" si="77"/>
        <v>-3.6990985146743034</v>
      </c>
    </row>
    <row r="298" spans="1:21" ht="15" customHeight="1">
      <c r="A298" s="33" t="s">
        <v>291</v>
      </c>
      <c r="B298" s="53">
        <f>'Расчет субсидий'!AD298</f>
        <v>-67.436363636363637</v>
      </c>
      <c r="C298" s="55">
        <f>'Расчет субсидий'!D298-1</f>
        <v>-1</v>
      </c>
      <c r="D298" s="55">
        <f>C298*'Расчет субсидий'!E298</f>
        <v>0</v>
      </c>
      <c r="E298" s="56">
        <f t="shared" si="90"/>
        <v>0</v>
      </c>
      <c r="F298" s="27" t="s">
        <v>375</v>
      </c>
      <c r="G298" s="27" t="s">
        <v>375</v>
      </c>
      <c r="H298" s="27" t="s">
        <v>375</v>
      </c>
      <c r="I298" s="27" t="s">
        <v>375</v>
      </c>
      <c r="J298" s="27" t="s">
        <v>375</v>
      </c>
      <c r="K298" s="27" t="s">
        <v>375</v>
      </c>
      <c r="L298" s="55">
        <f>'Расчет субсидий'!P298-1</f>
        <v>0.24358609794628738</v>
      </c>
      <c r="M298" s="55">
        <f>L298*'Расчет субсидий'!Q298</f>
        <v>4.8717219589257477</v>
      </c>
      <c r="N298" s="56">
        <f t="shared" si="91"/>
        <v>17.507992915867501</v>
      </c>
      <c r="O298" s="55">
        <f>'Расчет субсидий'!T298-1</f>
        <v>-0.59090909090909083</v>
      </c>
      <c r="P298" s="55">
        <f>O298*'Расчет субсидий'!U298</f>
        <v>-23.636363636363633</v>
      </c>
      <c r="Q298" s="56">
        <f t="shared" si="92"/>
        <v>-84.944356552231127</v>
      </c>
      <c r="R298" s="55">
        <f>'Расчет субсидий'!X298-1</f>
        <v>0</v>
      </c>
      <c r="S298" s="55">
        <f>R298*'Расчет субсидий'!Y298</f>
        <v>0</v>
      </c>
      <c r="T298" s="56">
        <f t="shared" si="93"/>
        <v>0</v>
      </c>
      <c r="U298" s="55">
        <f t="shared" si="77"/>
        <v>-18.764641677437886</v>
      </c>
    </row>
    <row r="299" spans="1:21" ht="15" customHeight="1">
      <c r="A299" s="33" t="s">
        <v>292</v>
      </c>
      <c r="B299" s="53">
        <f>'Расчет субсидий'!AD299</f>
        <v>-1.7545454545454504</v>
      </c>
      <c r="C299" s="55">
        <f>'Расчет субсидий'!D299-1</f>
        <v>-1</v>
      </c>
      <c r="D299" s="55">
        <f>C299*'Расчет субсидий'!E299</f>
        <v>-10</v>
      </c>
      <c r="E299" s="56">
        <f t="shared" si="90"/>
        <v>-6.6750430097252238</v>
      </c>
      <c r="F299" s="27" t="s">
        <v>375</v>
      </c>
      <c r="G299" s="27" t="s">
        <v>375</v>
      </c>
      <c r="H299" s="27" t="s">
        <v>375</v>
      </c>
      <c r="I299" s="27" t="s">
        <v>375</v>
      </c>
      <c r="J299" s="27" t="s">
        <v>375</v>
      </c>
      <c r="K299" s="27" t="s">
        <v>375</v>
      </c>
      <c r="L299" s="55">
        <f>'Расчет субсидий'!P299-1</f>
        <v>0.26669922102081145</v>
      </c>
      <c r="M299" s="55">
        <f>L299*'Расчет субсидий'!Q299</f>
        <v>5.333984420416229</v>
      </c>
      <c r="N299" s="56">
        <f t="shared" si="91"/>
        <v>3.56045754194826</v>
      </c>
      <c r="O299" s="55">
        <f>'Расчет субсидий'!T299-1</f>
        <v>6.7916666666666625E-2</v>
      </c>
      <c r="P299" s="55">
        <f>O299*'Расчет субсидий'!U299</f>
        <v>2.0374999999999988</v>
      </c>
      <c r="Q299" s="56">
        <f t="shared" si="92"/>
        <v>1.3600400132315134</v>
      </c>
      <c r="R299" s="55">
        <f>'Расчет субсидий'!X299-1</f>
        <v>0</v>
      </c>
      <c r="S299" s="55">
        <f>R299*'Расчет субсидий'!Y299</f>
        <v>0</v>
      </c>
      <c r="T299" s="56">
        <f t="shared" si="93"/>
        <v>0</v>
      </c>
      <c r="U299" s="55">
        <f t="shared" si="77"/>
        <v>-2.6285155795837722</v>
      </c>
    </row>
    <row r="300" spans="1:21" ht="15" customHeight="1">
      <c r="A300" s="33" t="s">
        <v>293</v>
      </c>
      <c r="B300" s="53">
        <f>'Расчет субсидий'!AD300</f>
        <v>-22.645454545454541</v>
      </c>
      <c r="C300" s="55">
        <f>'Расчет субсидий'!D300-1</f>
        <v>-0.20797962648556878</v>
      </c>
      <c r="D300" s="55">
        <f>C300*'Расчет субсидий'!E300</f>
        <v>-2.0797962648556876</v>
      </c>
      <c r="E300" s="56">
        <f t="shared" si="90"/>
        <v>-2.3848139060613347</v>
      </c>
      <c r="F300" s="27" t="s">
        <v>375</v>
      </c>
      <c r="G300" s="27" t="s">
        <v>375</v>
      </c>
      <c r="H300" s="27" t="s">
        <v>375</v>
      </c>
      <c r="I300" s="27" t="s">
        <v>375</v>
      </c>
      <c r="J300" s="27" t="s">
        <v>375</v>
      </c>
      <c r="K300" s="27" t="s">
        <v>375</v>
      </c>
      <c r="L300" s="55">
        <f>'Расчет субсидий'!P300-1</f>
        <v>-5.0131926121372072E-2</v>
      </c>
      <c r="M300" s="55">
        <f>L300*'Расчет субсидий'!Q300</f>
        <v>-1.0026385224274414</v>
      </c>
      <c r="N300" s="56">
        <f t="shared" si="91"/>
        <v>-1.1496829432010089</v>
      </c>
      <c r="O300" s="55">
        <f>'Расчет субсидий'!T300-1</f>
        <v>-0.55555555555555558</v>
      </c>
      <c r="P300" s="55">
        <f>O300*'Расчет субсидий'!U300</f>
        <v>-16.666666666666668</v>
      </c>
      <c r="Q300" s="56">
        <f t="shared" si="92"/>
        <v>-19.110957696192195</v>
      </c>
      <c r="R300" s="55">
        <f>'Расчет субсидий'!X300-1</f>
        <v>0</v>
      </c>
      <c r="S300" s="55">
        <f>R300*'Расчет субсидий'!Y300</f>
        <v>0</v>
      </c>
      <c r="T300" s="56">
        <f t="shared" si="93"/>
        <v>0</v>
      </c>
      <c r="U300" s="55">
        <f t="shared" si="77"/>
        <v>-19.749101453949798</v>
      </c>
    </row>
    <row r="301" spans="1:21" ht="15" customHeight="1">
      <c r="A301" s="33" t="s">
        <v>294</v>
      </c>
      <c r="B301" s="53">
        <f>'Расчет субсидий'!AD301</f>
        <v>0.29999999999999982</v>
      </c>
      <c r="C301" s="55">
        <f>'Расчет субсидий'!D301-1</f>
        <v>-1</v>
      </c>
      <c r="D301" s="55">
        <f>C301*'Расчет субсидий'!E301</f>
        <v>0</v>
      </c>
      <c r="E301" s="56">
        <f t="shared" si="90"/>
        <v>0</v>
      </c>
      <c r="F301" s="27" t="s">
        <v>375</v>
      </c>
      <c r="G301" s="27" t="s">
        <v>375</v>
      </c>
      <c r="H301" s="27" t="s">
        <v>375</v>
      </c>
      <c r="I301" s="27" t="s">
        <v>375</v>
      </c>
      <c r="J301" s="27" t="s">
        <v>375</v>
      </c>
      <c r="K301" s="27" t="s">
        <v>375</v>
      </c>
      <c r="L301" s="55">
        <f>'Расчет субсидий'!P301-1</f>
        <v>0.24215042085256577</v>
      </c>
      <c r="M301" s="55">
        <f>L301*'Расчет субсидий'!Q301</f>
        <v>4.8430084170513155</v>
      </c>
      <c r="N301" s="56">
        <f t="shared" si="91"/>
        <v>0.29999999999999982</v>
      </c>
      <c r="O301" s="55">
        <f>'Расчет субсидий'!T301-1</f>
        <v>0</v>
      </c>
      <c r="P301" s="55">
        <f>O301*'Расчет субсидий'!U301</f>
        <v>0</v>
      </c>
      <c r="Q301" s="56">
        <f t="shared" si="92"/>
        <v>0</v>
      </c>
      <c r="R301" s="55">
        <f>'Расчет субсидий'!X301-1</f>
        <v>0</v>
      </c>
      <c r="S301" s="55">
        <f>R301*'Расчет субсидий'!Y301</f>
        <v>0</v>
      </c>
      <c r="T301" s="56">
        <f t="shared" si="93"/>
        <v>0</v>
      </c>
      <c r="U301" s="55">
        <f t="shared" si="77"/>
        <v>4.8430084170513155</v>
      </c>
    </row>
    <row r="302" spans="1:21" ht="15" customHeight="1">
      <c r="A302" s="33" t="s">
        <v>295</v>
      </c>
      <c r="B302" s="53">
        <f>'Расчет субсидий'!AD302</f>
        <v>6.3636363636362603E-2</v>
      </c>
      <c r="C302" s="55">
        <f>'Расчет субсидий'!D302-1</f>
        <v>-0.53776908023483361</v>
      </c>
      <c r="D302" s="55">
        <f>C302*'Расчет субсидий'!E302</f>
        <v>-5.3776908023483365</v>
      </c>
      <c r="E302" s="56">
        <f t="shared" si="90"/>
        <v>-0.54991423670667972</v>
      </c>
      <c r="F302" s="27" t="s">
        <v>375</v>
      </c>
      <c r="G302" s="27" t="s">
        <v>375</v>
      </c>
      <c r="H302" s="27" t="s">
        <v>375</v>
      </c>
      <c r="I302" s="27" t="s">
        <v>375</v>
      </c>
      <c r="J302" s="27" t="s">
        <v>375</v>
      </c>
      <c r="K302" s="27" t="s">
        <v>375</v>
      </c>
      <c r="L302" s="55">
        <f>'Расчет субсидий'!P302-1</f>
        <v>0.30000000000000004</v>
      </c>
      <c r="M302" s="55">
        <f>L302*'Расчет субсидий'!Q302</f>
        <v>6.0000000000000009</v>
      </c>
      <c r="N302" s="56">
        <f t="shared" si="91"/>
        <v>0.61355060034304232</v>
      </c>
      <c r="O302" s="55">
        <f>'Расчет субсидий'!T302-1</f>
        <v>0</v>
      </c>
      <c r="P302" s="55">
        <f>O302*'Расчет субсидий'!U302</f>
        <v>0</v>
      </c>
      <c r="Q302" s="56">
        <f t="shared" si="92"/>
        <v>0</v>
      </c>
      <c r="R302" s="55">
        <f>'Расчет субсидий'!X302-1</f>
        <v>0</v>
      </c>
      <c r="S302" s="55">
        <f>R302*'Расчет субсидий'!Y302</f>
        <v>0</v>
      </c>
      <c r="T302" s="56">
        <f t="shared" si="93"/>
        <v>0</v>
      </c>
      <c r="U302" s="55">
        <f t="shared" si="77"/>
        <v>0.62230919765166437</v>
      </c>
    </row>
    <row r="303" spans="1:21" ht="15" customHeight="1">
      <c r="A303" s="33" t="s">
        <v>296</v>
      </c>
      <c r="B303" s="53">
        <f>'Расчет субсидий'!AD303</f>
        <v>-7.2727272727272751E-2</v>
      </c>
      <c r="C303" s="55">
        <f>'Расчет субсидий'!D303-1</f>
        <v>-0.53431429251862683</v>
      </c>
      <c r="D303" s="55">
        <f>C303*'Расчет субсидий'!E303</f>
        <v>-5.3431429251862683</v>
      </c>
      <c r="E303" s="56">
        <f t="shared" si="90"/>
        <v>-0.45663216116743</v>
      </c>
      <c r="F303" s="27" t="s">
        <v>375</v>
      </c>
      <c r="G303" s="27" t="s">
        <v>375</v>
      </c>
      <c r="H303" s="27" t="s">
        <v>375</v>
      </c>
      <c r="I303" s="27" t="s">
        <v>375</v>
      </c>
      <c r="J303" s="27" t="s">
        <v>375</v>
      </c>
      <c r="K303" s="27" t="s">
        <v>375</v>
      </c>
      <c r="L303" s="55">
        <f>'Расчет субсидий'!P303-1</f>
        <v>0.22460733858180104</v>
      </c>
      <c r="M303" s="55">
        <f>L303*'Расчет субсидий'!Q303</f>
        <v>4.4921467716360208</v>
      </c>
      <c r="N303" s="56">
        <f t="shared" si="91"/>
        <v>0.3839048884401573</v>
      </c>
      <c r="O303" s="55">
        <f>'Расчет субсидий'!T303-1</f>
        <v>0</v>
      </c>
      <c r="P303" s="55">
        <f>O303*'Расчет субсидий'!U303</f>
        <v>0</v>
      </c>
      <c r="Q303" s="56">
        <f t="shared" si="92"/>
        <v>0</v>
      </c>
      <c r="R303" s="55">
        <f>'Расчет субсидий'!X303-1</f>
        <v>0</v>
      </c>
      <c r="S303" s="55">
        <f>R303*'Расчет субсидий'!Y303</f>
        <v>0</v>
      </c>
      <c r="T303" s="56">
        <f t="shared" si="93"/>
        <v>0</v>
      </c>
      <c r="U303" s="55">
        <f t="shared" si="77"/>
        <v>-0.85099615355024749</v>
      </c>
    </row>
    <row r="304" spans="1:21" ht="15" customHeight="1">
      <c r="A304" s="33" t="s">
        <v>297</v>
      </c>
      <c r="B304" s="53">
        <f>'Расчет субсидий'!AD304</f>
        <v>-0.31818181818181812</v>
      </c>
      <c r="C304" s="55">
        <f>'Расчет субсидий'!D304-1</f>
        <v>0.30000000000000004</v>
      </c>
      <c r="D304" s="55">
        <f>C304*'Расчет субсидий'!E304</f>
        <v>3.0000000000000004</v>
      </c>
      <c r="E304" s="56">
        <f t="shared" si="90"/>
        <v>7.5739814175010758E-2</v>
      </c>
      <c r="F304" s="27" t="s">
        <v>375</v>
      </c>
      <c r="G304" s="27" t="s">
        <v>375</v>
      </c>
      <c r="H304" s="27" t="s">
        <v>375</v>
      </c>
      <c r="I304" s="27" t="s">
        <v>375</v>
      </c>
      <c r="J304" s="27" t="s">
        <v>375</v>
      </c>
      <c r="K304" s="27" t="s">
        <v>375</v>
      </c>
      <c r="L304" s="55">
        <f>'Расчет субсидий'!P304-1</f>
        <v>-0.78014773995867082</v>
      </c>
      <c r="M304" s="55">
        <f>L304*'Расчет субсидий'!Q304</f>
        <v>-15.602954799173416</v>
      </c>
      <c r="N304" s="56">
        <f t="shared" si="91"/>
        <v>-0.39392163235682887</v>
      </c>
      <c r="O304" s="55">
        <f>'Расчет субсидий'!T304-1</f>
        <v>0</v>
      </c>
      <c r="P304" s="55">
        <f>O304*'Расчет субсидий'!U304</f>
        <v>0</v>
      </c>
      <c r="Q304" s="56">
        <f t="shared" si="92"/>
        <v>0</v>
      </c>
      <c r="R304" s="55">
        <f>'Расчет субсидий'!X304-1</f>
        <v>0</v>
      </c>
      <c r="S304" s="55">
        <f>R304*'Расчет субсидий'!Y304</f>
        <v>0</v>
      </c>
      <c r="T304" s="56">
        <f t="shared" si="93"/>
        <v>0</v>
      </c>
      <c r="U304" s="55">
        <f t="shared" ref="U304:U367" si="94">D304+M304+P304+S304</f>
        <v>-12.602954799173416</v>
      </c>
    </row>
    <row r="305" spans="1:21" ht="15" customHeight="1">
      <c r="A305" s="33" t="s">
        <v>298</v>
      </c>
      <c r="B305" s="53">
        <f>'Расчет субсидий'!AD305</f>
        <v>5.6090909090909093</v>
      </c>
      <c r="C305" s="55">
        <f>'Расчет субсидий'!D305-1</f>
        <v>-1</v>
      </c>
      <c r="D305" s="55">
        <f>C305*'Расчет субсидий'!E305</f>
        <v>0</v>
      </c>
      <c r="E305" s="56">
        <f t="shared" si="90"/>
        <v>0</v>
      </c>
      <c r="F305" s="27" t="s">
        <v>375</v>
      </c>
      <c r="G305" s="27" t="s">
        <v>375</v>
      </c>
      <c r="H305" s="27" t="s">
        <v>375</v>
      </c>
      <c r="I305" s="27" t="s">
        <v>375</v>
      </c>
      <c r="J305" s="27" t="s">
        <v>375</v>
      </c>
      <c r="K305" s="27" t="s">
        <v>375</v>
      </c>
      <c r="L305" s="55">
        <f>'Расчет субсидий'!P305-1</f>
        <v>0.30000000000000004</v>
      </c>
      <c r="M305" s="55">
        <f>L305*'Расчет субсидий'!Q305</f>
        <v>6.0000000000000009</v>
      </c>
      <c r="N305" s="56">
        <f t="shared" si="91"/>
        <v>5.6090909090909093</v>
      </c>
      <c r="O305" s="55">
        <f>'Расчет субсидий'!T305-1</f>
        <v>0</v>
      </c>
      <c r="P305" s="55">
        <f>O305*'Расчет субсидий'!U305</f>
        <v>0</v>
      </c>
      <c r="Q305" s="56">
        <f t="shared" si="92"/>
        <v>0</v>
      </c>
      <c r="R305" s="55">
        <f>'Расчет субсидий'!X305-1</f>
        <v>0</v>
      </c>
      <c r="S305" s="55">
        <f>R305*'Расчет субсидий'!Y305</f>
        <v>0</v>
      </c>
      <c r="T305" s="56">
        <f t="shared" si="93"/>
        <v>0</v>
      </c>
      <c r="U305" s="55">
        <f t="shared" si="94"/>
        <v>6.0000000000000009</v>
      </c>
    </row>
    <row r="306" spans="1:21" ht="15" customHeight="1">
      <c r="A306" s="33" t="s">
        <v>299</v>
      </c>
      <c r="B306" s="53">
        <f>'Расчет субсидий'!AD306</f>
        <v>20.563636363636363</v>
      </c>
      <c r="C306" s="55">
        <f>'Расчет субсидий'!D306-1</f>
        <v>0.30000000000000004</v>
      </c>
      <c r="D306" s="55">
        <f>C306*'Расчет субсидий'!E306</f>
        <v>3.0000000000000004</v>
      </c>
      <c r="E306" s="56">
        <f t="shared" si="90"/>
        <v>8.4804773509374272</v>
      </c>
      <c r="F306" s="27" t="s">
        <v>375</v>
      </c>
      <c r="G306" s="27" t="s">
        <v>375</v>
      </c>
      <c r="H306" s="27" t="s">
        <v>375</v>
      </c>
      <c r="I306" s="27" t="s">
        <v>375</v>
      </c>
      <c r="J306" s="27" t="s">
        <v>375</v>
      </c>
      <c r="K306" s="27" t="s">
        <v>375</v>
      </c>
      <c r="L306" s="55">
        <f>'Расчет субсидий'!P306-1</f>
        <v>0.21372309327664096</v>
      </c>
      <c r="M306" s="55">
        <f>L306*'Расчет субсидий'!Q306</f>
        <v>4.2744618655328193</v>
      </c>
      <c r="N306" s="56">
        <f t="shared" si="91"/>
        <v>12.083159012698935</v>
      </c>
      <c r="O306" s="55">
        <f>'Расчет субсидий'!T306-1</f>
        <v>0</v>
      </c>
      <c r="P306" s="55">
        <f>O306*'Расчет субсидий'!U306</f>
        <v>0</v>
      </c>
      <c r="Q306" s="56">
        <f t="shared" si="92"/>
        <v>0</v>
      </c>
      <c r="R306" s="55">
        <f>'Расчет субсидий'!X306-1</f>
        <v>0</v>
      </c>
      <c r="S306" s="55">
        <f>R306*'Расчет субсидий'!Y306</f>
        <v>0</v>
      </c>
      <c r="T306" s="56">
        <f t="shared" si="93"/>
        <v>0</v>
      </c>
      <c r="U306" s="55">
        <f t="shared" si="94"/>
        <v>7.2744618655328193</v>
      </c>
    </row>
    <row r="307" spans="1:21" ht="15" customHeight="1">
      <c r="A307" s="33" t="s">
        <v>300</v>
      </c>
      <c r="B307" s="53">
        <f>'Расчет субсидий'!AD307</f>
        <v>-27.672727272727286</v>
      </c>
      <c r="C307" s="55">
        <f>'Расчет субсидий'!D307-1</f>
        <v>-0.45220000000000005</v>
      </c>
      <c r="D307" s="55">
        <f>C307*'Расчет субсидий'!E307</f>
        <v>-4.5220000000000002</v>
      </c>
      <c r="E307" s="56">
        <f t="shared" si="90"/>
        <v>-13.715017195950741</v>
      </c>
      <c r="F307" s="27" t="s">
        <v>375</v>
      </c>
      <c r="G307" s="27" t="s">
        <v>375</v>
      </c>
      <c r="H307" s="27" t="s">
        <v>375</v>
      </c>
      <c r="I307" s="27" t="s">
        <v>375</v>
      </c>
      <c r="J307" s="27" t="s">
        <v>375</v>
      </c>
      <c r="K307" s="27" t="s">
        <v>375</v>
      </c>
      <c r="L307" s="55">
        <f>'Расчет субсидий'!P307-1</f>
        <v>-0.23010093266896636</v>
      </c>
      <c r="M307" s="55">
        <f>L307*'Расчет субсидий'!Q307</f>
        <v>-4.6020186533793268</v>
      </c>
      <c r="N307" s="56">
        <f t="shared" si="91"/>
        <v>-13.957710076776545</v>
      </c>
      <c r="O307" s="55">
        <f>'Расчет субсидий'!T307-1</f>
        <v>0</v>
      </c>
      <c r="P307" s="55">
        <f>O307*'Расчет субсидий'!U307</f>
        <v>0</v>
      </c>
      <c r="Q307" s="56">
        <f t="shared" si="92"/>
        <v>0</v>
      </c>
      <c r="R307" s="55">
        <f>'Расчет субсидий'!X307-1</f>
        <v>0</v>
      </c>
      <c r="S307" s="55">
        <f>R307*'Расчет субсидий'!Y307</f>
        <v>0</v>
      </c>
      <c r="T307" s="56">
        <f t="shared" si="93"/>
        <v>0</v>
      </c>
      <c r="U307" s="55">
        <f t="shared" si="94"/>
        <v>-9.124018653379327</v>
      </c>
    </row>
    <row r="308" spans="1:21" ht="15" customHeight="1">
      <c r="A308" s="33" t="s">
        <v>301</v>
      </c>
      <c r="B308" s="53">
        <f>'Расчет субсидий'!AD308</f>
        <v>-8.1818181818182012E-2</v>
      </c>
      <c r="C308" s="55">
        <f>'Расчет субсидий'!D308-1</f>
        <v>-0.13684566939798204</v>
      </c>
      <c r="D308" s="55">
        <f>C308*'Расчет субсидий'!E308</f>
        <v>-1.3684566939798204</v>
      </c>
      <c r="E308" s="56">
        <f t="shared" si="90"/>
        <v>-7.366601770607642E-2</v>
      </c>
      <c r="F308" s="27" t="s">
        <v>375</v>
      </c>
      <c r="G308" s="27" t="s">
        <v>375</v>
      </c>
      <c r="H308" s="27" t="s">
        <v>375</v>
      </c>
      <c r="I308" s="27" t="s">
        <v>375</v>
      </c>
      <c r="J308" s="27" t="s">
        <v>375</v>
      </c>
      <c r="K308" s="27" t="s">
        <v>375</v>
      </c>
      <c r="L308" s="55">
        <f>'Расчет субсидий'!P308-1</f>
        <v>-7.5719333669863609E-3</v>
      </c>
      <c r="M308" s="55">
        <f>L308*'Расчет субсидий'!Q308</f>
        <v>-0.15143866733972722</v>
      </c>
      <c r="N308" s="56">
        <f t="shared" si="91"/>
        <v>-8.1521641121055956E-3</v>
      </c>
      <c r="O308" s="55">
        <f>'Расчет субсидий'!T308-1</f>
        <v>0</v>
      </c>
      <c r="P308" s="55">
        <f>O308*'Расчет субсидий'!U308</f>
        <v>0</v>
      </c>
      <c r="Q308" s="56">
        <f t="shared" si="92"/>
        <v>0</v>
      </c>
      <c r="R308" s="55">
        <f>'Расчет субсидий'!X308-1</f>
        <v>0</v>
      </c>
      <c r="S308" s="55">
        <f>R308*'Расчет субсидий'!Y308</f>
        <v>0</v>
      </c>
      <c r="T308" s="56">
        <f t="shared" si="93"/>
        <v>0</v>
      </c>
      <c r="U308" s="55">
        <f t="shared" si="94"/>
        <v>-1.5198953613195476</v>
      </c>
    </row>
    <row r="309" spans="1:21" ht="15" customHeight="1">
      <c r="A309" s="33" t="s">
        <v>302</v>
      </c>
      <c r="B309" s="53">
        <f>'Расчет субсидий'!AD309</f>
        <v>25.654545454545456</v>
      </c>
      <c r="C309" s="55">
        <f>'Расчет субсидий'!D309-1</f>
        <v>0.22790344827586195</v>
      </c>
      <c r="D309" s="55">
        <f>C309*'Расчет субсидий'!E309</f>
        <v>2.2790344827586195</v>
      </c>
      <c r="E309" s="56">
        <f t="shared" si="90"/>
        <v>4.2912624883059385</v>
      </c>
      <c r="F309" s="27" t="s">
        <v>375</v>
      </c>
      <c r="G309" s="27" t="s">
        <v>375</v>
      </c>
      <c r="H309" s="27" t="s">
        <v>375</v>
      </c>
      <c r="I309" s="27" t="s">
        <v>375</v>
      </c>
      <c r="J309" s="27" t="s">
        <v>375</v>
      </c>
      <c r="K309" s="27" t="s">
        <v>375</v>
      </c>
      <c r="L309" s="55">
        <f>'Расчет субсидий'!P309-1</f>
        <v>0.2149222111883482</v>
      </c>
      <c r="M309" s="55">
        <f>L309*'Расчет субсидий'!Q309</f>
        <v>4.298444223766964</v>
      </c>
      <c r="N309" s="56">
        <f t="shared" si="91"/>
        <v>8.0936697514112002</v>
      </c>
      <c r="O309" s="55">
        <f>'Расчет субсидий'!T309-1</f>
        <v>0.23491071428571431</v>
      </c>
      <c r="P309" s="55">
        <f>O309*'Расчет субсидий'!U309</f>
        <v>7.0473214285714292</v>
      </c>
      <c r="Q309" s="56">
        <f t="shared" si="92"/>
        <v>13.269613214828317</v>
      </c>
      <c r="R309" s="55">
        <f>'Расчет субсидий'!X309-1</f>
        <v>0</v>
      </c>
      <c r="S309" s="55">
        <f>R309*'Расчет субсидий'!Y309</f>
        <v>0</v>
      </c>
      <c r="T309" s="56">
        <f t="shared" si="93"/>
        <v>0</v>
      </c>
      <c r="U309" s="55">
        <f t="shared" si="94"/>
        <v>13.624800135097013</v>
      </c>
    </row>
    <row r="310" spans="1:21" ht="15" customHeight="1">
      <c r="A310" s="33" t="s">
        <v>303</v>
      </c>
      <c r="B310" s="53">
        <f>'Расчет субсидий'!AD310</f>
        <v>-2.4272727272727082</v>
      </c>
      <c r="C310" s="55">
        <f>'Расчет субсидий'!D310-1</f>
        <v>-4.9316008601363426E-2</v>
      </c>
      <c r="D310" s="55">
        <f>C310*'Расчет субсидий'!E310</f>
        <v>-0.49316008601363426</v>
      </c>
      <c r="E310" s="56">
        <f t="shared" si="90"/>
        <v>-1.1973794217393483</v>
      </c>
      <c r="F310" s="27" t="s">
        <v>375</v>
      </c>
      <c r="G310" s="27" t="s">
        <v>375</v>
      </c>
      <c r="H310" s="27" t="s">
        <v>375</v>
      </c>
      <c r="I310" s="27" t="s">
        <v>375</v>
      </c>
      <c r="J310" s="27" t="s">
        <v>375</v>
      </c>
      <c r="K310" s="27" t="s">
        <v>375</v>
      </c>
      <c r="L310" s="55">
        <f>'Расчет субсидий'!P310-1</f>
        <v>-0.3350775727531442</v>
      </c>
      <c r="M310" s="55">
        <f>L310*'Расчет субсидий'!Q310</f>
        <v>-6.7015514550628836</v>
      </c>
      <c r="N310" s="56">
        <f t="shared" si="91"/>
        <v>-16.271186646272582</v>
      </c>
      <c r="O310" s="55">
        <f>'Расчет субсидий'!T310-1</f>
        <v>0.20649999999999991</v>
      </c>
      <c r="P310" s="55">
        <f>O310*'Расчет субсидий'!U310</f>
        <v>6.1949999999999967</v>
      </c>
      <c r="Q310" s="56">
        <f t="shared" si="92"/>
        <v>15.041293340739221</v>
      </c>
      <c r="R310" s="55">
        <f>'Расчет субсидий'!X310-1</f>
        <v>0</v>
      </c>
      <c r="S310" s="55">
        <f>R310*'Расчет субсидий'!Y310</f>
        <v>0</v>
      </c>
      <c r="T310" s="56">
        <f t="shared" si="93"/>
        <v>0</v>
      </c>
      <c r="U310" s="55">
        <f t="shared" si="94"/>
        <v>-0.99971154107652094</v>
      </c>
    </row>
    <row r="311" spans="1:21" ht="15" customHeight="1">
      <c r="A311" s="33" t="s">
        <v>304</v>
      </c>
      <c r="B311" s="53">
        <f>'Расчет субсидий'!AD311</f>
        <v>-17.18181818181818</v>
      </c>
      <c r="C311" s="55">
        <f>'Расчет субсидий'!D311-1</f>
        <v>-0.56905173834239586</v>
      </c>
      <c r="D311" s="55">
        <f>C311*'Расчет субсидий'!E311</f>
        <v>-5.6905173834239591</v>
      </c>
      <c r="E311" s="56">
        <f t="shared" si="90"/>
        <v>-2.6452777797094149</v>
      </c>
      <c r="F311" s="27" t="s">
        <v>375</v>
      </c>
      <c r="G311" s="27" t="s">
        <v>375</v>
      </c>
      <c r="H311" s="27" t="s">
        <v>375</v>
      </c>
      <c r="I311" s="27" t="s">
        <v>375</v>
      </c>
      <c r="J311" s="27" t="s">
        <v>375</v>
      </c>
      <c r="K311" s="27" t="s">
        <v>375</v>
      </c>
      <c r="L311" s="55">
        <f>'Расчет субсидий'!P311-1</f>
        <v>0.18645086184235238</v>
      </c>
      <c r="M311" s="55">
        <f>L311*'Расчет субсидий'!Q311</f>
        <v>3.7290172368470476</v>
      </c>
      <c r="N311" s="56">
        <f t="shared" si="91"/>
        <v>1.7334603819186645</v>
      </c>
      <c r="O311" s="55">
        <f>'Расчет субсидий'!T311-1</f>
        <v>-1</v>
      </c>
      <c r="P311" s="55">
        <f>O311*'Расчет субсидий'!U311</f>
        <v>-35</v>
      </c>
      <c r="Q311" s="56">
        <f t="shared" si="92"/>
        <v>-16.270000784027427</v>
      </c>
      <c r="R311" s="55">
        <f>'Расчет субсидий'!X311-1</f>
        <v>0</v>
      </c>
      <c r="S311" s="55">
        <f>R311*'Расчет субсидий'!Y311</f>
        <v>0</v>
      </c>
      <c r="T311" s="56">
        <f t="shared" si="93"/>
        <v>0</v>
      </c>
      <c r="U311" s="55">
        <f t="shared" si="94"/>
        <v>-36.96150014657691</v>
      </c>
    </row>
    <row r="312" spans="1:21" ht="15" customHeight="1">
      <c r="A312" s="32" t="s">
        <v>305</v>
      </c>
      <c r="B312" s="57"/>
      <c r="C312" s="58"/>
      <c r="D312" s="58"/>
      <c r="E312" s="59"/>
      <c r="F312" s="58"/>
      <c r="G312" s="58"/>
      <c r="H312" s="59"/>
      <c r="I312" s="59"/>
      <c r="J312" s="59"/>
      <c r="K312" s="59"/>
      <c r="L312" s="58"/>
      <c r="M312" s="58"/>
      <c r="N312" s="59"/>
      <c r="O312" s="58"/>
      <c r="P312" s="58"/>
      <c r="Q312" s="59"/>
      <c r="R312" s="58"/>
      <c r="S312" s="58"/>
      <c r="T312" s="59"/>
      <c r="U312" s="59"/>
    </row>
    <row r="313" spans="1:21" ht="15" customHeight="1">
      <c r="A313" s="33" t="s">
        <v>306</v>
      </c>
      <c r="B313" s="53">
        <f>'Расчет субсидий'!AD313</f>
        <v>0.2818181818181813</v>
      </c>
      <c r="C313" s="55">
        <f>'Расчет субсидий'!D313-1</f>
        <v>3.5714285714285809E-2</v>
      </c>
      <c r="D313" s="55">
        <f>C313*'Расчет субсидий'!E313</f>
        <v>0.35714285714285809</v>
      </c>
      <c r="E313" s="56">
        <f t="shared" ref="E313:E327" si="95">$B313*D313/$U313</f>
        <v>0.41852729982387593</v>
      </c>
      <c r="F313" s="27" t="s">
        <v>375</v>
      </c>
      <c r="G313" s="27" t="s">
        <v>375</v>
      </c>
      <c r="H313" s="27" t="s">
        <v>375</v>
      </c>
      <c r="I313" s="27" t="s">
        <v>375</v>
      </c>
      <c r="J313" s="27" t="s">
        <v>375</v>
      </c>
      <c r="K313" s="27" t="s">
        <v>375</v>
      </c>
      <c r="L313" s="55">
        <f>'Расчет субсидий'!P313-1</f>
        <v>-5.8329152032113862E-3</v>
      </c>
      <c r="M313" s="55">
        <f>L313*'Расчет субсидий'!Q313</f>
        <v>-0.11665830406422772</v>
      </c>
      <c r="N313" s="56">
        <f t="shared" ref="N313:N327" si="96">$B313*M313/$U313</f>
        <v>-0.1367091180056946</v>
      </c>
      <c r="O313" s="55">
        <f>'Расчет субсидий'!T313-1</f>
        <v>0</v>
      </c>
      <c r="P313" s="55">
        <f>O313*'Расчет субсидий'!U313</f>
        <v>0</v>
      </c>
      <c r="Q313" s="56">
        <f t="shared" ref="Q313:Q327" si="97">$B313*P313/$U313</f>
        <v>0</v>
      </c>
      <c r="R313" s="55">
        <f>'Расчет субсидий'!X313-1</f>
        <v>0</v>
      </c>
      <c r="S313" s="55">
        <f>R313*'Расчет субсидий'!Y313</f>
        <v>0</v>
      </c>
      <c r="T313" s="56">
        <f t="shared" ref="T313:T327" si="98">$B313*S313/$U313</f>
        <v>0</v>
      </c>
      <c r="U313" s="55">
        <f t="shared" si="94"/>
        <v>0.24048455307863037</v>
      </c>
    </row>
    <row r="314" spans="1:21" ht="15" customHeight="1">
      <c r="A314" s="33" t="s">
        <v>307</v>
      </c>
      <c r="B314" s="53">
        <f>'Расчет субсидий'!AD314</f>
        <v>-0.30909090909090953</v>
      </c>
      <c r="C314" s="55">
        <f>'Расчет субсидий'!D314-1</f>
        <v>-0.33582798524432766</v>
      </c>
      <c r="D314" s="55">
        <f>C314*'Расчет субсидий'!E314</f>
        <v>-3.3582798524432764</v>
      </c>
      <c r="E314" s="56">
        <f t="shared" si="95"/>
        <v>-0.29611625680390141</v>
      </c>
      <c r="F314" s="27" t="s">
        <v>375</v>
      </c>
      <c r="G314" s="27" t="s">
        <v>375</v>
      </c>
      <c r="H314" s="27" t="s">
        <v>375</v>
      </c>
      <c r="I314" s="27" t="s">
        <v>375</v>
      </c>
      <c r="J314" s="27" t="s">
        <v>375</v>
      </c>
      <c r="K314" s="27" t="s">
        <v>375</v>
      </c>
      <c r="L314" s="55">
        <f>'Расчет субсидий'!P314-1</f>
        <v>-0.36426522692761931</v>
      </c>
      <c r="M314" s="55">
        <f>L314*'Расчет субсидий'!Q314</f>
        <v>-7.2853045385523867</v>
      </c>
      <c r="N314" s="56">
        <f t="shared" si="96"/>
        <v>-0.64238157759934489</v>
      </c>
      <c r="O314" s="55">
        <f>'Расчет субсидий'!T314-1</f>
        <v>0.18421052631578938</v>
      </c>
      <c r="P314" s="55">
        <f>O314*'Расчет субсидий'!U314</f>
        <v>2.7631578947368407</v>
      </c>
      <c r="Q314" s="56">
        <f t="shared" si="97"/>
        <v>0.24364139044348512</v>
      </c>
      <c r="R314" s="55">
        <f>'Расчет субсидий'!X314-1</f>
        <v>0.125</v>
      </c>
      <c r="S314" s="55">
        <f>R314*'Расчет субсидий'!Y314</f>
        <v>4.375</v>
      </c>
      <c r="T314" s="56">
        <f t="shared" si="98"/>
        <v>0.38576553486885168</v>
      </c>
      <c r="U314" s="55">
        <f t="shared" si="94"/>
        <v>-3.5054264962588224</v>
      </c>
    </row>
    <row r="315" spans="1:21" ht="15" customHeight="1">
      <c r="A315" s="33" t="s">
        <v>308</v>
      </c>
      <c r="B315" s="53">
        <f>'Расчет субсидий'!AD315</f>
        <v>-0.65454545454545432</v>
      </c>
      <c r="C315" s="55">
        <f>'Расчет субсидий'!D315-1</f>
        <v>-0.18959731543624159</v>
      </c>
      <c r="D315" s="55">
        <f>C315*'Расчет субсидий'!E315</f>
        <v>-1.8959731543624159</v>
      </c>
      <c r="E315" s="56">
        <f t="shared" si="95"/>
        <v>-0.13587244970009443</v>
      </c>
      <c r="F315" s="27" t="s">
        <v>375</v>
      </c>
      <c r="G315" s="27" t="s">
        <v>375</v>
      </c>
      <c r="H315" s="27" t="s">
        <v>375</v>
      </c>
      <c r="I315" s="27" t="s">
        <v>375</v>
      </c>
      <c r="J315" s="27" t="s">
        <v>375</v>
      </c>
      <c r="K315" s="27" t="s">
        <v>375</v>
      </c>
      <c r="L315" s="55">
        <f>'Расчет субсидий'!P315-1</f>
        <v>-0.40187987161852368</v>
      </c>
      <c r="M315" s="55">
        <f>L315*'Расчет субсидий'!Q315</f>
        <v>-8.0375974323704735</v>
      </c>
      <c r="N315" s="56">
        <f t="shared" si="96"/>
        <v>-0.57600396415244404</v>
      </c>
      <c r="O315" s="55">
        <f>'Расчет субсидий'!T315-1</f>
        <v>0</v>
      </c>
      <c r="P315" s="55">
        <f>O315*'Расчет субсидий'!U315</f>
        <v>0</v>
      </c>
      <c r="Q315" s="56">
        <f t="shared" si="97"/>
        <v>0</v>
      </c>
      <c r="R315" s="55">
        <f>'Расчет субсидий'!X315-1</f>
        <v>2.0000000000000018E-2</v>
      </c>
      <c r="S315" s="55">
        <f>R315*'Расчет субсидий'!Y315</f>
        <v>0.80000000000000071</v>
      </c>
      <c r="T315" s="56">
        <f t="shared" si="98"/>
        <v>5.7330959307084144E-2</v>
      </c>
      <c r="U315" s="55">
        <f t="shared" si="94"/>
        <v>-9.1335705867328887</v>
      </c>
    </row>
    <row r="316" spans="1:21" ht="15" customHeight="1">
      <c r="A316" s="33" t="s">
        <v>309</v>
      </c>
      <c r="B316" s="53">
        <f>'Расчет субсидий'!AD316</f>
        <v>-14.954545454545453</v>
      </c>
      <c r="C316" s="55">
        <f>'Расчет субсидий'!D316-1</f>
        <v>-9.9999999999999978E-2</v>
      </c>
      <c r="D316" s="55">
        <f>C316*'Расчет субсидий'!E316</f>
        <v>-0.99999999999999978</v>
      </c>
      <c r="E316" s="56">
        <f t="shared" si="95"/>
        <v>-1.5765749057748673</v>
      </c>
      <c r="F316" s="27" t="s">
        <v>375</v>
      </c>
      <c r="G316" s="27" t="s">
        <v>375</v>
      </c>
      <c r="H316" s="27" t="s">
        <v>375</v>
      </c>
      <c r="I316" s="27" t="s">
        <v>375</v>
      </c>
      <c r="J316" s="27" t="s">
        <v>375</v>
      </c>
      <c r="K316" s="27" t="s">
        <v>375</v>
      </c>
      <c r="L316" s="55">
        <f>'Расчет субсидий'!P316-1</f>
        <v>-0.61316211878009641</v>
      </c>
      <c r="M316" s="55">
        <f>L316*'Расчет субсидий'!Q316</f>
        <v>-12.263242375601928</v>
      </c>
      <c r="N316" s="56">
        <f t="shared" si="96"/>
        <v>-19.333920192808971</v>
      </c>
      <c r="O316" s="55">
        <f>'Расчет субсидий'!T316-1</f>
        <v>0.18888888888888888</v>
      </c>
      <c r="P316" s="55">
        <f>O316*'Расчет субсидий'!U316</f>
        <v>3.7777777777777777</v>
      </c>
      <c r="Q316" s="56">
        <f t="shared" si="97"/>
        <v>5.9559496440383883</v>
      </c>
      <c r="R316" s="55">
        <f>'Расчет субсидий'!X316-1</f>
        <v>0</v>
      </c>
      <c r="S316" s="55">
        <f>R316*'Расчет субсидий'!Y316</f>
        <v>0</v>
      </c>
      <c r="T316" s="56">
        <f t="shared" si="98"/>
        <v>0</v>
      </c>
      <c r="U316" s="55">
        <f t="shared" si="94"/>
        <v>-9.4854645978241514</v>
      </c>
    </row>
    <row r="317" spans="1:21" ht="15" customHeight="1">
      <c r="A317" s="33" t="s">
        <v>310</v>
      </c>
      <c r="B317" s="53">
        <f>'Расчет субсидий'!AD317</f>
        <v>-9.8090909090909122</v>
      </c>
      <c r="C317" s="55">
        <f>'Расчет субсидий'!D317-1</f>
        <v>-1</v>
      </c>
      <c r="D317" s="55">
        <f>C317*'Расчет субсидий'!E317</f>
        <v>0</v>
      </c>
      <c r="E317" s="56">
        <f t="shared" si="95"/>
        <v>0</v>
      </c>
      <c r="F317" s="27" t="s">
        <v>375</v>
      </c>
      <c r="G317" s="27" t="s">
        <v>375</v>
      </c>
      <c r="H317" s="27" t="s">
        <v>375</v>
      </c>
      <c r="I317" s="27" t="s">
        <v>375</v>
      </c>
      <c r="J317" s="27" t="s">
        <v>375</v>
      </c>
      <c r="K317" s="27" t="s">
        <v>375</v>
      </c>
      <c r="L317" s="55">
        <f>'Расчет субсидий'!P317-1</f>
        <v>-0.47432762836185816</v>
      </c>
      <c r="M317" s="55">
        <f>L317*'Расчет субсидий'!Q317</f>
        <v>-9.4865525672371636</v>
      </c>
      <c r="N317" s="56">
        <f t="shared" si="96"/>
        <v>-16.604415037818523</v>
      </c>
      <c r="O317" s="55">
        <f>'Расчет субсидий'!T317-1</f>
        <v>0.19411764705882351</v>
      </c>
      <c r="P317" s="55">
        <f>O317*'Расчет субсидий'!U317</f>
        <v>3.8823529411764701</v>
      </c>
      <c r="Q317" s="56">
        <f t="shared" si="97"/>
        <v>6.7953241287276107</v>
      </c>
      <c r="R317" s="55">
        <f>'Расчет субсидий'!X317-1</f>
        <v>0</v>
      </c>
      <c r="S317" s="55">
        <f>R317*'Расчет субсидий'!Y317</f>
        <v>0</v>
      </c>
      <c r="T317" s="56">
        <f t="shared" si="98"/>
        <v>0</v>
      </c>
      <c r="U317" s="55">
        <f t="shared" si="94"/>
        <v>-5.6041996260606934</v>
      </c>
    </row>
    <row r="318" spans="1:21" ht="15" customHeight="1">
      <c r="A318" s="33" t="s">
        <v>311</v>
      </c>
      <c r="B318" s="53">
        <f>'Расчет субсидий'!AD318</f>
        <v>16.909090909090907</v>
      </c>
      <c r="C318" s="55">
        <f>'Расчет субсидий'!D318-1</f>
        <v>9.5326315789473703E-2</v>
      </c>
      <c r="D318" s="55">
        <f>C318*'Расчет субсидий'!E318</f>
        <v>0.95326315789473703</v>
      </c>
      <c r="E318" s="56">
        <f t="shared" si="95"/>
        <v>1.0970565910008323</v>
      </c>
      <c r="F318" s="27" t="s">
        <v>375</v>
      </c>
      <c r="G318" s="27" t="s">
        <v>375</v>
      </c>
      <c r="H318" s="27" t="s">
        <v>375</v>
      </c>
      <c r="I318" s="27" t="s">
        <v>375</v>
      </c>
      <c r="J318" s="27" t="s">
        <v>375</v>
      </c>
      <c r="K318" s="27" t="s">
        <v>375</v>
      </c>
      <c r="L318" s="55">
        <f>'Расчет субсидий'!P318-1</f>
        <v>0.14364261168384873</v>
      </c>
      <c r="M318" s="55">
        <f>L318*'Расчет субсидий'!Q318</f>
        <v>2.8728522336769746</v>
      </c>
      <c r="N318" s="56">
        <f t="shared" si="96"/>
        <v>3.3062029638145409</v>
      </c>
      <c r="O318" s="55">
        <f>'Расчет субсидий'!T318-1</f>
        <v>0.22833333333333328</v>
      </c>
      <c r="P318" s="55">
        <f>O318*'Расчет субсидий'!U318</f>
        <v>4.5666666666666655</v>
      </c>
      <c r="Q318" s="56">
        <f t="shared" si="97"/>
        <v>5.2555180844654839</v>
      </c>
      <c r="R318" s="55">
        <f>'Расчет субсидий'!X318-1</f>
        <v>0.20999999999999996</v>
      </c>
      <c r="S318" s="55">
        <f>R318*'Расчет субсидий'!Y318</f>
        <v>6.2999999999999989</v>
      </c>
      <c r="T318" s="56">
        <f t="shared" si="98"/>
        <v>7.2503132698100474</v>
      </c>
      <c r="U318" s="55">
        <f t="shared" si="94"/>
        <v>14.692782058238377</v>
      </c>
    </row>
    <row r="319" spans="1:21" ht="15" customHeight="1">
      <c r="A319" s="33" t="s">
        <v>312</v>
      </c>
      <c r="B319" s="53">
        <f>'Расчет субсидий'!AD319</f>
        <v>-24.745454545454521</v>
      </c>
      <c r="C319" s="55">
        <f>'Расчет субсидий'!D319-1</f>
        <v>0.26768337901015626</v>
      </c>
      <c r="D319" s="55">
        <f>C319*'Расчет субсидий'!E319</f>
        <v>2.6768337901015626</v>
      </c>
      <c r="E319" s="56">
        <f t="shared" si="95"/>
        <v>5.8109183891443914</v>
      </c>
      <c r="F319" s="27" t="s">
        <v>375</v>
      </c>
      <c r="G319" s="27" t="s">
        <v>375</v>
      </c>
      <c r="H319" s="27" t="s">
        <v>375</v>
      </c>
      <c r="I319" s="27" t="s">
        <v>375</v>
      </c>
      <c r="J319" s="27" t="s">
        <v>375</v>
      </c>
      <c r="K319" s="27" t="s">
        <v>375</v>
      </c>
      <c r="L319" s="55">
        <f>'Расчет субсидий'!P319-1</f>
        <v>-0.70379866052741735</v>
      </c>
      <c r="M319" s="55">
        <f>L319*'Расчет субсидий'!Q319</f>
        <v>-14.075973210548348</v>
      </c>
      <c r="N319" s="56">
        <f t="shared" si="96"/>
        <v>-30.556372934598915</v>
      </c>
      <c r="O319" s="55">
        <f>'Расчет субсидий'!T319-1</f>
        <v>0</v>
      </c>
      <c r="P319" s="55">
        <f>O319*'Расчет субсидий'!U319</f>
        <v>0</v>
      </c>
      <c r="Q319" s="56">
        <f t="shared" si="97"/>
        <v>0</v>
      </c>
      <c r="R319" s="55">
        <f>'Расчет субсидий'!X319-1</f>
        <v>0</v>
      </c>
      <c r="S319" s="55">
        <f>R319*'Расчет субсидий'!Y319</f>
        <v>0</v>
      </c>
      <c r="T319" s="56">
        <f t="shared" si="98"/>
        <v>0</v>
      </c>
      <c r="U319" s="55">
        <f t="shared" si="94"/>
        <v>-11.399139420446785</v>
      </c>
    </row>
    <row r="320" spans="1:21" ht="15" customHeight="1">
      <c r="A320" s="33" t="s">
        <v>313</v>
      </c>
      <c r="B320" s="53">
        <f>'Расчет субсидий'!AD320</f>
        <v>-9.6272727272727252</v>
      </c>
      <c r="C320" s="55">
        <f>'Расчет субсидий'!D320-1</f>
        <v>5.0000000000000044E-2</v>
      </c>
      <c r="D320" s="55">
        <f>C320*'Расчет субсидий'!E320</f>
        <v>0.50000000000000044</v>
      </c>
      <c r="E320" s="56">
        <f t="shared" si="95"/>
        <v>0.1789301516357456</v>
      </c>
      <c r="F320" s="27" t="s">
        <v>375</v>
      </c>
      <c r="G320" s="27" t="s">
        <v>375</v>
      </c>
      <c r="H320" s="27" t="s">
        <v>375</v>
      </c>
      <c r="I320" s="27" t="s">
        <v>375</v>
      </c>
      <c r="J320" s="27" t="s">
        <v>375</v>
      </c>
      <c r="K320" s="27" t="s">
        <v>375</v>
      </c>
      <c r="L320" s="55">
        <f>'Расчет субсидий'!P320-1</f>
        <v>-0.72351604657767687</v>
      </c>
      <c r="M320" s="55">
        <f>L320*'Расчет субсидий'!Q320</f>
        <v>-14.470320931553537</v>
      </c>
      <c r="N320" s="56">
        <f t="shared" si="96"/>
        <v>-5.1783534370015518</v>
      </c>
      <c r="O320" s="55">
        <f>'Расчет субсидий'!T320-1</f>
        <v>0.23560000000000003</v>
      </c>
      <c r="P320" s="55">
        <f>O320*'Расчет субсидий'!U320</f>
        <v>7.0680000000000014</v>
      </c>
      <c r="Q320" s="56">
        <f t="shared" si="97"/>
        <v>2.5293566235228981</v>
      </c>
      <c r="R320" s="55">
        <f>'Расчет субсидий'!X320-1</f>
        <v>-1</v>
      </c>
      <c r="S320" s="55">
        <f>R320*'Расчет субсидий'!Y320</f>
        <v>-20</v>
      </c>
      <c r="T320" s="56">
        <f t="shared" si="98"/>
        <v>-7.1572060654298175</v>
      </c>
      <c r="U320" s="55">
        <f t="shared" si="94"/>
        <v>-26.902320931553536</v>
      </c>
    </row>
    <row r="321" spans="1:21" ht="15" customHeight="1">
      <c r="A321" s="33" t="s">
        <v>314</v>
      </c>
      <c r="B321" s="53">
        <f>'Расчет субсидий'!AD321</f>
        <v>3.5181818181818194</v>
      </c>
      <c r="C321" s="55">
        <f>'Расчет субсидий'!D321-1</f>
        <v>-1</v>
      </c>
      <c r="D321" s="55">
        <f>C321*'Расчет субсидий'!E321</f>
        <v>0</v>
      </c>
      <c r="E321" s="56">
        <f t="shared" si="95"/>
        <v>0</v>
      </c>
      <c r="F321" s="27" t="s">
        <v>375</v>
      </c>
      <c r="G321" s="27" t="s">
        <v>375</v>
      </c>
      <c r="H321" s="27" t="s">
        <v>375</v>
      </c>
      <c r="I321" s="27" t="s">
        <v>375</v>
      </c>
      <c r="J321" s="27" t="s">
        <v>375</v>
      </c>
      <c r="K321" s="27" t="s">
        <v>375</v>
      </c>
      <c r="L321" s="55">
        <f>'Расчет субсидий'!P321-1</f>
        <v>0.30000000000000004</v>
      </c>
      <c r="M321" s="55">
        <f>L321*'Расчет субсидий'!Q321</f>
        <v>6.0000000000000009</v>
      </c>
      <c r="N321" s="56">
        <f t="shared" si="96"/>
        <v>2.6652892561983483</v>
      </c>
      <c r="O321" s="55">
        <f>'Расчет субсидий'!T321-1</f>
        <v>0.19199999999999995</v>
      </c>
      <c r="P321" s="55">
        <f>O321*'Расчет субсидий'!U321</f>
        <v>1.9199999999999995</v>
      </c>
      <c r="Q321" s="56">
        <f t="shared" si="97"/>
        <v>0.85289256198347119</v>
      </c>
      <c r="R321" s="55">
        <f>'Расчет субсидий'!X321-1</f>
        <v>0</v>
      </c>
      <c r="S321" s="55">
        <f>R321*'Расчет субсидий'!Y321</f>
        <v>0</v>
      </c>
      <c r="T321" s="56">
        <f t="shared" si="98"/>
        <v>0</v>
      </c>
      <c r="U321" s="55">
        <f t="shared" si="94"/>
        <v>7.92</v>
      </c>
    </row>
    <row r="322" spans="1:21" ht="15" customHeight="1">
      <c r="A322" s="33" t="s">
        <v>315</v>
      </c>
      <c r="B322" s="53">
        <f>'Расчет субсидий'!AD322</f>
        <v>1.7727272727272734</v>
      </c>
      <c r="C322" s="55">
        <f>'Расчет субсидий'!D322-1</f>
        <v>-1</v>
      </c>
      <c r="D322" s="55">
        <f>C322*'Расчет субсидий'!E322</f>
        <v>0</v>
      </c>
      <c r="E322" s="56">
        <f t="shared" si="95"/>
        <v>0</v>
      </c>
      <c r="F322" s="27" t="s">
        <v>375</v>
      </c>
      <c r="G322" s="27" t="s">
        <v>375</v>
      </c>
      <c r="H322" s="27" t="s">
        <v>375</v>
      </c>
      <c r="I322" s="27" t="s">
        <v>375</v>
      </c>
      <c r="J322" s="27" t="s">
        <v>375</v>
      </c>
      <c r="K322" s="27" t="s">
        <v>375</v>
      </c>
      <c r="L322" s="55">
        <f>'Расчет субсидий'!P322-1</f>
        <v>0.24151427189163033</v>
      </c>
      <c r="M322" s="55">
        <f>L322*'Расчет субсидий'!Q322</f>
        <v>4.8302854378326066</v>
      </c>
      <c r="N322" s="56">
        <f t="shared" si="96"/>
        <v>0.88144343899101119</v>
      </c>
      <c r="O322" s="55">
        <f>'Расчет субсидий'!T322-1</f>
        <v>0.12210526315789472</v>
      </c>
      <c r="P322" s="55">
        <f>O322*'Расчет субсидий'!U322</f>
        <v>4.8842105263157887</v>
      </c>
      <c r="Q322" s="56">
        <f t="shared" si="97"/>
        <v>0.89128383373626241</v>
      </c>
      <c r="R322" s="55">
        <f>'Расчет субсидий'!X322-1</f>
        <v>0</v>
      </c>
      <c r="S322" s="55">
        <f>R322*'Расчет субсидий'!Y322</f>
        <v>0</v>
      </c>
      <c r="T322" s="56">
        <f t="shared" si="98"/>
        <v>0</v>
      </c>
      <c r="U322" s="55">
        <f t="shared" si="94"/>
        <v>9.7144959641483943</v>
      </c>
    </row>
    <row r="323" spans="1:21" ht="15" customHeight="1">
      <c r="A323" s="33" t="s">
        <v>316</v>
      </c>
      <c r="B323" s="53">
        <f>'Расчет субсидий'!AD323</f>
        <v>6.8272727272727138</v>
      </c>
      <c r="C323" s="55">
        <f>'Расчет субсидий'!D323-1</f>
        <v>0.15714285714285725</v>
      </c>
      <c r="D323" s="55">
        <f>C323*'Расчет субсидий'!E323</f>
        <v>1.5714285714285725</v>
      </c>
      <c r="E323" s="56">
        <f t="shared" si="95"/>
        <v>2.5942502726725114</v>
      </c>
      <c r="F323" s="27" t="s">
        <v>375</v>
      </c>
      <c r="G323" s="27" t="s">
        <v>375</v>
      </c>
      <c r="H323" s="27" t="s">
        <v>375</v>
      </c>
      <c r="I323" s="27" t="s">
        <v>375</v>
      </c>
      <c r="J323" s="27" t="s">
        <v>375</v>
      </c>
      <c r="K323" s="27" t="s">
        <v>375</v>
      </c>
      <c r="L323" s="55">
        <f>'Расчет субсидий'!P323-1</f>
        <v>-0.39679547596606979</v>
      </c>
      <c r="M323" s="55">
        <f>L323*'Расчет субсидий'!Q323</f>
        <v>-7.9359095193213953</v>
      </c>
      <c r="N323" s="56">
        <f t="shared" si="96"/>
        <v>-13.10128618552975</v>
      </c>
      <c r="O323" s="55">
        <f>'Расчет субсидий'!T323-1</f>
        <v>0</v>
      </c>
      <c r="P323" s="55">
        <f>O323*'Расчет субсидий'!U323</f>
        <v>0</v>
      </c>
      <c r="Q323" s="56">
        <f t="shared" si="97"/>
        <v>0</v>
      </c>
      <c r="R323" s="55">
        <f>'Расчет субсидий'!X323-1</f>
        <v>0.30000000000000004</v>
      </c>
      <c r="S323" s="55">
        <f>R323*'Расчет субсидий'!Y323</f>
        <v>10.500000000000002</v>
      </c>
      <c r="T323" s="56">
        <f t="shared" si="98"/>
        <v>17.334308640129951</v>
      </c>
      <c r="U323" s="55">
        <f t="shared" si="94"/>
        <v>4.1355190521071794</v>
      </c>
    </row>
    <row r="324" spans="1:21" ht="15" customHeight="1">
      <c r="A324" s="33" t="s">
        <v>317</v>
      </c>
      <c r="B324" s="53">
        <f>'Расчет субсидий'!AD324</f>
        <v>-5.5636363636363626</v>
      </c>
      <c r="C324" s="55">
        <f>'Расчет субсидий'!D324-1</f>
        <v>7.9878665318502406E-3</v>
      </c>
      <c r="D324" s="55">
        <f>C324*'Расчет субсидий'!E324</f>
        <v>7.9878665318502406E-2</v>
      </c>
      <c r="E324" s="56">
        <f t="shared" si="95"/>
        <v>0.17199833017565003</v>
      </c>
      <c r="F324" s="27" t="s">
        <v>375</v>
      </c>
      <c r="G324" s="27" t="s">
        <v>375</v>
      </c>
      <c r="H324" s="27" t="s">
        <v>375</v>
      </c>
      <c r="I324" s="27" t="s">
        <v>375</v>
      </c>
      <c r="J324" s="27" t="s">
        <v>375</v>
      </c>
      <c r="K324" s="27" t="s">
        <v>375</v>
      </c>
      <c r="L324" s="55">
        <f>'Расчет субсидий'!P324-1</f>
        <v>-0.32318584070796463</v>
      </c>
      <c r="M324" s="55">
        <f>L324*'Расчет субсидий'!Q324</f>
        <v>-6.4637168141592927</v>
      </c>
      <c r="N324" s="56">
        <f t="shared" si="96"/>
        <v>-13.917965383256782</v>
      </c>
      <c r="O324" s="55">
        <f>'Расчет субсидий'!T324-1</f>
        <v>0.18999999999999995</v>
      </c>
      <c r="P324" s="55">
        <f>O324*'Расчет субсидий'!U324</f>
        <v>3.7999999999999989</v>
      </c>
      <c r="Q324" s="56">
        <f t="shared" si="97"/>
        <v>8.1823306894447718</v>
      </c>
      <c r="R324" s="55">
        <f>'Расчет субсидий'!X324-1</f>
        <v>0</v>
      </c>
      <c r="S324" s="55">
        <f>R324*'Расчет субсидий'!Y324</f>
        <v>0</v>
      </c>
      <c r="T324" s="56">
        <f t="shared" si="98"/>
        <v>0</v>
      </c>
      <c r="U324" s="55">
        <f t="shared" si="94"/>
        <v>-2.5838381488407913</v>
      </c>
    </row>
    <row r="325" spans="1:21" ht="15" customHeight="1">
      <c r="A325" s="33" t="s">
        <v>318</v>
      </c>
      <c r="B325" s="53">
        <f>'Расчет субсидий'!AD325</f>
        <v>-16.454545454545453</v>
      </c>
      <c r="C325" s="55">
        <f>'Расчет субсидий'!D325-1</f>
        <v>-1</v>
      </c>
      <c r="D325" s="55">
        <f>C325*'Расчет субсидий'!E325</f>
        <v>0</v>
      </c>
      <c r="E325" s="56">
        <f t="shared" si="95"/>
        <v>0</v>
      </c>
      <c r="F325" s="27" t="s">
        <v>375</v>
      </c>
      <c r="G325" s="27" t="s">
        <v>375</v>
      </c>
      <c r="H325" s="27" t="s">
        <v>375</v>
      </c>
      <c r="I325" s="27" t="s">
        <v>375</v>
      </c>
      <c r="J325" s="27" t="s">
        <v>375</v>
      </c>
      <c r="K325" s="27" t="s">
        <v>375</v>
      </c>
      <c r="L325" s="55">
        <f>'Расчет субсидий'!P325-1</f>
        <v>-0.4664443518132555</v>
      </c>
      <c r="M325" s="55">
        <f>L325*'Расчет субсидий'!Q325</f>
        <v>-9.32888703626511</v>
      </c>
      <c r="N325" s="56">
        <f t="shared" si="96"/>
        <v>-16.454545454545453</v>
      </c>
      <c r="O325" s="55">
        <f>'Расчет субсидий'!T325-1</f>
        <v>0</v>
      </c>
      <c r="P325" s="55">
        <f>O325*'Расчет субсидий'!U325</f>
        <v>0</v>
      </c>
      <c r="Q325" s="56">
        <f t="shared" si="97"/>
        <v>0</v>
      </c>
      <c r="R325" s="55">
        <f>'Расчет субсидий'!X325-1</f>
        <v>0</v>
      </c>
      <c r="S325" s="55">
        <f>R325*'Расчет субсидий'!Y325</f>
        <v>0</v>
      </c>
      <c r="T325" s="56">
        <f t="shared" si="98"/>
        <v>0</v>
      </c>
      <c r="U325" s="55">
        <f t="shared" si="94"/>
        <v>-9.32888703626511</v>
      </c>
    </row>
    <row r="326" spans="1:21" ht="15" customHeight="1">
      <c r="A326" s="33" t="s">
        <v>319</v>
      </c>
      <c r="B326" s="53">
        <f>'Расчет субсидий'!AD326</f>
        <v>-3.6545454545454561</v>
      </c>
      <c r="C326" s="55">
        <f>'Расчет субсидий'!D326-1</f>
        <v>-0.37567567567567572</v>
      </c>
      <c r="D326" s="55">
        <f>C326*'Расчет субсидий'!E326</f>
        <v>-3.756756756756757</v>
      </c>
      <c r="E326" s="56">
        <f t="shared" si="95"/>
        <v>-10.809699140500706</v>
      </c>
      <c r="F326" s="27" t="s">
        <v>375</v>
      </c>
      <c r="G326" s="27" t="s">
        <v>375</v>
      </c>
      <c r="H326" s="27" t="s">
        <v>375</v>
      </c>
      <c r="I326" s="27" t="s">
        <v>375</v>
      </c>
      <c r="J326" s="27" t="s">
        <v>375</v>
      </c>
      <c r="K326" s="27" t="s">
        <v>375</v>
      </c>
      <c r="L326" s="55">
        <f>'Расчет субсидий'!P326-1</f>
        <v>-0.34263392857142849</v>
      </c>
      <c r="M326" s="55">
        <f>L326*'Расчет субсидий'!Q326</f>
        <v>-6.8526785714285694</v>
      </c>
      <c r="N326" s="56">
        <f t="shared" si="96"/>
        <v>-19.717910543574558</v>
      </c>
      <c r="O326" s="55">
        <f>'Расчет субсидий'!T326-1</f>
        <v>0.15848375451263519</v>
      </c>
      <c r="P326" s="55">
        <f>O326*'Расчет субсидий'!U326</f>
        <v>6.3393501805054076</v>
      </c>
      <c r="Q326" s="56">
        <f t="shared" si="97"/>
        <v>18.240858441072408</v>
      </c>
      <c r="R326" s="55">
        <f>'Расчет субсидий'!X326-1</f>
        <v>0.30000000000000004</v>
      </c>
      <c r="S326" s="55">
        <f>R326*'Расчет субсидий'!Y326</f>
        <v>3.0000000000000004</v>
      </c>
      <c r="T326" s="56">
        <f t="shared" si="98"/>
        <v>8.6322057884573997</v>
      </c>
      <c r="U326" s="55">
        <f t="shared" si="94"/>
        <v>-1.2700851476799193</v>
      </c>
    </row>
    <row r="327" spans="1:21" ht="15" customHeight="1">
      <c r="A327" s="33" t="s">
        <v>320</v>
      </c>
      <c r="B327" s="53">
        <f>'Расчет субсидий'!AD327</f>
        <v>0.72727272727272663</v>
      </c>
      <c r="C327" s="55">
        <f>'Расчет субсидий'!D327-1</f>
        <v>-1</v>
      </c>
      <c r="D327" s="55">
        <f>C327*'Расчет субсидий'!E327</f>
        <v>0</v>
      </c>
      <c r="E327" s="56">
        <f t="shared" si="95"/>
        <v>0</v>
      </c>
      <c r="F327" s="27" t="s">
        <v>375</v>
      </c>
      <c r="G327" s="27" t="s">
        <v>375</v>
      </c>
      <c r="H327" s="27" t="s">
        <v>375</v>
      </c>
      <c r="I327" s="27" t="s">
        <v>375</v>
      </c>
      <c r="J327" s="27" t="s">
        <v>375</v>
      </c>
      <c r="K327" s="27" t="s">
        <v>375</v>
      </c>
      <c r="L327" s="55">
        <f>'Расчет субсидий'!P327-1</f>
        <v>7.5670498084291049E-2</v>
      </c>
      <c r="M327" s="55">
        <f>L327*'Расчет субсидий'!Q327</f>
        <v>1.513409961685821</v>
      </c>
      <c r="N327" s="56">
        <f t="shared" si="96"/>
        <v>0.72727272727272663</v>
      </c>
      <c r="O327" s="55">
        <f>'Расчет субсидий'!T327-1</f>
        <v>0</v>
      </c>
      <c r="P327" s="55">
        <f>O327*'Расчет субсидий'!U327</f>
        <v>0</v>
      </c>
      <c r="Q327" s="56">
        <f t="shared" si="97"/>
        <v>0</v>
      </c>
      <c r="R327" s="55">
        <f>'Расчет субсидий'!X327-1</f>
        <v>0</v>
      </c>
      <c r="S327" s="55">
        <f>R327*'Расчет субсидий'!Y327</f>
        <v>0</v>
      </c>
      <c r="T327" s="56">
        <f t="shared" si="98"/>
        <v>0</v>
      </c>
      <c r="U327" s="55">
        <f t="shared" si="94"/>
        <v>1.513409961685821</v>
      </c>
    </row>
    <row r="328" spans="1:21" ht="15" customHeight="1">
      <c r="A328" s="32" t="s">
        <v>321</v>
      </c>
      <c r="B328" s="57"/>
      <c r="C328" s="58"/>
      <c r="D328" s="58"/>
      <c r="E328" s="59"/>
      <c r="F328" s="58"/>
      <c r="G328" s="58"/>
      <c r="H328" s="59"/>
      <c r="I328" s="59"/>
      <c r="J328" s="59"/>
      <c r="K328" s="59"/>
      <c r="L328" s="58"/>
      <c r="M328" s="58"/>
      <c r="N328" s="59"/>
      <c r="O328" s="58"/>
      <c r="P328" s="58"/>
      <c r="Q328" s="59"/>
      <c r="R328" s="58"/>
      <c r="S328" s="58"/>
      <c r="T328" s="59"/>
      <c r="U328" s="59"/>
    </row>
    <row r="329" spans="1:21" ht="15" customHeight="1">
      <c r="A329" s="33" t="s">
        <v>322</v>
      </c>
      <c r="B329" s="53">
        <f>'Расчет субсидий'!AD329</f>
        <v>-15.372727272727275</v>
      </c>
      <c r="C329" s="55">
        <f>'Расчет субсидий'!D329-1</f>
        <v>0.19999999999999996</v>
      </c>
      <c r="D329" s="55">
        <f>C329*'Расчет субсидий'!E329</f>
        <v>1.9999999999999996</v>
      </c>
      <c r="E329" s="56">
        <f t="shared" ref="E329:E339" si="99">$B329*D329/$U329</f>
        <v>4.9204060261655114</v>
      </c>
      <c r="F329" s="27" t="s">
        <v>375</v>
      </c>
      <c r="G329" s="27" t="s">
        <v>375</v>
      </c>
      <c r="H329" s="27" t="s">
        <v>375</v>
      </c>
      <c r="I329" s="27" t="s">
        <v>375</v>
      </c>
      <c r="J329" s="27" t="s">
        <v>375</v>
      </c>
      <c r="K329" s="27" t="s">
        <v>375</v>
      </c>
      <c r="L329" s="55">
        <f>'Расчет субсидий'!P329-1</f>
        <v>-0.5374280230326296</v>
      </c>
      <c r="M329" s="55">
        <f>L329*'Расчет субсидий'!Q329</f>
        <v>-10.748560460652591</v>
      </c>
      <c r="N329" s="56">
        <f t="shared" ref="N329:N339" si="100">$B329*M329/$U329</f>
        <v>-26.443640831599687</v>
      </c>
      <c r="O329" s="55">
        <f>'Расчет субсидий'!T329-1</f>
        <v>5.0000000000000044E-2</v>
      </c>
      <c r="P329" s="55">
        <f>O329*'Расчет субсидий'!U329</f>
        <v>1.5000000000000013</v>
      </c>
      <c r="Q329" s="56">
        <f t="shared" ref="Q329:Q339" si="101">$B329*P329/$U329</f>
        <v>3.6903045196241382</v>
      </c>
      <c r="R329" s="55">
        <f>'Расчет субсидий'!X329-1</f>
        <v>5.0000000000000044E-2</v>
      </c>
      <c r="S329" s="55">
        <f>R329*'Расчет субсидий'!Y329</f>
        <v>1.0000000000000009</v>
      </c>
      <c r="T329" s="56">
        <f t="shared" ref="T329:T339" si="102">$B329*S329/$U329</f>
        <v>2.4602030130827588</v>
      </c>
      <c r="U329" s="55">
        <f t="shared" si="94"/>
        <v>-6.2485604606525884</v>
      </c>
    </row>
    <row r="330" spans="1:21" ht="15" customHeight="1">
      <c r="A330" s="33" t="s">
        <v>323</v>
      </c>
      <c r="B330" s="53">
        <f>'Расчет субсидий'!AD330</f>
        <v>0.99090909090909918</v>
      </c>
      <c r="C330" s="55">
        <f>'Расчет субсидий'!D330-1</f>
        <v>1.6666666666666607E-2</v>
      </c>
      <c r="D330" s="55">
        <f>C330*'Расчет субсидий'!E330</f>
        <v>0.16666666666666607</v>
      </c>
      <c r="E330" s="56">
        <f t="shared" si="99"/>
        <v>0.36451250663277424</v>
      </c>
      <c r="F330" s="27" t="s">
        <v>375</v>
      </c>
      <c r="G330" s="27" t="s">
        <v>375</v>
      </c>
      <c r="H330" s="27" t="s">
        <v>375</v>
      </c>
      <c r="I330" s="27" t="s">
        <v>375</v>
      </c>
      <c r="J330" s="27" t="s">
        <v>375</v>
      </c>
      <c r="K330" s="27" t="s">
        <v>375</v>
      </c>
      <c r="L330" s="55">
        <f>'Расчет субсидий'!P330-1</f>
        <v>-0.29151291512915123</v>
      </c>
      <c r="M330" s="55">
        <f>L330*'Расчет субсидий'!Q330</f>
        <v>-5.8302583025830241</v>
      </c>
      <c r="N330" s="56">
        <f t="shared" si="100"/>
        <v>-12.751212409146534</v>
      </c>
      <c r="O330" s="55">
        <f>'Расчет субсидий'!T330-1</f>
        <v>0.23083333333333322</v>
      </c>
      <c r="P330" s="55">
        <f>O330*'Расчет субсидий'!U330</f>
        <v>4.6166666666666645</v>
      </c>
      <c r="Q330" s="56">
        <f t="shared" si="101"/>
        <v>10.096996433727877</v>
      </c>
      <c r="R330" s="55">
        <f>'Расчет субсидий'!X330-1</f>
        <v>5.0000000000000044E-2</v>
      </c>
      <c r="S330" s="55">
        <f>R330*'Расчет субсидий'!Y330</f>
        <v>1.5000000000000013</v>
      </c>
      <c r="T330" s="56">
        <f t="shared" si="102"/>
        <v>3.2806125596949829</v>
      </c>
      <c r="U330" s="55">
        <f t="shared" si="94"/>
        <v>0.45307503075030775</v>
      </c>
    </row>
    <row r="331" spans="1:21" ht="15" customHeight="1">
      <c r="A331" s="33" t="s">
        <v>276</v>
      </c>
      <c r="B331" s="53">
        <f>'Расчет субсидий'!AD331</f>
        <v>2.3363636363636147</v>
      </c>
      <c r="C331" s="55">
        <f>'Расчет субсидий'!D331-1</f>
        <v>9.0909090909090828E-2</v>
      </c>
      <c r="D331" s="55">
        <f>C331*'Расчет субсидий'!E331</f>
        <v>0.90909090909090828</v>
      </c>
      <c r="E331" s="56">
        <f t="shared" si="99"/>
        <v>1.5361205526733814</v>
      </c>
      <c r="F331" s="27" t="s">
        <v>375</v>
      </c>
      <c r="G331" s="27" t="s">
        <v>375</v>
      </c>
      <c r="H331" s="27" t="s">
        <v>375</v>
      </c>
      <c r="I331" s="27" t="s">
        <v>375</v>
      </c>
      <c r="J331" s="27" t="s">
        <v>375</v>
      </c>
      <c r="K331" s="27" t="s">
        <v>375</v>
      </c>
      <c r="L331" s="55">
        <f>'Расчет субсидий'!P331-1</f>
        <v>-4.5070422535211319E-2</v>
      </c>
      <c r="M331" s="55">
        <f>L331*'Расчет субсидий'!Q331</f>
        <v>-0.90140845070422637</v>
      </c>
      <c r="N331" s="56">
        <f t="shared" si="100"/>
        <v>-1.5231392522282572</v>
      </c>
      <c r="O331" s="55">
        <f>'Расчет субсидий'!T331-1</f>
        <v>1.2499999999999956E-2</v>
      </c>
      <c r="P331" s="55">
        <f>O331*'Расчет субсидий'!U331</f>
        <v>0.37499999999999867</v>
      </c>
      <c r="Q331" s="56">
        <f t="shared" si="101"/>
        <v>0.63364972797776808</v>
      </c>
      <c r="R331" s="55">
        <f>'Расчет субсидий'!X331-1</f>
        <v>5.0000000000000044E-2</v>
      </c>
      <c r="S331" s="55">
        <f>R331*'Расчет субсидий'!Y331</f>
        <v>1.0000000000000009</v>
      </c>
      <c r="T331" s="56">
        <f t="shared" si="102"/>
        <v>1.6897326079407227</v>
      </c>
      <c r="U331" s="55">
        <f t="shared" si="94"/>
        <v>1.3826824583866815</v>
      </c>
    </row>
    <row r="332" spans="1:21" ht="15" customHeight="1">
      <c r="A332" s="33" t="s">
        <v>324</v>
      </c>
      <c r="B332" s="53">
        <f>'Расчет субсидий'!AD332</f>
        <v>-5.3363636363636147</v>
      </c>
      <c r="C332" s="55">
        <f>'Расчет субсидий'!D332-1</f>
        <v>0.15979381443298979</v>
      </c>
      <c r="D332" s="55">
        <f>C332*'Расчет субсидий'!E332</f>
        <v>1.5979381443298979</v>
      </c>
      <c r="E332" s="56">
        <f t="shared" si="99"/>
        <v>5.685811367849535</v>
      </c>
      <c r="F332" s="27" t="s">
        <v>375</v>
      </c>
      <c r="G332" s="27" t="s">
        <v>375</v>
      </c>
      <c r="H332" s="27" t="s">
        <v>375</v>
      </c>
      <c r="I332" s="27" t="s">
        <v>375</v>
      </c>
      <c r="J332" s="27" t="s">
        <v>375</v>
      </c>
      <c r="K332" s="27" t="s">
        <v>375</v>
      </c>
      <c r="L332" s="55">
        <f>'Расчет субсидий'!P332-1</f>
        <v>-0.27988338192419826</v>
      </c>
      <c r="M332" s="55">
        <f>L332*'Расчет субсидий'!Q332</f>
        <v>-5.5976676384839656</v>
      </c>
      <c r="N332" s="56">
        <f t="shared" si="100"/>
        <v>-19.917718595848715</v>
      </c>
      <c r="O332" s="55">
        <f>'Расчет субсидий'!T332-1</f>
        <v>5.0000000000000044E-2</v>
      </c>
      <c r="P332" s="55">
        <f>O332*'Расчет субсидий'!U332</f>
        <v>1.7500000000000016</v>
      </c>
      <c r="Q332" s="56">
        <f t="shared" si="101"/>
        <v>6.2268805141448968</v>
      </c>
      <c r="R332" s="55">
        <f>'Расчет субсидий'!X332-1</f>
        <v>5.0000000000000044E-2</v>
      </c>
      <c r="S332" s="55">
        <f>R332*'Расчет субсидий'!Y332</f>
        <v>0.75000000000000067</v>
      </c>
      <c r="T332" s="56">
        <f t="shared" si="102"/>
        <v>2.6686630774906699</v>
      </c>
      <c r="U332" s="55">
        <f t="shared" si="94"/>
        <v>-1.4997294941540658</v>
      </c>
    </row>
    <row r="333" spans="1:21" ht="15" customHeight="1">
      <c r="A333" s="33" t="s">
        <v>325</v>
      </c>
      <c r="B333" s="53">
        <f>'Расчет субсидий'!AD333</f>
        <v>-35.045454545454561</v>
      </c>
      <c r="C333" s="55">
        <f>'Расчет субсидий'!D333-1</f>
        <v>-1</v>
      </c>
      <c r="D333" s="55">
        <f>C333*'Расчет субсидий'!E333</f>
        <v>0</v>
      </c>
      <c r="E333" s="56">
        <f t="shared" si="99"/>
        <v>0</v>
      </c>
      <c r="F333" s="27" t="s">
        <v>375</v>
      </c>
      <c r="G333" s="27" t="s">
        <v>375</v>
      </c>
      <c r="H333" s="27" t="s">
        <v>375</v>
      </c>
      <c r="I333" s="27" t="s">
        <v>375</v>
      </c>
      <c r="J333" s="27" t="s">
        <v>375</v>
      </c>
      <c r="K333" s="27" t="s">
        <v>375</v>
      </c>
      <c r="L333" s="55">
        <f>'Расчет субсидий'!P333-1</f>
        <v>-0.58773448773448778</v>
      </c>
      <c r="M333" s="55">
        <f>L333*'Расчет субсидий'!Q333</f>
        <v>-11.754689754689755</v>
      </c>
      <c r="N333" s="56">
        <f t="shared" si="100"/>
        <v>-64.65093945000369</v>
      </c>
      <c r="O333" s="55">
        <f>'Расчет субсидий'!T333-1</f>
        <v>0.13498233215547706</v>
      </c>
      <c r="P333" s="55">
        <f>O333*'Расчет субсидий'!U333</f>
        <v>4.0494699646643113</v>
      </c>
      <c r="Q333" s="56">
        <f t="shared" si="101"/>
        <v>22.272135033225368</v>
      </c>
      <c r="R333" s="55">
        <f>'Расчет субсидий'!X333-1</f>
        <v>6.6666666666666652E-2</v>
      </c>
      <c r="S333" s="55">
        <f>R333*'Расчет субсидий'!Y333</f>
        <v>1.333333333333333</v>
      </c>
      <c r="T333" s="56">
        <f t="shared" si="102"/>
        <v>7.3333498713237661</v>
      </c>
      <c r="U333" s="55">
        <f t="shared" si="94"/>
        <v>-6.3718864566921107</v>
      </c>
    </row>
    <row r="334" spans="1:21" ht="15" customHeight="1">
      <c r="A334" s="33" t="s">
        <v>326</v>
      </c>
      <c r="B334" s="53">
        <f>'Расчет субсидий'!AD334</f>
        <v>11.018181818181816</v>
      </c>
      <c r="C334" s="55">
        <f>'Расчет субсидий'!D334-1</f>
        <v>0.13043478260869557</v>
      </c>
      <c r="D334" s="55">
        <f>C334*'Расчет субсидий'!E334</f>
        <v>1.3043478260869557</v>
      </c>
      <c r="E334" s="56">
        <f t="shared" si="99"/>
        <v>1.6339990691788491</v>
      </c>
      <c r="F334" s="27" t="s">
        <v>375</v>
      </c>
      <c r="G334" s="27" t="s">
        <v>375</v>
      </c>
      <c r="H334" s="27" t="s">
        <v>375</v>
      </c>
      <c r="I334" s="27" t="s">
        <v>375</v>
      </c>
      <c r="J334" s="27" t="s">
        <v>375</v>
      </c>
      <c r="K334" s="27" t="s">
        <v>375</v>
      </c>
      <c r="L334" s="55">
        <f>'Расчет субсидий'!P334-1</f>
        <v>0.2495485110470701</v>
      </c>
      <c r="M334" s="55">
        <f>L334*'Расчет субсидий'!Q334</f>
        <v>4.990970220941402</v>
      </c>
      <c r="N334" s="56">
        <f t="shared" si="100"/>
        <v>6.2523511997435008</v>
      </c>
      <c r="O334" s="55">
        <f>'Расчет субсидий'!T334-1</f>
        <v>5.0000000000000044E-2</v>
      </c>
      <c r="P334" s="55">
        <f>O334*'Расчет субсидий'!U334</f>
        <v>1.5000000000000013</v>
      </c>
      <c r="Q334" s="56">
        <f t="shared" si="101"/>
        <v>1.8790989295556793</v>
      </c>
      <c r="R334" s="55">
        <f>'Расчет субсидий'!X334-1</f>
        <v>5.0000000000000044E-2</v>
      </c>
      <c r="S334" s="55">
        <f>R334*'Расчет субсидий'!Y334</f>
        <v>1.0000000000000009</v>
      </c>
      <c r="T334" s="56">
        <f t="shared" si="102"/>
        <v>1.2527326197037862</v>
      </c>
      <c r="U334" s="55">
        <f t="shared" si="94"/>
        <v>8.7953180470283598</v>
      </c>
    </row>
    <row r="335" spans="1:21" ht="15" customHeight="1">
      <c r="A335" s="33" t="s">
        <v>327</v>
      </c>
      <c r="B335" s="53">
        <f>'Расчет субсидий'!AD335</f>
        <v>10.063636363636363</v>
      </c>
      <c r="C335" s="55">
        <f>'Расчет субсидий'!D335-1</f>
        <v>3.225806451612856E-3</v>
      </c>
      <c r="D335" s="55">
        <f>C335*'Расчет субсидий'!E335</f>
        <v>3.225806451612856E-2</v>
      </c>
      <c r="E335" s="56">
        <f t="shared" si="99"/>
        <v>8.4710743801651667E-2</v>
      </c>
      <c r="F335" s="27" t="s">
        <v>375</v>
      </c>
      <c r="G335" s="27" t="s">
        <v>375</v>
      </c>
      <c r="H335" s="27" t="s">
        <v>375</v>
      </c>
      <c r="I335" s="27" t="s">
        <v>375</v>
      </c>
      <c r="J335" s="27" t="s">
        <v>375</v>
      </c>
      <c r="K335" s="27" t="s">
        <v>375</v>
      </c>
      <c r="L335" s="55">
        <f>'Расчет субсидий'!P335-1</f>
        <v>-0.16666666666666663</v>
      </c>
      <c r="M335" s="55">
        <f>L335*'Расчет субсидий'!Q335</f>
        <v>-3.3333333333333326</v>
      </c>
      <c r="N335" s="56">
        <f t="shared" si="100"/>
        <v>-8.7534435261707983</v>
      </c>
      <c r="O335" s="55">
        <f>'Расчет субсидий'!T335-1</f>
        <v>0.2566666666666666</v>
      </c>
      <c r="P335" s="55">
        <f>O335*'Расчет субсидий'!U335</f>
        <v>5.133333333333332</v>
      </c>
      <c r="Q335" s="56">
        <f t="shared" si="101"/>
        <v>13.48030303030303</v>
      </c>
      <c r="R335" s="55">
        <f>'Расчет субсидий'!X335-1</f>
        <v>6.6666666666666652E-2</v>
      </c>
      <c r="S335" s="55">
        <f>R335*'Расчет субсидий'!Y335</f>
        <v>1.9999999999999996</v>
      </c>
      <c r="T335" s="56">
        <f t="shared" si="102"/>
        <v>5.2520661157024797</v>
      </c>
      <c r="U335" s="55">
        <f t="shared" si="94"/>
        <v>3.8322580645161275</v>
      </c>
    </row>
    <row r="336" spans="1:21" ht="15" customHeight="1">
      <c r="A336" s="33" t="s">
        <v>328</v>
      </c>
      <c r="B336" s="53">
        <f>'Расчет субсидий'!AD336</f>
        <v>11.072727272727263</v>
      </c>
      <c r="C336" s="55">
        <f>'Расчет субсидий'!D336-1</f>
        <v>0.19999999999999996</v>
      </c>
      <c r="D336" s="55">
        <f>C336*'Расчет субсидий'!E336</f>
        <v>1.9999999999999996</v>
      </c>
      <c r="E336" s="56">
        <f t="shared" si="99"/>
        <v>2.6749561170755558</v>
      </c>
      <c r="F336" s="27" t="s">
        <v>375</v>
      </c>
      <c r="G336" s="27" t="s">
        <v>375</v>
      </c>
      <c r="H336" s="27" t="s">
        <v>375</v>
      </c>
      <c r="I336" s="27" t="s">
        <v>375</v>
      </c>
      <c r="J336" s="27" t="s">
        <v>375</v>
      </c>
      <c r="K336" s="27" t="s">
        <v>375</v>
      </c>
      <c r="L336" s="55">
        <f>'Расчет субсидий'!P336-1</f>
        <v>-0.23605947955390327</v>
      </c>
      <c r="M336" s="55">
        <f>L336*'Расчет субсидий'!Q336</f>
        <v>-4.7211895910780655</v>
      </c>
      <c r="N336" s="56">
        <f t="shared" si="100"/>
        <v>-6.3144874882638584</v>
      </c>
      <c r="O336" s="55">
        <f>'Расчет субсидий'!T336-1</f>
        <v>0.30000000000000004</v>
      </c>
      <c r="P336" s="55">
        <f>O336*'Расчет субсидий'!U336</f>
        <v>9.0000000000000018</v>
      </c>
      <c r="Q336" s="56">
        <f t="shared" si="101"/>
        <v>12.037302526840005</v>
      </c>
      <c r="R336" s="55">
        <f>'Расчет субсидий'!X336-1</f>
        <v>0.10000000000000009</v>
      </c>
      <c r="S336" s="55">
        <f>R336*'Расчет субсидий'!Y336</f>
        <v>2.0000000000000018</v>
      </c>
      <c r="T336" s="56">
        <f t="shared" si="102"/>
        <v>2.6749561170755589</v>
      </c>
      <c r="U336" s="55">
        <f t="shared" si="94"/>
        <v>8.2788104089219381</v>
      </c>
    </row>
    <row r="337" spans="1:21" ht="15" customHeight="1">
      <c r="A337" s="33" t="s">
        <v>329</v>
      </c>
      <c r="B337" s="53">
        <f>'Расчет субсидий'!AD337</f>
        <v>-5.3727272727272606</v>
      </c>
      <c r="C337" s="55">
        <f>'Расчет субсидий'!D337-1</f>
        <v>0.19750000000000001</v>
      </c>
      <c r="D337" s="55">
        <f>C337*'Расчет субсидий'!E337</f>
        <v>1.9750000000000001</v>
      </c>
      <c r="E337" s="56">
        <f t="shared" si="99"/>
        <v>2.8921039776589534</v>
      </c>
      <c r="F337" s="27" t="s">
        <v>375</v>
      </c>
      <c r="G337" s="27" t="s">
        <v>375</v>
      </c>
      <c r="H337" s="27" t="s">
        <v>375</v>
      </c>
      <c r="I337" s="27" t="s">
        <v>375</v>
      </c>
      <c r="J337" s="27" t="s">
        <v>375</v>
      </c>
      <c r="K337" s="27" t="s">
        <v>375</v>
      </c>
      <c r="L337" s="55">
        <f>'Расчет субсидий'!P337-1</f>
        <v>-0.60095011876484561</v>
      </c>
      <c r="M337" s="55">
        <f>L337*'Расчет субсидий'!Q337</f>
        <v>-12.019002375296912</v>
      </c>
      <c r="N337" s="56">
        <f t="shared" si="100"/>
        <v>-17.600103583336001</v>
      </c>
      <c r="O337" s="55">
        <f>'Расчет субсидий'!T337-1</f>
        <v>0.20500000000000007</v>
      </c>
      <c r="P337" s="55">
        <f>O337*'Расчет субсидий'!U337</f>
        <v>5.1250000000000018</v>
      </c>
      <c r="Q337" s="56">
        <f t="shared" si="101"/>
        <v>7.5048267774694377</v>
      </c>
      <c r="R337" s="55">
        <f>'Расчет субсидий'!X337-1</f>
        <v>5.0000000000000044E-2</v>
      </c>
      <c r="S337" s="55">
        <f>R337*'Расчет субсидий'!Y337</f>
        <v>1.2500000000000011</v>
      </c>
      <c r="T337" s="56">
        <f t="shared" si="102"/>
        <v>1.8304455554803516</v>
      </c>
      <c r="U337" s="55">
        <f t="shared" si="94"/>
        <v>-3.6690023752969099</v>
      </c>
    </row>
    <row r="338" spans="1:21" ht="15" customHeight="1">
      <c r="A338" s="33" t="s">
        <v>330</v>
      </c>
      <c r="B338" s="53">
        <f>'Расчет субсидий'!AD338</f>
        <v>-4.7636363636363797</v>
      </c>
      <c r="C338" s="55">
        <f>'Расчет субсидий'!D338-1</f>
        <v>0.19999999999999996</v>
      </c>
      <c r="D338" s="55">
        <f>C338*'Расчет субсидий'!E338</f>
        <v>1.9999999999999996</v>
      </c>
      <c r="E338" s="56">
        <f t="shared" si="99"/>
        <v>5.0834339781749671</v>
      </c>
      <c r="F338" s="27" t="s">
        <v>375</v>
      </c>
      <c r="G338" s="27" t="s">
        <v>375</v>
      </c>
      <c r="H338" s="27" t="s">
        <v>375</v>
      </c>
      <c r="I338" s="27" t="s">
        <v>375</v>
      </c>
      <c r="J338" s="27" t="s">
        <v>375</v>
      </c>
      <c r="K338" s="27" t="s">
        <v>375</v>
      </c>
      <c r="L338" s="55">
        <f>'Расчет субсидий'!P338-1</f>
        <v>-0.27237569060773492</v>
      </c>
      <c r="M338" s="55">
        <f>L338*'Расчет субсидий'!Q338</f>
        <v>-5.447513812154698</v>
      </c>
      <c r="N338" s="56">
        <f t="shared" si="100"/>
        <v>-13.846038404642321</v>
      </c>
      <c r="O338" s="55">
        <f>'Расчет субсидий'!T338-1</f>
        <v>6.6666666666665986E-3</v>
      </c>
      <c r="P338" s="55">
        <f>O338*'Расчет субсидий'!U338</f>
        <v>0.13333333333333197</v>
      </c>
      <c r="Q338" s="56">
        <f t="shared" si="101"/>
        <v>0.3388955985449944</v>
      </c>
      <c r="R338" s="55">
        <f>'Расчет субсидий'!X338-1</f>
        <v>4.8000000000000043E-2</v>
      </c>
      <c r="S338" s="55">
        <f>R338*'Расчет субсидий'!Y338</f>
        <v>1.4400000000000013</v>
      </c>
      <c r="T338" s="56">
        <f t="shared" si="102"/>
        <v>3.6600724642859808</v>
      </c>
      <c r="U338" s="55">
        <f t="shared" si="94"/>
        <v>-1.8741804788213652</v>
      </c>
    </row>
    <row r="339" spans="1:21" ht="15" customHeight="1">
      <c r="A339" s="33" t="s">
        <v>331</v>
      </c>
      <c r="B339" s="53">
        <f>'Расчет субсидий'!AD339</f>
        <v>2.4090909090908781</v>
      </c>
      <c r="C339" s="55">
        <f>'Расчет субсидий'!D339-1</f>
        <v>-0.11645838540364906</v>
      </c>
      <c r="D339" s="55">
        <f>C339*'Расчет субсидий'!E339</f>
        <v>-1.1645838540364906</v>
      </c>
      <c r="E339" s="56">
        <f t="shared" si="99"/>
        <v>-8.538525840913497</v>
      </c>
      <c r="F339" s="27" t="s">
        <v>375</v>
      </c>
      <c r="G339" s="27" t="s">
        <v>375</v>
      </c>
      <c r="H339" s="27" t="s">
        <v>375</v>
      </c>
      <c r="I339" s="27" t="s">
        <v>375</v>
      </c>
      <c r="J339" s="27" t="s">
        <v>375</v>
      </c>
      <c r="K339" s="27" t="s">
        <v>375</v>
      </c>
      <c r="L339" s="55">
        <f>'Расчет субсидий'!P339-1</f>
        <v>-1.2008476571697568E-2</v>
      </c>
      <c r="M339" s="55">
        <f>L339*'Расчет субсидий'!Q339</f>
        <v>-0.24016953143395137</v>
      </c>
      <c r="N339" s="56">
        <f t="shared" si="100"/>
        <v>-1.7608811450039428</v>
      </c>
      <c r="O339" s="55">
        <f>'Расчет субсидий'!T339-1</f>
        <v>2.0000000000000018E-2</v>
      </c>
      <c r="P339" s="55">
        <f>O339*'Расчет субсидий'!U339</f>
        <v>0.40000000000000036</v>
      </c>
      <c r="Q339" s="56">
        <f t="shared" si="101"/>
        <v>2.932730283463457</v>
      </c>
      <c r="R339" s="55">
        <f>'Расчет субсидий'!X339-1</f>
        <v>4.4444444444444509E-2</v>
      </c>
      <c r="S339" s="55">
        <f>R339*'Расчет субсидий'!Y339</f>
        <v>1.3333333333333353</v>
      </c>
      <c r="T339" s="56">
        <f t="shared" si="102"/>
        <v>9.7757676115448628</v>
      </c>
      <c r="U339" s="55">
        <f t="shared" si="94"/>
        <v>0.32857994786289368</v>
      </c>
    </row>
    <row r="340" spans="1:21" ht="15" customHeight="1">
      <c r="A340" s="32" t="s">
        <v>332</v>
      </c>
      <c r="B340" s="57"/>
      <c r="C340" s="58"/>
      <c r="D340" s="58"/>
      <c r="E340" s="59"/>
      <c r="F340" s="58"/>
      <c r="G340" s="58"/>
      <c r="H340" s="59"/>
      <c r="I340" s="59"/>
      <c r="J340" s="59"/>
      <c r="K340" s="59"/>
      <c r="L340" s="58"/>
      <c r="M340" s="58"/>
      <c r="N340" s="59"/>
      <c r="O340" s="58"/>
      <c r="P340" s="58"/>
      <c r="Q340" s="59"/>
      <c r="R340" s="58"/>
      <c r="S340" s="58"/>
      <c r="T340" s="59"/>
      <c r="U340" s="59"/>
    </row>
    <row r="341" spans="1:21" ht="15" customHeight="1">
      <c r="A341" s="33" t="s">
        <v>333</v>
      </c>
      <c r="B341" s="53">
        <f>'Расчет субсидий'!AD341</f>
        <v>-10.554545454545462</v>
      </c>
      <c r="C341" s="55">
        <f>'Расчет субсидий'!D341-1</f>
        <v>4.8148148148148273E-2</v>
      </c>
      <c r="D341" s="55">
        <f>C341*'Расчет субсидий'!E341</f>
        <v>0.48148148148148273</v>
      </c>
      <c r="E341" s="56">
        <f t="shared" ref="E341:E351" si="103">$B341*D341/$U341</f>
        <v>0.86143802835881444</v>
      </c>
      <c r="F341" s="27" t="s">
        <v>375</v>
      </c>
      <c r="G341" s="27" t="s">
        <v>375</v>
      </c>
      <c r="H341" s="27" t="s">
        <v>375</v>
      </c>
      <c r="I341" s="27" t="s">
        <v>375</v>
      </c>
      <c r="J341" s="27" t="s">
        <v>375</v>
      </c>
      <c r="K341" s="27" t="s">
        <v>375</v>
      </c>
      <c r="L341" s="55">
        <f>'Расчет субсидий'!P341-1</f>
        <v>-0.38153540701522171</v>
      </c>
      <c r="M341" s="55">
        <f>L341*'Расчет субсидий'!Q341</f>
        <v>-7.6307081403044341</v>
      </c>
      <c r="N341" s="56">
        <f t="shared" ref="N341:N351" si="104">$B341*M341/$U341</f>
        <v>-13.652409133451194</v>
      </c>
      <c r="O341" s="55">
        <f>'Расчет субсидий'!T341-1</f>
        <v>0</v>
      </c>
      <c r="P341" s="55">
        <f>O341*'Расчет субсидий'!U341</f>
        <v>0</v>
      </c>
      <c r="Q341" s="56">
        <f t="shared" ref="Q341:Q351" si="105">$B341*P341/$U341</f>
        <v>0</v>
      </c>
      <c r="R341" s="55">
        <f>'Расчет субсидий'!X341-1</f>
        <v>5.0000000000000044E-2</v>
      </c>
      <c r="S341" s="55">
        <f>R341*'Расчет субсидий'!Y341</f>
        <v>1.2500000000000011</v>
      </c>
      <c r="T341" s="56">
        <f t="shared" ref="T341:T351" si="106">$B341*S341/$U341</f>
        <v>2.2364256505469182</v>
      </c>
      <c r="U341" s="55">
        <f t="shared" si="94"/>
        <v>-5.8992266588229505</v>
      </c>
    </row>
    <row r="342" spans="1:21" ht="15" customHeight="1">
      <c r="A342" s="33" t="s">
        <v>334</v>
      </c>
      <c r="B342" s="53">
        <f>'Расчет субсидий'!AD342</f>
        <v>-12.690909090909088</v>
      </c>
      <c r="C342" s="55">
        <f>'Расчет субсидий'!D342-1</f>
        <v>5.3571428571428603E-2</v>
      </c>
      <c r="D342" s="55">
        <f>C342*'Расчет субсидий'!E342</f>
        <v>0.53571428571428603</v>
      </c>
      <c r="E342" s="56">
        <f t="shared" si="103"/>
        <v>0.97856357445534492</v>
      </c>
      <c r="F342" s="27" t="s">
        <v>375</v>
      </c>
      <c r="G342" s="27" t="s">
        <v>375</v>
      </c>
      <c r="H342" s="27" t="s">
        <v>375</v>
      </c>
      <c r="I342" s="27" t="s">
        <v>375</v>
      </c>
      <c r="J342" s="27" t="s">
        <v>375</v>
      </c>
      <c r="K342" s="27" t="s">
        <v>375</v>
      </c>
      <c r="L342" s="55">
        <f>'Расчет субсидий'!P342-1</f>
        <v>-0.40616740088105718</v>
      </c>
      <c r="M342" s="55">
        <f>L342*'Расчет субсидий'!Q342</f>
        <v>-8.1233480176211437</v>
      </c>
      <c r="N342" s="56">
        <f t="shared" si="104"/>
        <v>-14.838529948980419</v>
      </c>
      <c r="O342" s="55">
        <f>'Расчет субсидий'!T342-1</f>
        <v>-1.2000000000000011E-2</v>
      </c>
      <c r="P342" s="55">
        <f>O342*'Расчет субсидий'!U342</f>
        <v>-0.36000000000000032</v>
      </c>
      <c r="Q342" s="56">
        <f t="shared" si="105"/>
        <v>-0.65759472203399194</v>
      </c>
      <c r="R342" s="55">
        <f>'Расчет субсидий'!X342-1</f>
        <v>5.0000000000000044E-2</v>
      </c>
      <c r="S342" s="55">
        <f>R342*'Расчет субсидий'!Y342</f>
        <v>1.0000000000000009</v>
      </c>
      <c r="T342" s="56">
        <f t="shared" si="106"/>
        <v>1.8266520056499775</v>
      </c>
      <c r="U342" s="55">
        <f t="shared" si="94"/>
        <v>-6.9476337319068566</v>
      </c>
    </row>
    <row r="343" spans="1:21" ht="15" customHeight="1">
      <c r="A343" s="33" t="s">
        <v>335</v>
      </c>
      <c r="B343" s="53">
        <f>'Расчет субсидий'!AD343</f>
        <v>-19.081818181818193</v>
      </c>
      <c r="C343" s="55">
        <f>'Расчет субсидий'!D343-1</f>
        <v>0.2182222222222221</v>
      </c>
      <c r="D343" s="55">
        <f>C343*'Расчет субсидий'!E343</f>
        <v>2.182222222222221</v>
      </c>
      <c r="E343" s="56">
        <f t="shared" si="103"/>
        <v>2.9002054020267196</v>
      </c>
      <c r="F343" s="27" t="s">
        <v>375</v>
      </c>
      <c r="G343" s="27" t="s">
        <v>375</v>
      </c>
      <c r="H343" s="27" t="s">
        <v>375</v>
      </c>
      <c r="I343" s="27" t="s">
        <v>375</v>
      </c>
      <c r="J343" s="27" t="s">
        <v>375</v>
      </c>
      <c r="K343" s="27" t="s">
        <v>375</v>
      </c>
      <c r="L343" s="55">
        <f>'Расчет субсидий'!P343-1</f>
        <v>-0.68933786757351467</v>
      </c>
      <c r="M343" s="55">
        <f>L343*'Расчет субсидий'!Q343</f>
        <v>-13.786757351470293</v>
      </c>
      <c r="N343" s="56">
        <f t="shared" si="104"/>
        <v>-18.322803122428301</v>
      </c>
      <c r="O343" s="55">
        <f>'Расчет субсидий'!T343-1</f>
        <v>-0.1140000000000001</v>
      </c>
      <c r="P343" s="55">
        <f>O343*'Расчет субсидий'!U343</f>
        <v>-3.420000000000003</v>
      </c>
      <c r="Q343" s="56">
        <f t="shared" si="105"/>
        <v>-4.5452302583697843</v>
      </c>
      <c r="R343" s="55">
        <f>'Расчет субсидий'!X343-1</f>
        <v>3.3333333333333437E-2</v>
      </c>
      <c r="S343" s="55">
        <f>R343*'Расчет субсидий'!Y343</f>
        <v>0.66666666666666874</v>
      </c>
      <c r="T343" s="56">
        <f t="shared" si="106"/>
        <v>0.8860097969531765</v>
      </c>
      <c r="U343" s="55">
        <f t="shared" si="94"/>
        <v>-14.357868462581408</v>
      </c>
    </row>
    <row r="344" spans="1:21" ht="15" customHeight="1">
      <c r="A344" s="33" t="s">
        <v>336</v>
      </c>
      <c r="B344" s="53">
        <f>'Расчет субсидий'!AD344</f>
        <v>-9.8727272727272748</v>
      </c>
      <c r="C344" s="55">
        <f>'Расчет субсидий'!D344-1</f>
        <v>-6.8965517241370566E-4</v>
      </c>
      <c r="D344" s="55">
        <f>C344*'Расчет субсидий'!E344</f>
        <v>-6.8965517241370566E-3</v>
      </c>
      <c r="E344" s="56">
        <f t="shared" si="103"/>
        <v>-1.7366884137998091E-2</v>
      </c>
      <c r="F344" s="27" t="s">
        <v>375</v>
      </c>
      <c r="G344" s="27" t="s">
        <v>375</v>
      </c>
      <c r="H344" s="27" t="s">
        <v>375</v>
      </c>
      <c r="I344" s="27" t="s">
        <v>375</v>
      </c>
      <c r="J344" s="27" t="s">
        <v>375</v>
      </c>
      <c r="K344" s="27" t="s">
        <v>375</v>
      </c>
      <c r="L344" s="55">
        <f>'Расчет субсидий'!P344-1</f>
        <v>-0.19568277803847955</v>
      </c>
      <c r="M344" s="55">
        <f>L344*'Расчет субсидий'!Q344</f>
        <v>-3.9136555607695911</v>
      </c>
      <c r="N344" s="56">
        <f t="shared" si="104"/>
        <v>-9.8553603885892773</v>
      </c>
      <c r="O344" s="55">
        <f>'Расчет субсидий'!T344-1</f>
        <v>0</v>
      </c>
      <c r="P344" s="55">
        <f>O344*'Расчет субсидий'!U344</f>
        <v>0</v>
      </c>
      <c r="Q344" s="56">
        <f t="shared" si="105"/>
        <v>0</v>
      </c>
      <c r="R344" s="55">
        <f>'Расчет субсидий'!X344-1</f>
        <v>0</v>
      </c>
      <c r="S344" s="55">
        <f>R344*'Расчет субсидий'!Y344</f>
        <v>0</v>
      </c>
      <c r="T344" s="56">
        <f t="shared" si="106"/>
        <v>0</v>
      </c>
      <c r="U344" s="55">
        <f t="shared" si="94"/>
        <v>-3.9205521124937279</v>
      </c>
    </row>
    <row r="345" spans="1:21" ht="15" customHeight="1">
      <c r="A345" s="33" t="s">
        <v>337</v>
      </c>
      <c r="B345" s="53">
        <f>'Расчет субсидий'!AD345</f>
        <v>-0.80909090909091219</v>
      </c>
      <c r="C345" s="55">
        <f>'Расчет субсидий'!D345-1</f>
        <v>2.7777777777777679E-3</v>
      </c>
      <c r="D345" s="55">
        <f>C345*'Расчет субсидий'!E345</f>
        <v>2.7777777777777679E-2</v>
      </c>
      <c r="E345" s="56">
        <f t="shared" si="103"/>
        <v>2.7736759833656199E-2</v>
      </c>
      <c r="F345" s="27" t="s">
        <v>375</v>
      </c>
      <c r="G345" s="27" t="s">
        <v>375</v>
      </c>
      <c r="H345" s="27" t="s">
        <v>375</v>
      </c>
      <c r="I345" s="27" t="s">
        <v>375</v>
      </c>
      <c r="J345" s="27" t="s">
        <v>375</v>
      </c>
      <c r="K345" s="27" t="s">
        <v>375</v>
      </c>
      <c r="L345" s="55">
        <f>'Расчет субсидий'!P345-1</f>
        <v>-0.1919032597266036</v>
      </c>
      <c r="M345" s="55">
        <f>L345*'Расчет субсидий'!Q345</f>
        <v>-3.8380651945320721</v>
      </c>
      <c r="N345" s="56">
        <f t="shared" si="104"/>
        <v>-3.8323977309594515</v>
      </c>
      <c r="O345" s="55">
        <f>'Расчет субсидий'!T345-1</f>
        <v>0</v>
      </c>
      <c r="P345" s="55">
        <f>O345*'Расчет субсидий'!U345</f>
        <v>0</v>
      </c>
      <c r="Q345" s="56">
        <f t="shared" si="105"/>
        <v>0</v>
      </c>
      <c r="R345" s="55">
        <f>'Расчет субсидий'!X345-1</f>
        <v>0.10000000000000009</v>
      </c>
      <c r="S345" s="55">
        <f>R345*'Расчет субсидий'!Y345</f>
        <v>3.0000000000000027</v>
      </c>
      <c r="T345" s="56">
        <f t="shared" si="106"/>
        <v>2.9955700620348829</v>
      </c>
      <c r="U345" s="55">
        <f t="shared" si="94"/>
        <v>-0.81028741675429172</v>
      </c>
    </row>
    <row r="346" spans="1:21" ht="15" customHeight="1">
      <c r="A346" s="33" t="s">
        <v>338</v>
      </c>
      <c r="B346" s="53">
        <f>'Расчет субсидий'!AD346</f>
        <v>-2.8454545454545475</v>
      </c>
      <c r="C346" s="55">
        <f>'Расчет субсидий'!D346-1</f>
        <v>0.12307692307692308</v>
      </c>
      <c r="D346" s="55">
        <f>C346*'Расчет субсидий'!E346</f>
        <v>1.2307692307692308</v>
      </c>
      <c r="E346" s="56">
        <f t="shared" si="103"/>
        <v>0.29817224371729878</v>
      </c>
      <c r="F346" s="27" t="s">
        <v>375</v>
      </c>
      <c r="G346" s="27" t="s">
        <v>375</v>
      </c>
      <c r="H346" s="27" t="s">
        <v>375</v>
      </c>
      <c r="I346" s="27" t="s">
        <v>375</v>
      </c>
      <c r="J346" s="27" t="s">
        <v>375</v>
      </c>
      <c r="K346" s="27" t="s">
        <v>375</v>
      </c>
      <c r="L346" s="55">
        <f>'Расчет субсидий'!P346-1</f>
        <v>-0.69046601111586159</v>
      </c>
      <c r="M346" s="55">
        <f>L346*'Расчет субсидий'!Q346</f>
        <v>-13.809320222317233</v>
      </c>
      <c r="N346" s="56">
        <f t="shared" si="104"/>
        <v>-3.3455142458554348</v>
      </c>
      <c r="O346" s="55">
        <f>'Расчет субсидий'!T346-1</f>
        <v>0</v>
      </c>
      <c r="P346" s="55">
        <f>O346*'Расчет субсидий'!U346</f>
        <v>0</v>
      </c>
      <c r="Q346" s="56">
        <f t="shared" si="105"/>
        <v>0</v>
      </c>
      <c r="R346" s="55">
        <f>'Расчет субсидий'!X346-1</f>
        <v>3.3333333333333437E-2</v>
      </c>
      <c r="S346" s="55">
        <f>R346*'Расчет субсидий'!Y346</f>
        <v>0.83333333333333592</v>
      </c>
      <c r="T346" s="56">
        <f t="shared" si="106"/>
        <v>0.20188745668358835</v>
      </c>
      <c r="U346" s="55">
        <f t="shared" si="94"/>
        <v>-11.745217658214667</v>
      </c>
    </row>
    <row r="347" spans="1:21" ht="15" customHeight="1">
      <c r="A347" s="33" t="s">
        <v>339</v>
      </c>
      <c r="B347" s="53">
        <f>'Расчет субсидий'!AD347</f>
        <v>-2.5454545454545325</v>
      </c>
      <c r="C347" s="55">
        <f>'Расчет субсидий'!D347-1</f>
        <v>-1</v>
      </c>
      <c r="D347" s="55">
        <f>C347*'Расчет субсидий'!E347</f>
        <v>0</v>
      </c>
      <c r="E347" s="56">
        <f t="shared" si="103"/>
        <v>0</v>
      </c>
      <c r="F347" s="27" t="s">
        <v>375</v>
      </c>
      <c r="G347" s="27" t="s">
        <v>375</v>
      </c>
      <c r="H347" s="27" t="s">
        <v>375</v>
      </c>
      <c r="I347" s="27" t="s">
        <v>375</v>
      </c>
      <c r="J347" s="27" t="s">
        <v>375</v>
      </c>
      <c r="K347" s="27" t="s">
        <v>375</v>
      </c>
      <c r="L347" s="55">
        <f>'Расчет субсидий'!P347-1</f>
        <v>-0.3932334997226844</v>
      </c>
      <c r="M347" s="55">
        <f>L347*'Расчет субсидий'!Q347</f>
        <v>-7.8646699944536884</v>
      </c>
      <c r="N347" s="56">
        <f t="shared" si="104"/>
        <v>-15.82955243160484</v>
      </c>
      <c r="O347" s="55">
        <f>'Расчет субсидий'!T347-1</f>
        <v>8.0000000000000071E-2</v>
      </c>
      <c r="P347" s="55">
        <f>O347*'Расчет субсидий'!U347</f>
        <v>1.6000000000000014</v>
      </c>
      <c r="Q347" s="56">
        <f t="shared" si="105"/>
        <v>3.22038736633947</v>
      </c>
      <c r="R347" s="55">
        <f>'Расчет субсидий'!X347-1</f>
        <v>0.16666666666666674</v>
      </c>
      <c r="S347" s="55">
        <f>R347*'Расчет субсидий'!Y347</f>
        <v>5.0000000000000018</v>
      </c>
      <c r="T347" s="56">
        <f t="shared" si="106"/>
        <v>10.06371051981084</v>
      </c>
      <c r="U347" s="55">
        <f t="shared" si="94"/>
        <v>-1.2646699944536852</v>
      </c>
    </row>
    <row r="348" spans="1:21" ht="15" customHeight="1">
      <c r="A348" s="33" t="s">
        <v>340</v>
      </c>
      <c r="B348" s="53">
        <f>'Расчет субсидий'!AD348</f>
        <v>-12.700000000000003</v>
      </c>
      <c r="C348" s="55">
        <f>'Расчет субсидий'!D348-1</f>
        <v>0</v>
      </c>
      <c r="D348" s="55">
        <f>C348*'Расчет субсидий'!E348</f>
        <v>0</v>
      </c>
      <c r="E348" s="56">
        <f t="shared" si="103"/>
        <v>0</v>
      </c>
      <c r="F348" s="27" t="s">
        <v>375</v>
      </c>
      <c r="G348" s="27" t="s">
        <v>375</v>
      </c>
      <c r="H348" s="27" t="s">
        <v>375</v>
      </c>
      <c r="I348" s="27" t="s">
        <v>375</v>
      </c>
      <c r="J348" s="27" t="s">
        <v>375</v>
      </c>
      <c r="K348" s="27" t="s">
        <v>375</v>
      </c>
      <c r="L348" s="55">
        <f>'Расчет субсидий'!P348-1</f>
        <v>-7.9355608591885396E-2</v>
      </c>
      <c r="M348" s="55">
        <f>L348*'Расчет субсидий'!Q348</f>
        <v>-1.5871121718377079</v>
      </c>
      <c r="N348" s="56">
        <f t="shared" si="104"/>
        <v>-1.7028076011895761</v>
      </c>
      <c r="O348" s="55">
        <f>'Расчет субсидий'!T348-1</f>
        <v>-0.375</v>
      </c>
      <c r="P348" s="55">
        <f>O348*'Расчет субсидий'!U348</f>
        <v>-11.25</v>
      </c>
      <c r="Q348" s="56">
        <f t="shared" si="105"/>
        <v>-12.070089218206569</v>
      </c>
      <c r="R348" s="55">
        <f>'Расчет субсидий'!X348-1</f>
        <v>5.0000000000000044E-2</v>
      </c>
      <c r="S348" s="55">
        <f>R348*'Расчет субсидий'!Y348</f>
        <v>1.0000000000000009</v>
      </c>
      <c r="T348" s="56">
        <f t="shared" si="106"/>
        <v>1.0728968193961403</v>
      </c>
      <c r="U348" s="55">
        <f t="shared" si="94"/>
        <v>-11.837112171837706</v>
      </c>
    </row>
    <row r="349" spans="1:21" ht="15" customHeight="1">
      <c r="A349" s="33" t="s">
        <v>341</v>
      </c>
      <c r="B349" s="53">
        <f>'Расчет субсидий'!AD349</f>
        <v>40.300000000000011</v>
      </c>
      <c r="C349" s="55">
        <f>'Расчет субсидий'!D349-1</f>
        <v>3.9825953416943838E-2</v>
      </c>
      <c r="D349" s="55">
        <f>C349*'Расчет субсидий'!E349</f>
        <v>0.39825953416943838</v>
      </c>
      <c r="E349" s="56">
        <f t="shared" si="103"/>
        <v>2.2941337201745102</v>
      </c>
      <c r="F349" s="27" t="s">
        <v>375</v>
      </c>
      <c r="G349" s="27" t="s">
        <v>375</v>
      </c>
      <c r="H349" s="27" t="s">
        <v>375</v>
      </c>
      <c r="I349" s="27" t="s">
        <v>375</v>
      </c>
      <c r="J349" s="27" t="s">
        <v>375</v>
      </c>
      <c r="K349" s="27" t="s">
        <v>375</v>
      </c>
      <c r="L349" s="55">
        <f>'Расчет субсидий'!P349-1</f>
        <v>7.3222530009233511E-2</v>
      </c>
      <c r="M349" s="55">
        <f>L349*'Расчет субсидий'!Q349</f>
        <v>1.4644506001846702</v>
      </c>
      <c r="N349" s="56">
        <f t="shared" si="104"/>
        <v>8.4358193970670907</v>
      </c>
      <c r="O349" s="55">
        <f>'Расчет субсидий'!T349-1</f>
        <v>0.2566666666666666</v>
      </c>
      <c r="P349" s="55">
        <f>O349*'Расчет субсидий'!U349</f>
        <v>5.133333333333332</v>
      </c>
      <c r="Q349" s="56">
        <f t="shared" si="105"/>
        <v>29.570046882758408</v>
      </c>
      <c r="R349" s="55">
        <f>'Расчет субсидий'!X349-1</f>
        <v>0</v>
      </c>
      <c r="S349" s="55">
        <f>R349*'Расчет субсидий'!Y349</f>
        <v>0</v>
      </c>
      <c r="T349" s="56">
        <f t="shared" si="106"/>
        <v>0</v>
      </c>
      <c r="U349" s="55">
        <f t="shared" si="94"/>
        <v>6.996043467687441</v>
      </c>
    </row>
    <row r="350" spans="1:21" ht="15" customHeight="1">
      <c r="A350" s="33" t="s">
        <v>342</v>
      </c>
      <c r="B350" s="53">
        <f>'Расчет субсидий'!AD350</f>
        <v>-12.927272727272737</v>
      </c>
      <c r="C350" s="55">
        <f>'Расчет субсидий'!D350-1</f>
        <v>-3.5999999999999921E-2</v>
      </c>
      <c r="D350" s="55">
        <f>C350*'Расчет субсидий'!E350</f>
        <v>-0.35999999999999921</v>
      </c>
      <c r="E350" s="56">
        <f t="shared" si="103"/>
        <v>-0.33566431063032337</v>
      </c>
      <c r="F350" s="27" t="s">
        <v>375</v>
      </c>
      <c r="G350" s="27" t="s">
        <v>375</v>
      </c>
      <c r="H350" s="27" t="s">
        <v>375</v>
      </c>
      <c r="I350" s="27" t="s">
        <v>375</v>
      </c>
      <c r="J350" s="27" t="s">
        <v>375</v>
      </c>
      <c r="K350" s="27" t="s">
        <v>375</v>
      </c>
      <c r="L350" s="55">
        <f>'Расчет субсидий'!P350-1</f>
        <v>-0.52714812862414329</v>
      </c>
      <c r="M350" s="55">
        <f>L350*'Расчет субсидий'!Q350</f>
        <v>-10.542962572482866</v>
      </c>
      <c r="N350" s="56">
        <f t="shared" si="104"/>
        <v>-9.8302673997049155</v>
      </c>
      <c r="O350" s="55">
        <f>'Расчет субсидий'!T350-1</f>
        <v>-0.11538461538461542</v>
      </c>
      <c r="P350" s="55">
        <f>O350*'Расчет субсидий'!U350</f>
        <v>-3.4615384615384626</v>
      </c>
      <c r="Q350" s="56">
        <f t="shared" si="105"/>
        <v>-3.2275414483685023</v>
      </c>
      <c r="R350" s="55">
        <f>'Расчет субсидий'!X350-1</f>
        <v>2.4999999999999911E-2</v>
      </c>
      <c r="S350" s="55">
        <f>R350*'Расчет субсидий'!Y350</f>
        <v>0.49999999999999822</v>
      </c>
      <c r="T350" s="56">
        <f t="shared" si="106"/>
        <v>0.46620043143100404</v>
      </c>
      <c r="U350" s="55">
        <f t="shared" si="94"/>
        <v>-13.864501034021329</v>
      </c>
    </row>
    <row r="351" spans="1:21" ht="15" customHeight="1">
      <c r="A351" s="33" t="s">
        <v>343</v>
      </c>
      <c r="B351" s="53">
        <f>'Расчет субсидий'!AD351</f>
        <v>-10.936363636363637</v>
      </c>
      <c r="C351" s="55">
        <f>'Расчет субсидий'!D351-1</f>
        <v>0.18799999999999994</v>
      </c>
      <c r="D351" s="55">
        <f>C351*'Расчет субсидий'!E351</f>
        <v>1.8799999999999994</v>
      </c>
      <c r="E351" s="56">
        <f t="shared" si="103"/>
        <v>4.8146683035233089</v>
      </c>
      <c r="F351" s="27" t="s">
        <v>375</v>
      </c>
      <c r="G351" s="27" t="s">
        <v>375</v>
      </c>
      <c r="H351" s="27" t="s">
        <v>375</v>
      </c>
      <c r="I351" s="27" t="s">
        <v>375</v>
      </c>
      <c r="J351" s="27" t="s">
        <v>375</v>
      </c>
      <c r="K351" s="27" t="s">
        <v>375</v>
      </c>
      <c r="L351" s="55">
        <f>'Расчет субсидий'!P351-1</f>
        <v>-0.27418463239358759</v>
      </c>
      <c r="M351" s="55">
        <f>L351*'Расчет субсидий'!Q351</f>
        <v>-5.4836926478717523</v>
      </c>
      <c r="N351" s="56">
        <f t="shared" si="104"/>
        <v>-14.043702754240392</v>
      </c>
      <c r="O351" s="55">
        <f>'Расчет субсидий'!T351-1</f>
        <v>-5.9999999999999942E-2</v>
      </c>
      <c r="P351" s="55">
        <f>O351*'Расчет субсидий'!U351</f>
        <v>-1.4999999999999987</v>
      </c>
      <c r="Q351" s="56">
        <f t="shared" si="105"/>
        <v>-3.8414906677047651</v>
      </c>
      <c r="R351" s="55">
        <f>'Расчет субсидий'!X351-1</f>
        <v>3.3333333333333437E-2</v>
      </c>
      <c r="S351" s="55">
        <f>R351*'Расчет субсидий'!Y351</f>
        <v>0.83333333333333592</v>
      </c>
      <c r="T351" s="56">
        <f t="shared" si="106"/>
        <v>2.1341614820582113</v>
      </c>
      <c r="U351" s="55">
        <f t="shared" si="94"/>
        <v>-4.2703593145384158</v>
      </c>
    </row>
    <row r="352" spans="1:21" ht="15" customHeight="1">
      <c r="A352" s="32" t="s">
        <v>344</v>
      </c>
      <c r="B352" s="57"/>
      <c r="C352" s="58"/>
      <c r="D352" s="58"/>
      <c r="E352" s="59"/>
      <c r="F352" s="58"/>
      <c r="G352" s="58"/>
      <c r="H352" s="59"/>
      <c r="I352" s="59"/>
      <c r="J352" s="59"/>
      <c r="K352" s="59"/>
      <c r="L352" s="58"/>
      <c r="M352" s="58"/>
      <c r="N352" s="59"/>
      <c r="O352" s="58"/>
      <c r="P352" s="58"/>
      <c r="Q352" s="59"/>
      <c r="R352" s="58"/>
      <c r="S352" s="58"/>
      <c r="T352" s="59"/>
      <c r="U352" s="59"/>
    </row>
    <row r="353" spans="1:21" ht="15" customHeight="1">
      <c r="A353" s="33" t="s">
        <v>345</v>
      </c>
      <c r="B353" s="53">
        <f>'Расчет субсидий'!AD353</f>
        <v>8.6545454545454561</v>
      </c>
      <c r="C353" s="55">
        <f>'Расчет субсидий'!D353-1</f>
        <v>-2.9032258064516037E-2</v>
      </c>
      <c r="D353" s="55">
        <f>C353*'Расчет субсидий'!E353</f>
        <v>-0.29032258064516037</v>
      </c>
      <c r="E353" s="56">
        <f t="shared" ref="E353:E363" si="107">$B353*D353/$U353</f>
        <v>-0.36897635760733716</v>
      </c>
      <c r="F353" s="27" t="s">
        <v>375</v>
      </c>
      <c r="G353" s="27" t="s">
        <v>375</v>
      </c>
      <c r="H353" s="27" t="s">
        <v>375</v>
      </c>
      <c r="I353" s="27" t="s">
        <v>375</v>
      </c>
      <c r="J353" s="27" t="s">
        <v>375</v>
      </c>
      <c r="K353" s="27" t="s">
        <v>375</v>
      </c>
      <c r="L353" s="55">
        <f>'Расчет субсидий'!P353-1</f>
        <v>0.30000000000000004</v>
      </c>
      <c r="M353" s="55">
        <f>L353*'Расчет субсидий'!Q353</f>
        <v>6.0000000000000009</v>
      </c>
      <c r="N353" s="56">
        <f t="shared" ref="N353:N363" si="108">$B353*M353/$U353</f>
        <v>7.6255113905516589</v>
      </c>
      <c r="O353" s="55">
        <f>'Расчет субсидий'!T353-1</f>
        <v>0.18999999999999995</v>
      </c>
      <c r="P353" s="55">
        <f>O353*'Расчет субсидий'!U353</f>
        <v>2.8499999999999992</v>
      </c>
      <c r="Q353" s="56">
        <f t="shared" ref="Q353:Q363" si="109">$B353*P353/$U353</f>
        <v>3.6221179105120367</v>
      </c>
      <c r="R353" s="55">
        <f>'Расчет субсидий'!X353-1</f>
        <v>-5.0000000000000044E-2</v>
      </c>
      <c r="S353" s="55">
        <f>R353*'Расчет субсидий'!Y353</f>
        <v>-1.7500000000000016</v>
      </c>
      <c r="T353" s="56">
        <f t="shared" ref="T353:T363" si="110">$B353*S353/$U353</f>
        <v>-2.2241074889109025</v>
      </c>
      <c r="U353" s="55">
        <f t="shared" si="94"/>
        <v>6.8096774193548377</v>
      </c>
    </row>
    <row r="354" spans="1:21" ht="15" customHeight="1">
      <c r="A354" s="33" t="s">
        <v>53</v>
      </c>
      <c r="B354" s="53">
        <f>'Расчет субсидий'!AD354</f>
        <v>3.4363636363636374</v>
      </c>
      <c r="C354" s="55">
        <f>'Расчет субсидий'!D354-1</f>
        <v>2.2727272727272707E-2</v>
      </c>
      <c r="D354" s="55">
        <f>C354*'Расчет субсидий'!E354</f>
        <v>0.22727272727272707</v>
      </c>
      <c r="E354" s="56">
        <f t="shared" si="107"/>
        <v>0.29157286071098665</v>
      </c>
      <c r="F354" s="27" t="s">
        <v>375</v>
      </c>
      <c r="G354" s="27" t="s">
        <v>375</v>
      </c>
      <c r="H354" s="27" t="s">
        <v>375</v>
      </c>
      <c r="I354" s="27" t="s">
        <v>375</v>
      </c>
      <c r="J354" s="27" t="s">
        <v>375</v>
      </c>
      <c r="K354" s="27" t="s">
        <v>375</v>
      </c>
      <c r="L354" s="55">
        <f>'Расчет субсидий'!P354-1</f>
        <v>-1.3799901429275563E-2</v>
      </c>
      <c r="M354" s="55">
        <f>L354*'Расчет субсидий'!Q354</f>
        <v>-0.27599802858551126</v>
      </c>
      <c r="N354" s="56">
        <f t="shared" si="108"/>
        <v>-0.35408355287918913</v>
      </c>
      <c r="O354" s="55">
        <f>'Расчет субсидий'!T354-1</f>
        <v>9.0909090909090828E-2</v>
      </c>
      <c r="P354" s="55">
        <f>O354*'Расчет субсидий'!U354</f>
        <v>2.7272727272727249</v>
      </c>
      <c r="Q354" s="56">
        <f t="shared" si="109"/>
        <v>3.4988743285318398</v>
      </c>
      <c r="R354" s="55">
        <f>'Расчет субсидий'!X354-1</f>
        <v>0</v>
      </c>
      <c r="S354" s="55">
        <f>R354*'Расчет субсидий'!Y354</f>
        <v>0</v>
      </c>
      <c r="T354" s="56">
        <f t="shared" si="110"/>
        <v>0</v>
      </c>
      <c r="U354" s="55">
        <f t="shared" si="94"/>
        <v>2.6785474259599407</v>
      </c>
    </row>
    <row r="355" spans="1:21" ht="15" customHeight="1">
      <c r="A355" s="33" t="s">
        <v>346</v>
      </c>
      <c r="B355" s="53">
        <f>'Расчет субсидий'!AD355</f>
        <v>11.454545454545467</v>
      </c>
      <c r="C355" s="55">
        <f>'Расчет субсидий'!D355-1</f>
        <v>2.666666666666595E-3</v>
      </c>
      <c r="D355" s="55">
        <f>C355*'Расчет субсидий'!E355</f>
        <v>2.666666666666595E-2</v>
      </c>
      <c r="E355" s="56">
        <f t="shared" si="107"/>
        <v>5.0683829444890083E-2</v>
      </c>
      <c r="F355" s="27" t="s">
        <v>375</v>
      </c>
      <c r="G355" s="27" t="s">
        <v>375</v>
      </c>
      <c r="H355" s="27" t="s">
        <v>375</v>
      </c>
      <c r="I355" s="27" t="s">
        <v>375</v>
      </c>
      <c r="J355" s="27" t="s">
        <v>375</v>
      </c>
      <c r="K355" s="27" t="s">
        <v>375</v>
      </c>
      <c r="L355" s="55">
        <f>'Расчет субсидий'!P355-1</f>
        <v>0.30000000000000004</v>
      </c>
      <c r="M355" s="55">
        <f>L355*'Расчет субсидий'!Q355</f>
        <v>6.0000000000000009</v>
      </c>
      <c r="N355" s="56">
        <f t="shared" si="108"/>
        <v>11.403861625100577</v>
      </c>
      <c r="O355" s="55">
        <f>'Расчет субсидий'!T355-1</f>
        <v>0</v>
      </c>
      <c r="P355" s="55">
        <f>O355*'Расчет субсидий'!U355</f>
        <v>0</v>
      </c>
      <c r="Q355" s="56">
        <f t="shared" si="109"/>
        <v>0</v>
      </c>
      <c r="R355" s="55">
        <f>'Расчет субсидий'!X355-1</f>
        <v>0</v>
      </c>
      <c r="S355" s="55">
        <f>R355*'Расчет субсидий'!Y355</f>
        <v>0</v>
      </c>
      <c r="T355" s="56">
        <f t="shared" si="110"/>
        <v>0</v>
      </c>
      <c r="U355" s="55">
        <f t="shared" si="94"/>
        <v>6.0266666666666673</v>
      </c>
    </row>
    <row r="356" spans="1:21" ht="15" customHeight="1">
      <c r="A356" s="33" t="s">
        <v>347</v>
      </c>
      <c r="B356" s="53">
        <f>'Расчет субсидий'!AD356</f>
        <v>1.1727272727272862</v>
      </c>
      <c r="C356" s="55">
        <f>'Расчет субсидий'!D356-1</f>
        <v>0.30000000000000004</v>
      </c>
      <c r="D356" s="55">
        <f>C356*'Расчет субсидий'!E356</f>
        <v>3.0000000000000004</v>
      </c>
      <c r="E356" s="56">
        <f t="shared" si="107"/>
        <v>5.0115812813922327</v>
      </c>
      <c r="F356" s="27" t="s">
        <v>375</v>
      </c>
      <c r="G356" s="27" t="s">
        <v>375</v>
      </c>
      <c r="H356" s="27" t="s">
        <v>375</v>
      </c>
      <c r="I356" s="27" t="s">
        <v>375</v>
      </c>
      <c r="J356" s="27" t="s">
        <v>375</v>
      </c>
      <c r="K356" s="27" t="s">
        <v>375</v>
      </c>
      <c r="L356" s="55">
        <f>'Расчет субсидий'!P356-1</f>
        <v>-0.50980966325036603</v>
      </c>
      <c r="M356" s="55">
        <f>L356*'Расчет субсидий'!Q356</f>
        <v>-10.19619326500732</v>
      </c>
      <c r="N356" s="56">
        <f t="shared" si="108"/>
        <v>-17.033017102789408</v>
      </c>
      <c r="O356" s="55">
        <f>'Расчет субсидий'!T356-1</f>
        <v>0.12994011976047903</v>
      </c>
      <c r="P356" s="55">
        <f>O356*'Расчет субсидий'!U356</f>
        <v>3.898203592814371</v>
      </c>
      <c r="Q356" s="56">
        <f t="shared" si="109"/>
        <v>6.5120547189348157</v>
      </c>
      <c r="R356" s="55">
        <f>'Расчет субсидий'!X356-1</f>
        <v>0.20000000000000018</v>
      </c>
      <c r="S356" s="55">
        <f>R356*'Расчет субсидий'!Y356</f>
        <v>4.0000000000000036</v>
      </c>
      <c r="T356" s="56">
        <f t="shared" si="110"/>
        <v>6.6821083751896486</v>
      </c>
      <c r="U356" s="55">
        <f t="shared" si="94"/>
        <v>0.70201032780705441</v>
      </c>
    </row>
    <row r="357" spans="1:21" ht="15" customHeight="1">
      <c r="A357" s="33" t="s">
        <v>348</v>
      </c>
      <c r="B357" s="53">
        <f>'Расчет субсидий'!AD357</f>
        <v>-45.372727272727268</v>
      </c>
      <c r="C357" s="55">
        <f>'Расчет субсидий'!D357-1</f>
        <v>-0.14337533409698355</v>
      </c>
      <c r="D357" s="55">
        <f>C357*'Расчет субсидий'!E357</f>
        <v>-1.4337533409698355</v>
      </c>
      <c r="E357" s="56">
        <f t="shared" si="107"/>
        <v>-1.921611504504652</v>
      </c>
      <c r="F357" s="27" t="s">
        <v>375</v>
      </c>
      <c r="G357" s="27" t="s">
        <v>375</v>
      </c>
      <c r="H357" s="27" t="s">
        <v>375</v>
      </c>
      <c r="I357" s="27" t="s">
        <v>375</v>
      </c>
      <c r="J357" s="27" t="s">
        <v>375</v>
      </c>
      <c r="K357" s="27" t="s">
        <v>375</v>
      </c>
      <c r="L357" s="55">
        <f>'Расчет субсидий'!P357-1</f>
        <v>4.0120361083249012E-3</v>
      </c>
      <c r="M357" s="55">
        <f>L357*'Расчет субсидий'!Q357</f>
        <v>8.0240722166498024E-2</v>
      </c>
      <c r="N357" s="56">
        <f t="shared" si="108"/>
        <v>0.10754394806892242</v>
      </c>
      <c r="O357" s="55">
        <f>'Расчет субсидий'!T357-1</f>
        <v>-1</v>
      </c>
      <c r="P357" s="55">
        <f>O357*'Расчет субсидий'!U357</f>
        <v>-25</v>
      </c>
      <c r="Q357" s="56">
        <f t="shared" si="109"/>
        <v>-33.506661320224261</v>
      </c>
      <c r="R357" s="55">
        <f>'Расчет субсидий'!X357-1</f>
        <v>-0.30000000000000004</v>
      </c>
      <c r="S357" s="55">
        <f>R357*'Расчет субсидий'!Y357</f>
        <v>-7.5000000000000009</v>
      </c>
      <c r="T357" s="56">
        <f t="shared" si="110"/>
        <v>-10.05199839606728</v>
      </c>
      <c r="U357" s="55">
        <f t="shared" si="94"/>
        <v>-33.853512618803336</v>
      </c>
    </row>
    <row r="358" spans="1:21" ht="15" customHeight="1">
      <c r="A358" s="33" t="s">
        <v>349</v>
      </c>
      <c r="B358" s="53">
        <f>'Расчет субсидий'!AD358</f>
        <v>-8.254545454545454</v>
      </c>
      <c r="C358" s="55">
        <f>'Расчет субсидий'!D358-1</f>
        <v>-1</v>
      </c>
      <c r="D358" s="55">
        <f>C358*'Расчет субсидий'!E358</f>
        <v>0</v>
      </c>
      <c r="E358" s="56">
        <f t="shared" si="107"/>
        <v>0</v>
      </c>
      <c r="F358" s="27" t="s">
        <v>375</v>
      </c>
      <c r="G358" s="27" t="s">
        <v>375</v>
      </c>
      <c r="H358" s="27" t="s">
        <v>375</v>
      </c>
      <c r="I358" s="27" t="s">
        <v>375</v>
      </c>
      <c r="J358" s="27" t="s">
        <v>375</v>
      </c>
      <c r="K358" s="27" t="s">
        <v>375</v>
      </c>
      <c r="L358" s="55">
        <f>'Расчет субсидий'!P358-1</f>
        <v>-0.41019417475728159</v>
      </c>
      <c r="M358" s="55">
        <f>L358*'Расчет субсидий'!Q358</f>
        <v>-8.2038834951456323</v>
      </c>
      <c r="N358" s="56">
        <f t="shared" si="108"/>
        <v>-3.4543833741535805</v>
      </c>
      <c r="O358" s="55">
        <f>'Расчет субсидий'!T358-1</f>
        <v>-0.38</v>
      </c>
      <c r="P358" s="55">
        <f>O358*'Расчет субсидий'!U358</f>
        <v>-11.4</v>
      </c>
      <c r="Q358" s="56">
        <f t="shared" si="109"/>
        <v>-4.8001620803918739</v>
      </c>
      <c r="R358" s="55">
        <f>'Расчет субсидий'!X358-1</f>
        <v>0</v>
      </c>
      <c r="S358" s="55">
        <f>R358*'Расчет субсидий'!Y358</f>
        <v>0</v>
      </c>
      <c r="T358" s="56">
        <f t="shared" si="110"/>
        <v>0</v>
      </c>
      <c r="U358" s="55">
        <f t="shared" si="94"/>
        <v>-19.603883495145631</v>
      </c>
    </row>
    <row r="359" spans="1:21" ht="15" customHeight="1">
      <c r="A359" s="33" t="s">
        <v>350</v>
      </c>
      <c r="B359" s="53">
        <f>'Расчет субсидий'!AD359</f>
        <v>-2.5</v>
      </c>
      <c r="C359" s="55">
        <f>'Расчет субсидий'!D359-1</f>
        <v>-9.3939393939393989E-2</v>
      </c>
      <c r="D359" s="55">
        <f>C359*'Расчет субсидий'!E359</f>
        <v>-0.93939393939393989</v>
      </c>
      <c r="E359" s="56">
        <f t="shared" si="107"/>
        <v>-0.11656900665036674</v>
      </c>
      <c r="F359" s="27" t="s">
        <v>375</v>
      </c>
      <c r="G359" s="27" t="s">
        <v>375</v>
      </c>
      <c r="H359" s="27" t="s">
        <v>375</v>
      </c>
      <c r="I359" s="27" t="s">
        <v>375</v>
      </c>
      <c r="J359" s="27" t="s">
        <v>375</v>
      </c>
      <c r="K359" s="27" t="s">
        <v>375</v>
      </c>
      <c r="L359" s="55">
        <f>'Расчет субсидий'!P359-1</f>
        <v>-0.67659644502962468</v>
      </c>
      <c r="M359" s="55">
        <f>L359*'Расчет субсидий'!Q359</f>
        <v>-13.531928900592494</v>
      </c>
      <c r="N359" s="56">
        <f t="shared" si="108"/>
        <v>-1.6791714783929041</v>
      </c>
      <c r="O359" s="55">
        <f>'Расчет субсидий'!T359-1</f>
        <v>-1.3422818791946289E-2</v>
      </c>
      <c r="P359" s="55">
        <f>O359*'Расчет субсидий'!U359</f>
        <v>-0.40268456375838868</v>
      </c>
      <c r="Q359" s="56">
        <f t="shared" si="109"/>
        <v>-4.9968961499832369E-2</v>
      </c>
      <c r="R359" s="55">
        <f>'Расчет субсидий'!X359-1</f>
        <v>-0.26363636363636367</v>
      </c>
      <c r="S359" s="55">
        <f>R359*'Расчет субсидий'!Y359</f>
        <v>-5.2727272727272734</v>
      </c>
      <c r="T359" s="56">
        <f t="shared" si="110"/>
        <v>-0.65429055345689691</v>
      </c>
      <c r="U359" s="55">
        <f t="shared" si="94"/>
        <v>-20.146734676472093</v>
      </c>
    </row>
    <row r="360" spans="1:21" ht="15" customHeight="1">
      <c r="A360" s="33" t="s">
        <v>351</v>
      </c>
      <c r="B360" s="53">
        <f>'Расчет субсидий'!AD360</f>
        <v>14.290909090909082</v>
      </c>
      <c r="C360" s="55">
        <f>'Расчет субсидий'!D360-1</f>
        <v>9.0909090909090384E-3</v>
      </c>
      <c r="D360" s="55">
        <f>C360*'Расчет субсидий'!E360</f>
        <v>9.0909090909090384E-2</v>
      </c>
      <c r="E360" s="56">
        <f t="shared" si="107"/>
        <v>0.13785442852966878</v>
      </c>
      <c r="F360" s="27" t="s">
        <v>375</v>
      </c>
      <c r="G360" s="27" t="s">
        <v>375</v>
      </c>
      <c r="H360" s="27" t="s">
        <v>375</v>
      </c>
      <c r="I360" s="27" t="s">
        <v>375</v>
      </c>
      <c r="J360" s="27" t="s">
        <v>375</v>
      </c>
      <c r="K360" s="27" t="s">
        <v>375</v>
      </c>
      <c r="L360" s="55">
        <f>'Расчет субсидий'!P360-1</f>
        <v>0.30000000000000004</v>
      </c>
      <c r="M360" s="55">
        <f>L360*'Расчет субсидий'!Q360</f>
        <v>6.0000000000000009</v>
      </c>
      <c r="N360" s="56">
        <f t="shared" si="108"/>
        <v>9.0983922829581942</v>
      </c>
      <c r="O360" s="55">
        <f>'Расчет субсидий'!T360-1</f>
        <v>0.16666666666666674</v>
      </c>
      <c r="P360" s="55">
        <f>O360*'Расчет субсидий'!U360</f>
        <v>3.3333333333333348</v>
      </c>
      <c r="Q360" s="56">
        <f t="shared" si="109"/>
        <v>5.0546623794212202</v>
      </c>
      <c r="R360" s="55">
        <f>'Расчет субсидий'!X360-1</f>
        <v>0</v>
      </c>
      <c r="S360" s="55">
        <f>R360*'Расчет субсидий'!Y360</f>
        <v>0</v>
      </c>
      <c r="T360" s="56">
        <f t="shared" si="110"/>
        <v>0</v>
      </c>
      <c r="U360" s="55">
        <f t="shared" si="94"/>
        <v>9.4242424242424256</v>
      </c>
    </row>
    <row r="361" spans="1:21" ht="15" customHeight="1">
      <c r="A361" s="33" t="s">
        <v>352</v>
      </c>
      <c r="B361" s="53">
        <f>'Расчет субсидий'!AD361</f>
        <v>6.172727272727272</v>
      </c>
      <c r="C361" s="55">
        <f>'Расчет субсидий'!D361-1</f>
        <v>5.12820512820511E-3</v>
      </c>
      <c r="D361" s="55">
        <f>C361*'Расчет субсидий'!E361</f>
        <v>5.12820512820511E-2</v>
      </c>
      <c r="E361" s="56">
        <f t="shared" si="107"/>
        <v>7.5299145677334992E-2</v>
      </c>
      <c r="F361" s="27" t="s">
        <v>375</v>
      </c>
      <c r="G361" s="27" t="s">
        <v>375</v>
      </c>
      <c r="H361" s="27" t="s">
        <v>375</v>
      </c>
      <c r="I361" s="27" t="s">
        <v>375</v>
      </c>
      <c r="J361" s="27" t="s">
        <v>375</v>
      </c>
      <c r="K361" s="27" t="s">
        <v>375</v>
      </c>
      <c r="L361" s="55">
        <f>'Расчет субсидий'!P361-1</f>
        <v>0.20763092269326688</v>
      </c>
      <c r="M361" s="55">
        <f>L361*'Расчет субсидий'!Q361</f>
        <v>4.1526184538653377</v>
      </c>
      <c r="N361" s="56">
        <f t="shared" si="108"/>
        <v>6.0974281270499366</v>
      </c>
      <c r="O361" s="55">
        <f>'Расчет субсидий'!T361-1</f>
        <v>0</v>
      </c>
      <c r="P361" s="55">
        <f>O361*'Расчет субсидий'!U361</f>
        <v>0</v>
      </c>
      <c r="Q361" s="56">
        <f t="shared" si="109"/>
        <v>0</v>
      </c>
      <c r="R361" s="55">
        <f>'Расчет субсидий'!X361-1</f>
        <v>0</v>
      </c>
      <c r="S361" s="55">
        <f>R361*'Расчет субсидий'!Y361</f>
        <v>0</v>
      </c>
      <c r="T361" s="56">
        <f t="shared" si="110"/>
        <v>0</v>
      </c>
      <c r="U361" s="55">
        <f t="shared" si="94"/>
        <v>4.2039005051473888</v>
      </c>
    </row>
    <row r="362" spans="1:21" ht="15" customHeight="1">
      <c r="A362" s="33" t="s">
        <v>353</v>
      </c>
      <c r="B362" s="53">
        <f>'Расчет субсидий'!AD362</f>
        <v>-21.74545454545455</v>
      </c>
      <c r="C362" s="55">
        <f>'Расчет субсидий'!D362-1</f>
        <v>-1.1111111111111072E-2</v>
      </c>
      <c r="D362" s="55">
        <f>C362*'Расчет субсидий'!E362</f>
        <v>-0.11111111111111072</v>
      </c>
      <c r="E362" s="56">
        <f>$B362*D362/$U362</f>
        <v>-0.16465813409484678</v>
      </c>
      <c r="F362" s="27" t="s">
        <v>375</v>
      </c>
      <c r="G362" s="27" t="s">
        <v>375</v>
      </c>
      <c r="H362" s="27" t="s">
        <v>375</v>
      </c>
      <c r="I362" s="27" t="s">
        <v>375</v>
      </c>
      <c r="J362" s="27" t="s">
        <v>375</v>
      </c>
      <c r="K362" s="27" t="s">
        <v>375</v>
      </c>
      <c r="L362" s="55">
        <f>'Расчет субсидий'!P362-1</f>
        <v>0.22900808229243208</v>
      </c>
      <c r="M362" s="55">
        <f>L362*'Расчет субсидий'!Q362</f>
        <v>4.5801616458486416</v>
      </c>
      <c r="N362" s="56">
        <f>$B362*M362/$U362</f>
        <v>6.7874478341240012</v>
      </c>
      <c r="O362" s="55">
        <f>'Расчет субсидий'!T362-1</f>
        <v>-0.7142857142857143</v>
      </c>
      <c r="P362" s="55">
        <f>O362*'Расчет субсидий'!U362</f>
        <v>-7.1428571428571432</v>
      </c>
      <c r="Q362" s="56">
        <f>$B362*P362/$U362</f>
        <v>-10.585165763240187</v>
      </c>
      <c r="R362" s="55">
        <f>'Расчет субсидий'!X362-1</f>
        <v>-0.30000000000000004</v>
      </c>
      <c r="S362" s="55">
        <f>R362*'Расчет субсидий'!Y362</f>
        <v>-12.000000000000002</v>
      </c>
      <c r="T362" s="56">
        <f>$B362*S362/$U362</f>
        <v>-17.783078482243518</v>
      </c>
      <c r="U362" s="55">
        <f>D362+M362+P362+S362</f>
        <v>-14.673806608119614</v>
      </c>
    </row>
    <row r="363" spans="1:21" ht="15" customHeight="1">
      <c r="A363" s="33" t="s">
        <v>354</v>
      </c>
      <c r="B363" s="53">
        <f>'Расчет субсидий'!AD363</f>
        <v>61.899999999999977</v>
      </c>
      <c r="C363" s="55">
        <f>'Расчет субсидий'!D363-1</f>
        <v>4.5079443281192288E-2</v>
      </c>
      <c r="D363" s="55">
        <f>C363*'Расчет субсидий'!E363</f>
        <v>0.45079443281192288</v>
      </c>
      <c r="E363" s="56">
        <f t="shared" si="107"/>
        <v>2.3044018917082618</v>
      </c>
      <c r="F363" s="27" t="s">
        <v>375</v>
      </c>
      <c r="G363" s="27" t="s">
        <v>375</v>
      </c>
      <c r="H363" s="27" t="s">
        <v>375</v>
      </c>
      <c r="I363" s="27" t="s">
        <v>375</v>
      </c>
      <c r="J363" s="27" t="s">
        <v>375</v>
      </c>
      <c r="K363" s="27" t="s">
        <v>375</v>
      </c>
      <c r="L363" s="55">
        <f>'Расчет субсидий'!P363-1</f>
        <v>0.20791402953586502</v>
      </c>
      <c r="M363" s="55">
        <f>L363*'Расчет субсидий'!Q363</f>
        <v>4.1582805907173004</v>
      </c>
      <c r="N363" s="56">
        <f t="shared" si="108"/>
        <v>21.256583848497907</v>
      </c>
      <c r="O363" s="55">
        <f>'Расчет субсидий'!T363-1</f>
        <v>0</v>
      </c>
      <c r="P363" s="55">
        <f>O363*'Расчет субсидий'!U363</f>
        <v>0</v>
      </c>
      <c r="Q363" s="56">
        <f t="shared" si="109"/>
        <v>0</v>
      </c>
      <c r="R363" s="55">
        <f>'Расчет субсидий'!X363-1</f>
        <v>0.30000000000000004</v>
      </c>
      <c r="S363" s="55">
        <f>R363*'Расчет субсидий'!Y363</f>
        <v>7.5000000000000009</v>
      </c>
      <c r="T363" s="56">
        <f t="shared" si="110"/>
        <v>38.3390142597938</v>
      </c>
      <c r="U363" s="55">
        <f t="shared" si="94"/>
        <v>12.109075023529225</v>
      </c>
    </row>
    <row r="364" spans="1:21" ht="15" customHeight="1">
      <c r="A364" s="32" t="s">
        <v>355</v>
      </c>
      <c r="B364" s="57"/>
      <c r="C364" s="58"/>
      <c r="D364" s="58"/>
      <c r="E364" s="59"/>
      <c r="F364" s="58"/>
      <c r="G364" s="58"/>
      <c r="H364" s="59"/>
      <c r="I364" s="59"/>
      <c r="J364" s="59"/>
      <c r="K364" s="59"/>
      <c r="L364" s="58"/>
      <c r="M364" s="58"/>
      <c r="N364" s="59"/>
      <c r="O364" s="58"/>
      <c r="P364" s="58"/>
      <c r="Q364" s="59"/>
      <c r="R364" s="58"/>
      <c r="S364" s="58"/>
      <c r="T364" s="59"/>
      <c r="U364" s="59"/>
    </row>
    <row r="365" spans="1:21" ht="15" customHeight="1">
      <c r="A365" s="33" t="s">
        <v>356</v>
      </c>
      <c r="B365" s="53">
        <f>'Расчет субсидий'!AD365</f>
        <v>17.318181818181813</v>
      </c>
      <c r="C365" s="55">
        <f>'Расчет субсидий'!D365-1</f>
        <v>-3.7894736842105314E-2</v>
      </c>
      <c r="D365" s="55">
        <f>C365*'Расчет субсидий'!E365</f>
        <v>-0.37894736842105314</v>
      </c>
      <c r="E365" s="56">
        <f t="shared" ref="E365:E376" si="111">$B365*D365/$U365</f>
        <v>-1.2245521993162027</v>
      </c>
      <c r="F365" s="27" t="s">
        <v>375</v>
      </c>
      <c r="G365" s="27" t="s">
        <v>375</v>
      </c>
      <c r="H365" s="27" t="s">
        <v>375</v>
      </c>
      <c r="I365" s="27" t="s">
        <v>375</v>
      </c>
      <c r="J365" s="27" t="s">
        <v>375</v>
      </c>
      <c r="K365" s="27" t="s">
        <v>375</v>
      </c>
      <c r="L365" s="55">
        <f>'Расчет субсидий'!P365-1</f>
        <v>0.28690978886756224</v>
      </c>
      <c r="M365" s="55">
        <f>L365*'Расчет субсидий'!Q365</f>
        <v>5.7381957773512449</v>
      </c>
      <c r="N365" s="56">
        <f t="shared" ref="N365:N376" si="112">$B365*M365/$U365</f>
        <v>18.542734017498017</v>
      </c>
      <c r="O365" s="55">
        <f>'Расчет субсидий'!T365-1</f>
        <v>0</v>
      </c>
      <c r="P365" s="55">
        <f>O365*'Расчет субсидий'!U365</f>
        <v>0</v>
      </c>
      <c r="Q365" s="56">
        <f t="shared" ref="Q365:Q376" si="113">$B365*P365/$U365</f>
        <v>0</v>
      </c>
      <c r="R365" s="55">
        <f>'Расчет субсидий'!X365-1</f>
        <v>0</v>
      </c>
      <c r="S365" s="55">
        <f>R365*'Расчет субсидий'!Y365</f>
        <v>0</v>
      </c>
      <c r="T365" s="56">
        <f t="shared" ref="T365:T376" si="114">$B365*S365/$U365</f>
        <v>0</v>
      </c>
      <c r="U365" s="55">
        <f>D365+M365+P365+S365</f>
        <v>5.3592484089301919</v>
      </c>
    </row>
    <row r="366" spans="1:21" ht="15" customHeight="1">
      <c r="A366" s="33" t="s">
        <v>357</v>
      </c>
      <c r="B366" s="53">
        <f>'Расчет субсидий'!AD366</f>
        <v>-12.163636363636385</v>
      </c>
      <c r="C366" s="55">
        <f>'Расчет субсидий'!D366-1</f>
        <v>-1</v>
      </c>
      <c r="D366" s="55">
        <f>C366*'Расчет субсидий'!E366</f>
        <v>0</v>
      </c>
      <c r="E366" s="56">
        <f t="shared" si="111"/>
        <v>0</v>
      </c>
      <c r="F366" s="27" t="s">
        <v>375</v>
      </c>
      <c r="G366" s="27" t="s">
        <v>375</v>
      </c>
      <c r="H366" s="27" t="s">
        <v>375</v>
      </c>
      <c r="I366" s="27" t="s">
        <v>375</v>
      </c>
      <c r="J366" s="27" t="s">
        <v>375</v>
      </c>
      <c r="K366" s="27" t="s">
        <v>375</v>
      </c>
      <c r="L366" s="55">
        <f>'Расчет субсидий'!P366-1</f>
        <v>-0.27288329519450805</v>
      </c>
      <c r="M366" s="55">
        <f>L366*'Расчет субсидий'!Q366</f>
        <v>-5.4576659038901614</v>
      </c>
      <c r="N366" s="56">
        <f t="shared" si="112"/>
        <v>-19.199386318512765</v>
      </c>
      <c r="O366" s="55">
        <f>'Расчет субсидий'!T366-1</f>
        <v>8.0000000000000071E-2</v>
      </c>
      <c r="P366" s="55">
        <f>O366*'Расчет субсидий'!U366</f>
        <v>2.0000000000000018</v>
      </c>
      <c r="Q366" s="56">
        <f t="shared" si="113"/>
        <v>7.0357499548763816</v>
      </c>
      <c r="R366" s="55">
        <f>'Расчет субсидий'!X366-1</f>
        <v>0</v>
      </c>
      <c r="S366" s="55">
        <f>R366*'Расчет субсидий'!Y366</f>
        <v>0</v>
      </c>
      <c r="T366" s="56">
        <f t="shared" si="114"/>
        <v>0</v>
      </c>
      <c r="U366" s="55">
        <f t="shared" si="94"/>
        <v>-3.4576659038901596</v>
      </c>
    </row>
    <row r="367" spans="1:21" ht="15" customHeight="1">
      <c r="A367" s="33" t="s">
        <v>358</v>
      </c>
      <c r="B367" s="53">
        <f>'Расчет субсидий'!AD367</f>
        <v>-0.49090909090909074</v>
      </c>
      <c r="C367" s="55">
        <f>'Расчет субсидий'!D367-1</f>
        <v>-6.5312499999999996E-2</v>
      </c>
      <c r="D367" s="55">
        <f>C367*'Расчет субсидий'!E367</f>
        <v>-0.65312499999999996</v>
      </c>
      <c r="E367" s="56">
        <f t="shared" si="111"/>
        <v>-1.6467439376364534E-2</v>
      </c>
      <c r="F367" s="27" t="s">
        <v>375</v>
      </c>
      <c r="G367" s="27" t="s">
        <v>375</v>
      </c>
      <c r="H367" s="27" t="s">
        <v>375</v>
      </c>
      <c r="I367" s="27" t="s">
        <v>375</v>
      </c>
      <c r="J367" s="27" t="s">
        <v>375</v>
      </c>
      <c r="K367" s="27" t="s">
        <v>375</v>
      </c>
      <c r="L367" s="55">
        <f>'Расчет субсидий'!P367-1</f>
        <v>-0.94085575958476908</v>
      </c>
      <c r="M367" s="55">
        <f>L367*'Расчет субсидий'!Q367</f>
        <v>-18.817115191695382</v>
      </c>
      <c r="N367" s="56">
        <f t="shared" si="112"/>
        <v>-0.47444165153272627</v>
      </c>
      <c r="O367" s="55">
        <f>'Расчет субсидий'!T367-1</f>
        <v>0</v>
      </c>
      <c r="P367" s="55">
        <f>O367*'Расчет субсидий'!U367</f>
        <v>0</v>
      </c>
      <c r="Q367" s="56">
        <f t="shared" si="113"/>
        <v>0</v>
      </c>
      <c r="R367" s="55">
        <f>'Расчет субсидий'!X367-1</f>
        <v>0</v>
      </c>
      <c r="S367" s="55">
        <f>R367*'Расчет субсидий'!Y367</f>
        <v>0</v>
      </c>
      <c r="T367" s="56">
        <f t="shared" si="114"/>
        <v>0</v>
      </c>
      <c r="U367" s="55">
        <f t="shared" si="94"/>
        <v>-19.470240191695382</v>
      </c>
    </row>
    <row r="368" spans="1:21" ht="15" customHeight="1">
      <c r="A368" s="33" t="s">
        <v>359</v>
      </c>
      <c r="B368" s="53">
        <f>'Расчет субсидий'!AD368</f>
        <v>12.281818181818181</v>
      </c>
      <c r="C368" s="55">
        <f>'Расчет субсидий'!D368-1</f>
        <v>-1</v>
      </c>
      <c r="D368" s="55">
        <f>C368*'Расчет субсидий'!E368</f>
        <v>0</v>
      </c>
      <c r="E368" s="56">
        <f t="shared" si="111"/>
        <v>0</v>
      </c>
      <c r="F368" s="27" t="s">
        <v>375</v>
      </c>
      <c r="G368" s="27" t="s">
        <v>375</v>
      </c>
      <c r="H368" s="27" t="s">
        <v>375</v>
      </c>
      <c r="I368" s="27" t="s">
        <v>375</v>
      </c>
      <c r="J368" s="27" t="s">
        <v>375</v>
      </c>
      <c r="K368" s="27" t="s">
        <v>375</v>
      </c>
      <c r="L368" s="55">
        <f>'Расчет субсидий'!P368-1</f>
        <v>0.23447154471544707</v>
      </c>
      <c r="M368" s="55">
        <f>L368*'Расчет субсидий'!Q368</f>
        <v>4.6894308943089413</v>
      </c>
      <c r="N368" s="56">
        <f t="shared" si="112"/>
        <v>12.281818181818181</v>
      </c>
      <c r="O368" s="55">
        <f>'Расчет субсидий'!T368-1</f>
        <v>0</v>
      </c>
      <c r="P368" s="55">
        <f>O368*'Расчет субсидий'!U368</f>
        <v>0</v>
      </c>
      <c r="Q368" s="56">
        <f t="shared" si="113"/>
        <v>0</v>
      </c>
      <c r="R368" s="55">
        <f>'Расчет субсидий'!X368-1</f>
        <v>0</v>
      </c>
      <c r="S368" s="55">
        <f>R368*'Расчет субсидий'!Y368</f>
        <v>0</v>
      </c>
      <c r="T368" s="56">
        <f t="shared" si="114"/>
        <v>0</v>
      </c>
      <c r="U368" s="55">
        <f t="shared" ref="U368:U376" si="115">D368+M368+P368+S368</f>
        <v>4.6894308943089413</v>
      </c>
    </row>
    <row r="369" spans="1:22" ht="15" customHeight="1">
      <c r="A369" s="33" t="s">
        <v>360</v>
      </c>
      <c r="B369" s="53">
        <f>'Расчет субсидий'!AD369</f>
        <v>20.954545454545453</v>
      </c>
      <c r="C369" s="55">
        <f>'Расчет субсидий'!D369-1</f>
        <v>0.30000000000000004</v>
      </c>
      <c r="D369" s="55">
        <f>C369*'Расчет субсидий'!E369</f>
        <v>3.0000000000000004</v>
      </c>
      <c r="E369" s="56">
        <f t="shared" si="111"/>
        <v>4.2152593297831666</v>
      </c>
      <c r="F369" s="27" t="s">
        <v>375</v>
      </c>
      <c r="G369" s="27" t="s">
        <v>375</v>
      </c>
      <c r="H369" s="27" t="s">
        <v>375</v>
      </c>
      <c r="I369" s="27" t="s">
        <v>375</v>
      </c>
      <c r="J369" s="27" t="s">
        <v>375</v>
      </c>
      <c r="K369" s="27" t="s">
        <v>375</v>
      </c>
      <c r="L369" s="55">
        <f>'Расчет субсидий'!P369-1</f>
        <v>0.11566748384221093</v>
      </c>
      <c r="M369" s="55">
        <f>L369*'Расчет субсидий'!Q369</f>
        <v>2.3133496768442185</v>
      </c>
      <c r="N369" s="56">
        <f t="shared" si="112"/>
        <v>3.250456269456155</v>
      </c>
      <c r="O369" s="55">
        <f>'Расчет субсидий'!T369-1</f>
        <v>3.0000000000000027E-2</v>
      </c>
      <c r="P369" s="55">
        <f>O369*'Расчет субсидий'!U369</f>
        <v>0.60000000000000053</v>
      </c>
      <c r="Q369" s="56">
        <f t="shared" si="113"/>
        <v>0.84305186595663395</v>
      </c>
      <c r="R369" s="55">
        <f>'Расчет субсидий'!X369-1</f>
        <v>0.30000000000000004</v>
      </c>
      <c r="S369" s="55">
        <f>R369*'Расчет субсидий'!Y369</f>
        <v>9.0000000000000018</v>
      </c>
      <c r="T369" s="56">
        <f t="shared" si="114"/>
        <v>12.645777989349501</v>
      </c>
      <c r="U369" s="55">
        <f t="shared" si="115"/>
        <v>14.91334967684422</v>
      </c>
    </row>
    <row r="370" spans="1:22" ht="15" customHeight="1">
      <c r="A370" s="33" t="s">
        <v>361</v>
      </c>
      <c r="B370" s="53">
        <f>'Расчет субсидий'!AD370</f>
        <v>-74.800000000000011</v>
      </c>
      <c r="C370" s="55">
        <f>'Расчет субсидий'!D370-1</f>
        <v>1.4285714285713347E-3</v>
      </c>
      <c r="D370" s="55">
        <f>C370*'Расчет субсидий'!E370</f>
        <v>1.4285714285713347E-2</v>
      </c>
      <c r="E370" s="56">
        <f t="shared" si="111"/>
        <v>6.8188049618352647E-2</v>
      </c>
      <c r="F370" s="27" t="s">
        <v>375</v>
      </c>
      <c r="G370" s="27" t="s">
        <v>375</v>
      </c>
      <c r="H370" s="27" t="s">
        <v>375</v>
      </c>
      <c r="I370" s="27" t="s">
        <v>375</v>
      </c>
      <c r="J370" s="27" t="s">
        <v>375</v>
      </c>
      <c r="K370" s="27" t="s">
        <v>375</v>
      </c>
      <c r="L370" s="55">
        <f>'Расчет субсидий'!P370-1</f>
        <v>-0.79426172148355501</v>
      </c>
      <c r="M370" s="55">
        <f>L370*'Расчет субсидий'!Q370</f>
        <v>-15.885234429671101</v>
      </c>
      <c r="N370" s="56">
        <f t="shared" si="112"/>
        <v>-75.822820744275347</v>
      </c>
      <c r="O370" s="55">
        <f>'Расчет субсидий'!T370-1</f>
        <v>1.0000000000000009E-2</v>
      </c>
      <c r="P370" s="55">
        <f>O370*'Расчет субсидий'!U370</f>
        <v>0.20000000000000018</v>
      </c>
      <c r="Q370" s="56">
        <f t="shared" si="113"/>
        <v>0.95463269465700051</v>
      </c>
      <c r="R370" s="55">
        <f>'Расчет субсидий'!X370-1</f>
        <v>0</v>
      </c>
      <c r="S370" s="55">
        <f>R370*'Расчет субсидий'!Y370</f>
        <v>0</v>
      </c>
      <c r="T370" s="56">
        <f t="shared" si="114"/>
        <v>0</v>
      </c>
      <c r="U370" s="55">
        <f t="shared" si="115"/>
        <v>-15.670948715385389</v>
      </c>
    </row>
    <row r="371" spans="1:22" ht="15" customHeight="1">
      <c r="A371" s="33" t="s">
        <v>362</v>
      </c>
      <c r="B371" s="53">
        <f>'Расчет субсидий'!AD371</f>
        <v>9.0636363636363626</v>
      </c>
      <c r="C371" s="55">
        <f>'Расчет субсидий'!D371-1</f>
        <v>-1</v>
      </c>
      <c r="D371" s="55">
        <f>C371*'Расчет субсидий'!E371</f>
        <v>0</v>
      </c>
      <c r="E371" s="56">
        <f t="shared" si="111"/>
        <v>0</v>
      </c>
      <c r="F371" s="27" t="s">
        <v>375</v>
      </c>
      <c r="G371" s="27" t="s">
        <v>375</v>
      </c>
      <c r="H371" s="27" t="s">
        <v>375</v>
      </c>
      <c r="I371" s="27" t="s">
        <v>375</v>
      </c>
      <c r="J371" s="27" t="s">
        <v>375</v>
      </c>
      <c r="K371" s="27" t="s">
        <v>375</v>
      </c>
      <c r="L371" s="55">
        <f>'Расчет субсидий'!P371-1</f>
        <v>0.20635514018691592</v>
      </c>
      <c r="M371" s="55">
        <f>L371*'Расчет субсидий'!Q371</f>
        <v>4.1271028037383184</v>
      </c>
      <c r="N371" s="56">
        <f t="shared" si="112"/>
        <v>9.0636363636363626</v>
      </c>
      <c r="O371" s="55">
        <f>'Расчет субсидий'!T371-1</f>
        <v>0</v>
      </c>
      <c r="P371" s="55">
        <f>O371*'Расчет субсидий'!U371</f>
        <v>0</v>
      </c>
      <c r="Q371" s="56">
        <f t="shared" si="113"/>
        <v>0</v>
      </c>
      <c r="R371" s="55">
        <f>'Расчет субсидий'!X371-1</f>
        <v>0</v>
      </c>
      <c r="S371" s="55">
        <f>R371*'Расчет субсидий'!Y371</f>
        <v>0</v>
      </c>
      <c r="T371" s="56">
        <f t="shared" si="114"/>
        <v>0</v>
      </c>
      <c r="U371" s="55">
        <f t="shared" si="115"/>
        <v>4.1271028037383184</v>
      </c>
    </row>
    <row r="372" spans="1:22" ht="15" customHeight="1">
      <c r="A372" s="33" t="s">
        <v>363</v>
      </c>
      <c r="B372" s="53">
        <f>'Расчет субсидий'!AD372</f>
        <v>7.9090909090909065</v>
      </c>
      <c r="C372" s="55">
        <f>'Расчет субсидий'!D372-1</f>
        <v>-1</v>
      </c>
      <c r="D372" s="55">
        <f>C372*'Расчет субсидий'!E372</f>
        <v>0</v>
      </c>
      <c r="E372" s="56">
        <f t="shared" si="111"/>
        <v>0</v>
      </c>
      <c r="F372" s="27" t="s">
        <v>375</v>
      </c>
      <c r="G372" s="27" t="s">
        <v>375</v>
      </c>
      <c r="H372" s="27" t="s">
        <v>375</v>
      </c>
      <c r="I372" s="27" t="s">
        <v>375</v>
      </c>
      <c r="J372" s="27" t="s">
        <v>375</v>
      </c>
      <c r="K372" s="27" t="s">
        <v>375</v>
      </c>
      <c r="L372" s="55">
        <f>'Расчет субсидий'!P372-1</f>
        <v>-0.11260623229461753</v>
      </c>
      <c r="M372" s="55">
        <f>L372*'Расчет субсидий'!Q372</f>
        <v>-2.2521246458923505</v>
      </c>
      <c r="N372" s="56">
        <f t="shared" si="112"/>
        <v>-6.4821930646672872</v>
      </c>
      <c r="O372" s="55">
        <f>'Расчет субсидий'!T372-1</f>
        <v>0.19999999999999996</v>
      </c>
      <c r="P372" s="55">
        <f>O372*'Расчет субсидий'!U372</f>
        <v>4.9999999999999991</v>
      </c>
      <c r="Q372" s="56">
        <f t="shared" si="113"/>
        <v>14.391283973758194</v>
      </c>
      <c r="R372" s="55">
        <f>'Расчет субсидий'!X372-1</f>
        <v>0</v>
      </c>
      <c r="S372" s="55">
        <f>R372*'Расчет субсидий'!Y372</f>
        <v>0</v>
      </c>
      <c r="T372" s="56">
        <f t="shared" si="114"/>
        <v>0</v>
      </c>
      <c r="U372" s="55">
        <f t="shared" si="115"/>
        <v>2.7478753541076486</v>
      </c>
    </row>
    <row r="373" spans="1:22" ht="15" customHeight="1">
      <c r="A373" s="33" t="s">
        <v>364</v>
      </c>
      <c r="B373" s="53">
        <f>'Расчет субсидий'!AD373</f>
        <v>-26.545454545454561</v>
      </c>
      <c r="C373" s="55">
        <f>'Расчет субсидий'!D373-1</f>
        <v>-1</v>
      </c>
      <c r="D373" s="55">
        <f>C373*'Расчет субсидий'!E373</f>
        <v>0</v>
      </c>
      <c r="E373" s="56">
        <f t="shared" si="111"/>
        <v>0</v>
      </c>
      <c r="F373" s="27" t="s">
        <v>375</v>
      </c>
      <c r="G373" s="27" t="s">
        <v>375</v>
      </c>
      <c r="H373" s="27" t="s">
        <v>375</v>
      </c>
      <c r="I373" s="27" t="s">
        <v>375</v>
      </c>
      <c r="J373" s="27" t="s">
        <v>375</v>
      </c>
      <c r="K373" s="27" t="s">
        <v>375</v>
      </c>
      <c r="L373" s="55">
        <f>'Расчет субсидий'!P373-1</f>
        <v>-0.30373831775700932</v>
      </c>
      <c r="M373" s="55">
        <f>L373*'Расчет субсидий'!Q373</f>
        <v>-6.074766355140186</v>
      </c>
      <c r="N373" s="56">
        <f t="shared" si="112"/>
        <v>-26.545454545454561</v>
      </c>
      <c r="O373" s="55">
        <f>'Расчет субсидий'!T373-1</f>
        <v>0</v>
      </c>
      <c r="P373" s="55">
        <f>O373*'Расчет субсидий'!U373</f>
        <v>0</v>
      </c>
      <c r="Q373" s="56">
        <f t="shared" si="113"/>
        <v>0</v>
      </c>
      <c r="R373" s="55">
        <f>'Расчет субсидий'!X373-1</f>
        <v>0</v>
      </c>
      <c r="S373" s="55">
        <f>R373*'Расчет субсидий'!Y373</f>
        <v>0</v>
      </c>
      <c r="T373" s="56">
        <f t="shared" si="114"/>
        <v>0</v>
      </c>
      <c r="U373" s="55">
        <f t="shared" si="115"/>
        <v>-6.074766355140186</v>
      </c>
    </row>
    <row r="374" spans="1:22" ht="15" customHeight="1">
      <c r="A374" s="33" t="s">
        <v>365</v>
      </c>
      <c r="B374" s="53">
        <f>'Расчет субсидий'!AD374</f>
        <v>9.7818181818181813</v>
      </c>
      <c r="C374" s="55">
        <f>'Расчет субсидий'!D374-1</f>
        <v>-1</v>
      </c>
      <c r="D374" s="55">
        <f>C374*'Расчет субсидий'!E374</f>
        <v>0</v>
      </c>
      <c r="E374" s="56">
        <f t="shared" si="111"/>
        <v>0</v>
      </c>
      <c r="F374" s="27" t="s">
        <v>375</v>
      </c>
      <c r="G374" s="27" t="s">
        <v>375</v>
      </c>
      <c r="H374" s="27" t="s">
        <v>375</v>
      </c>
      <c r="I374" s="27" t="s">
        <v>375</v>
      </c>
      <c r="J374" s="27" t="s">
        <v>375</v>
      </c>
      <c r="K374" s="27" t="s">
        <v>375</v>
      </c>
      <c r="L374" s="55">
        <f>'Расчет субсидий'!P374-1</f>
        <v>0.22441624365482227</v>
      </c>
      <c r="M374" s="55">
        <f>L374*'Расчет субсидий'!Q374</f>
        <v>4.4883248730964453</v>
      </c>
      <c r="N374" s="56">
        <f t="shared" si="112"/>
        <v>9.1055765402480748</v>
      </c>
      <c r="O374" s="55">
        <f>'Расчет субсидий'!T374-1</f>
        <v>1.6666666666666607E-2</v>
      </c>
      <c r="P374" s="55">
        <f>O374*'Расчет субсидий'!U374</f>
        <v>0.33333333333333215</v>
      </c>
      <c r="Q374" s="56">
        <f t="shared" si="113"/>
        <v>0.67624164157010658</v>
      </c>
      <c r="R374" s="55">
        <f>'Расчет субсидий'!X374-1</f>
        <v>0</v>
      </c>
      <c r="S374" s="55">
        <f>R374*'Расчет субсидий'!Y374</f>
        <v>0</v>
      </c>
      <c r="T374" s="56">
        <f t="shared" si="114"/>
        <v>0</v>
      </c>
      <c r="U374" s="55">
        <f t="shared" si="115"/>
        <v>4.8216582064297775</v>
      </c>
    </row>
    <row r="375" spans="1:22" ht="15" customHeight="1">
      <c r="A375" s="33" t="s">
        <v>366</v>
      </c>
      <c r="B375" s="53">
        <f>'Расчет субсидий'!AD375</f>
        <v>15.690909090909116</v>
      </c>
      <c r="C375" s="55">
        <f>'Расчет субсидий'!D375-1</f>
        <v>-0.18789473684210523</v>
      </c>
      <c r="D375" s="55">
        <f>C375*'Расчет субсидий'!E375</f>
        <v>-1.8789473684210523</v>
      </c>
      <c r="E375" s="56">
        <f t="shared" si="111"/>
        <v>-5.790285470352238</v>
      </c>
      <c r="F375" s="27" t="s">
        <v>375</v>
      </c>
      <c r="G375" s="27" t="s">
        <v>375</v>
      </c>
      <c r="H375" s="27" t="s">
        <v>375</v>
      </c>
      <c r="I375" s="27" t="s">
        <v>375</v>
      </c>
      <c r="J375" s="27" t="s">
        <v>375</v>
      </c>
      <c r="K375" s="27" t="s">
        <v>375</v>
      </c>
      <c r="L375" s="55">
        <f>'Расчет субсидий'!P375-1</f>
        <v>0.13853233228384609</v>
      </c>
      <c r="M375" s="55">
        <f>L375*'Расчет субсидий'!Q375</f>
        <v>2.7706466456769219</v>
      </c>
      <c r="N375" s="56">
        <f t="shared" si="112"/>
        <v>8.5382035098857614</v>
      </c>
      <c r="O375" s="55">
        <f>'Расчет субсидий'!T375-1</f>
        <v>0.20999999999999996</v>
      </c>
      <c r="P375" s="55">
        <f>O375*'Расчет субсидий'!U375</f>
        <v>4.1999999999999993</v>
      </c>
      <c r="Q375" s="56">
        <f t="shared" si="113"/>
        <v>12.942991051375589</v>
      </c>
      <c r="R375" s="55">
        <f>'Расчет субсидий'!X375-1</f>
        <v>0</v>
      </c>
      <c r="S375" s="55">
        <f>R375*'Расчет субсидий'!Y375</f>
        <v>0</v>
      </c>
      <c r="T375" s="56">
        <f t="shared" si="114"/>
        <v>0</v>
      </c>
      <c r="U375" s="55">
        <f t="shared" si="115"/>
        <v>5.0916992772558691</v>
      </c>
    </row>
    <row r="376" spans="1:22" ht="15" customHeight="1">
      <c r="A376" s="33" t="s">
        <v>367</v>
      </c>
      <c r="B376" s="53">
        <f>'Расчет субсидий'!AD376</f>
        <v>-22.381818181818176</v>
      </c>
      <c r="C376" s="55">
        <f>'Расчет субсидий'!D376-1</f>
        <v>-0.11988775510204075</v>
      </c>
      <c r="D376" s="55">
        <f>C376*'Расчет субсидий'!E376</f>
        <v>-1.1988775510204075</v>
      </c>
      <c r="E376" s="56">
        <f t="shared" si="111"/>
        <v>-4.6723643873723182</v>
      </c>
      <c r="F376" s="27" t="s">
        <v>375</v>
      </c>
      <c r="G376" s="27" t="s">
        <v>375</v>
      </c>
      <c r="H376" s="27" t="s">
        <v>375</v>
      </c>
      <c r="I376" s="27" t="s">
        <v>375</v>
      </c>
      <c r="J376" s="27" t="s">
        <v>375</v>
      </c>
      <c r="K376" s="27" t="s">
        <v>375</v>
      </c>
      <c r="L376" s="55">
        <f>'Расчет субсидий'!P376-1</f>
        <v>-0.22720259845716606</v>
      </c>
      <c r="M376" s="55">
        <f>L376*'Расчет субсидий'!Q376</f>
        <v>-4.5440519691433217</v>
      </c>
      <c r="N376" s="56">
        <f t="shared" si="112"/>
        <v>-17.709453794445857</v>
      </c>
      <c r="O376" s="55">
        <f>'Расчет субсидий'!T376-1</f>
        <v>0</v>
      </c>
      <c r="P376" s="55">
        <f>O376*'Расчет субсидий'!U376</f>
        <v>0</v>
      </c>
      <c r="Q376" s="56">
        <f t="shared" si="113"/>
        <v>0</v>
      </c>
      <c r="R376" s="55">
        <f>'Расчет субсидий'!X376-1</f>
        <v>0</v>
      </c>
      <c r="S376" s="55">
        <f>R376*'Расчет субсидий'!Y376</f>
        <v>0</v>
      </c>
      <c r="T376" s="56">
        <f t="shared" si="114"/>
        <v>0</v>
      </c>
      <c r="U376" s="55">
        <f t="shared" si="115"/>
        <v>-5.7429295201637292</v>
      </c>
    </row>
    <row r="377" spans="1:22" s="51" customFormat="1" ht="15" customHeight="1">
      <c r="A377" s="50" t="s">
        <v>377</v>
      </c>
      <c r="B377" s="54">
        <f>'Расчет субсидий'!AD377</f>
        <v>-8809.4999999999945</v>
      </c>
      <c r="C377" s="54"/>
      <c r="D377" s="54"/>
      <c r="E377" s="54">
        <f>E6+E17+E45</f>
        <v>-3932.764878924283</v>
      </c>
      <c r="F377" s="54"/>
      <c r="G377" s="54"/>
      <c r="H377" s="54">
        <f>H6+H17</f>
        <v>0</v>
      </c>
      <c r="I377" s="54"/>
      <c r="J377" s="54"/>
      <c r="K377" s="54">
        <f>K6+K17</f>
        <v>1995.6880673291917</v>
      </c>
      <c r="L377" s="54"/>
      <c r="M377" s="54"/>
      <c r="N377" s="54">
        <f>N6+N17+N45</f>
        <v>-11609.675296883996</v>
      </c>
      <c r="O377" s="54"/>
      <c r="P377" s="54"/>
      <c r="Q377" s="54">
        <f>Q17+Q45</f>
        <v>1722.9712368572536</v>
      </c>
      <c r="R377" s="54"/>
      <c r="S377" s="54"/>
      <c r="T377" s="54">
        <f>T17+T45</f>
        <v>3014.2808716218369</v>
      </c>
      <c r="U377" s="54"/>
      <c r="V377" s="23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2015-08-21T10:08:28Z</cp:lastPrinted>
  <dcterms:created xsi:type="dcterms:W3CDTF">2010-02-05T14:48:49Z</dcterms:created>
  <dcterms:modified xsi:type="dcterms:W3CDTF">2015-12-28T06:13:32Z</dcterms:modified>
</cp:coreProperties>
</file>