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36" yWindow="312" windowWidth="13020" windowHeight="8280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субсидий'!$A$1:$Y$350</definedName>
    <definedName name="_xlnm.Print_Titles" localSheetId="1">'Плюсы и минусы'!$3:$4</definedName>
    <definedName name="_xlnm.Print_Titles" localSheetId="0">'Расчет субсидий'!$A:$A,'Расчет субсидий'!$3:$5</definedName>
    <definedName name="_xlnm.Print_Area" localSheetId="0">'Расчет субсидий'!$A$1:$AE$377</definedName>
  </definedNames>
  <calcPr calcId="125725"/>
</workbook>
</file>

<file path=xl/calcChain.xml><?xml version="1.0" encoding="utf-8"?>
<calcChain xmlns="http://schemas.openxmlformats.org/spreadsheetml/2006/main">
  <c r="U48" i="8"/>
  <c r="T19"/>
  <c r="R19"/>
  <c r="N8"/>
  <c r="L8"/>
  <c r="E7"/>
  <c r="U49"/>
  <c r="U50"/>
  <c r="U51"/>
  <c r="U53"/>
  <c r="U54"/>
  <c r="U55"/>
  <c r="U56"/>
  <c r="U57"/>
  <c r="U58"/>
  <c r="U59"/>
  <c r="U60"/>
  <c r="U61"/>
  <c r="U62"/>
  <c r="U63"/>
  <c r="U64"/>
  <c r="U65"/>
  <c r="U67"/>
  <c r="U68"/>
  <c r="U69"/>
  <c r="U70"/>
  <c r="U71"/>
  <c r="U73"/>
  <c r="U74"/>
  <c r="U75"/>
  <c r="U76"/>
  <c r="U77"/>
  <c r="U78"/>
  <c r="U79"/>
  <c r="U80"/>
  <c r="U82"/>
  <c r="U83"/>
  <c r="U84"/>
  <c r="U85"/>
  <c r="U86"/>
  <c r="U87"/>
  <c r="U88"/>
  <c r="U89"/>
  <c r="U90"/>
  <c r="U92"/>
  <c r="U93"/>
  <c r="U94"/>
  <c r="U95"/>
  <c r="U96"/>
  <c r="U97"/>
  <c r="U98"/>
  <c r="U99"/>
  <c r="U100"/>
  <c r="U101"/>
  <c r="U102"/>
  <c r="U103"/>
  <c r="U104"/>
  <c r="U106"/>
  <c r="U107"/>
  <c r="U108"/>
  <c r="U109"/>
  <c r="U110"/>
  <c r="U111"/>
  <c r="U112"/>
  <c r="U113"/>
  <c r="U114"/>
  <c r="U115"/>
  <c r="U116"/>
  <c r="U117"/>
  <c r="U118"/>
  <c r="U119"/>
  <c r="U120"/>
  <c r="U122"/>
  <c r="U123"/>
  <c r="U124"/>
  <c r="U125"/>
  <c r="U126"/>
  <c r="U127"/>
  <c r="U128"/>
  <c r="U130"/>
  <c r="U131"/>
  <c r="U132"/>
  <c r="U133"/>
  <c r="U134"/>
  <c r="U135"/>
  <c r="U136"/>
  <c r="U137"/>
  <c r="U138"/>
  <c r="U140"/>
  <c r="U141"/>
  <c r="U142"/>
  <c r="U143"/>
  <c r="U144"/>
  <c r="U145"/>
  <c r="U147"/>
  <c r="U148"/>
  <c r="U149"/>
  <c r="U150"/>
  <c r="U151"/>
  <c r="U152"/>
  <c r="U153"/>
  <c r="U154"/>
  <c r="U155"/>
  <c r="U156"/>
  <c r="U157"/>
  <c r="U158"/>
  <c r="U160"/>
  <c r="U161"/>
  <c r="U162"/>
  <c r="U163"/>
  <c r="U164"/>
  <c r="U165"/>
  <c r="U166"/>
  <c r="U167"/>
  <c r="U168"/>
  <c r="U169"/>
  <c r="U170"/>
  <c r="U171"/>
  <c r="U172"/>
  <c r="U174"/>
  <c r="U175"/>
  <c r="U176"/>
  <c r="U177"/>
  <c r="U178"/>
  <c r="U179"/>
  <c r="U180"/>
  <c r="U181"/>
  <c r="U182"/>
  <c r="U183"/>
  <c r="U184"/>
  <c r="U186"/>
  <c r="U187"/>
  <c r="U188"/>
  <c r="U189"/>
  <c r="U190"/>
  <c r="U191"/>
  <c r="U192"/>
  <c r="U193"/>
  <c r="U194"/>
  <c r="U195"/>
  <c r="U196"/>
  <c r="U197"/>
  <c r="U198"/>
  <c r="U200"/>
  <c r="U201"/>
  <c r="U202"/>
  <c r="U203"/>
  <c r="U204"/>
  <c r="U205"/>
  <c r="U206"/>
  <c r="U207"/>
  <c r="U208"/>
  <c r="U209"/>
  <c r="U210"/>
  <c r="U211"/>
  <c r="U213"/>
  <c r="U214"/>
  <c r="U215"/>
  <c r="U216"/>
  <c r="U217"/>
  <c r="U218"/>
  <c r="U219"/>
  <c r="U220"/>
  <c r="U221"/>
  <c r="U222"/>
  <c r="U223"/>
  <c r="U224"/>
  <c r="U225"/>
  <c r="U227"/>
  <c r="U228"/>
  <c r="U229"/>
  <c r="U230"/>
  <c r="U231"/>
  <c r="U232"/>
  <c r="U233"/>
  <c r="U234"/>
  <c r="U235"/>
  <c r="U237"/>
  <c r="U238"/>
  <c r="U239"/>
  <c r="U240"/>
  <c r="U241"/>
  <c r="U242"/>
  <c r="U243"/>
  <c r="U244"/>
  <c r="U246"/>
  <c r="U247"/>
  <c r="U248"/>
  <c r="U249"/>
  <c r="U250"/>
  <c r="U251"/>
  <c r="U252"/>
  <c r="U253"/>
  <c r="U254"/>
  <c r="U255"/>
  <c r="U256"/>
  <c r="U257"/>
  <c r="U258"/>
  <c r="U259"/>
  <c r="U260"/>
  <c r="U262"/>
  <c r="U263"/>
  <c r="U264"/>
  <c r="U265"/>
  <c r="U266"/>
  <c r="U267"/>
  <c r="U268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3"/>
  <c r="U314"/>
  <c r="U315"/>
  <c r="U316"/>
  <c r="U317"/>
  <c r="U318"/>
  <c r="U319"/>
  <c r="U320"/>
  <c r="U321"/>
  <c r="U322"/>
  <c r="U323"/>
  <c r="U324"/>
  <c r="U325"/>
  <c r="U326"/>
  <c r="U327"/>
  <c r="U329"/>
  <c r="U330"/>
  <c r="U331"/>
  <c r="U332"/>
  <c r="U333"/>
  <c r="U334"/>
  <c r="U335"/>
  <c r="U336"/>
  <c r="U337"/>
  <c r="U338"/>
  <c r="U339"/>
  <c r="U341"/>
  <c r="U342"/>
  <c r="U343"/>
  <c r="U344"/>
  <c r="U345"/>
  <c r="U346"/>
  <c r="U347"/>
  <c r="U348"/>
  <c r="U349"/>
  <c r="U350"/>
  <c r="U351"/>
  <c r="U353"/>
  <c r="U354"/>
  <c r="U355"/>
  <c r="U356"/>
  <c r="U357"/>
  <c r="U358"/>
  <c r="U359"/>
  <c r="U360"/>
  <c r="U361"/>
  <c r="U362"/>
  <c r="U363"/>
  <c r="U365"/>
  <c r="U366"/>
  <c r="U367"/>
  <c r="U368"/>
  <c r="U369"/>
  <c r="U370"/>
  <c r="U371"/>
  <c r="U372"/>
  <c r="U373"/>
  <c r="U374"/>
  <c r="U375"/>
  <c r="U376"/>
  <c r="U47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18"/>
  <c r="U9"/>
  <c r="U10"/>
  <c r="U11"/>
  <c r="U12"/>
  <c r="U13"/>
  <c r="U14"/>
  <c r="U15"/>
  <c r="U16"/>
  <c r="U7"/>
  <c r="AD7" i="7"/>
  <c r="AC376"/>
  <c r="AC375"/>
  <c r="AC374"/>
  <c r="AC373"/>
  <c r="AC372"/>
  <c r="AC371"/>
  <c r="AC370"/>
  <c r="AC369"/>
  <c r="AC368"/>
  <c r="AC367"/>
  <c r="AC366"/>
  <c r="AC365"/>
  <c r="AC363"/>
  <c r="AC362"/>
  <c r="AC361"/>
  <c r="AC360"/>
  <c r="AC359"/>
  <c r="AC358"/>
  <c r="AC357"/>
  <c r="AC356"/>
  <c r="AC355"/>
  <c r="AC354"/>
  <c r="AC353"/>
  <c r="AC351"/>
  <c r="AC350"/>
  <c r="AC349"/>
  <c r="AC348"/>
  <c r="AC347"/>
  <c r="AC346"/>
  <c r="AC345"/>
  <c r="AC344"/>
  <c r="AC343"/>
  <c r="AC342"/>
  <c r="AC341"/>
  <c r="AC339"/>
  <c r="AC338"/>
  <c r="AC337"/>
  <c r="AC336"/>
  <c r="AC335"/>
  <c r="AC334"/>
  <c r="AC333"/>
  <c r="AC332"/>
  <c r="AC331"/>
  <c r="AC330"/>
  <c r="AC329"/>
  <c r="AC327"/>
  <c r="AC326"/>
  <c r="AC325"/>
  <c r="AC324"/>
  <c r="AC323"/>
  <c r="AC322"/>
  <c r="AC321"/>
  <c r="AC320"/>
  <c r="AC319"/>
  <c r="AC318"/>
  <c r="AC317"/>
  <c r="AC316"/>
  <c r="AC315"/>
  <c r="AC314"/>
  <c r="AC313"/>
  <c r="AC311"/>
  <c r="AC310"/>
  <c r="AC309"/>
  <c r="AC308"/>
  <c r="AC307"/>
  <c r="AC306"/>
  <c r="AC305"/>
  <c r="AC304"/>
  <c r="AC303"/>
  <c r="AC302"/>
  <c r="AC301"/>
  <c r="AC300"/>
  <c r="AC299"/>
  <c r="AC298"/>
  <c r="AC297"/>
  <c r="AC296"/>
  <c r="AC295"/>
  <c r="AC294"/>
  <c r="AC293"/>
  <c r="AC292"/>
  <c r="AC291"/>
  <c r="AC290"/>
  <c r="AC289"/>
  <c r="AC288"/>
  <c r="AC286"/>
  <c r="AC285"/>
  <c r="AC284"/>
  <c r="AC283"/>
  <c r="AC282"/>
  <c r="AC281"/>
  <c r="AC280"/>
  <c r="AC279"/>
  <c r="AC278"/>
  <c r="AC277"/>
  <c r="AC276"/>
  <c r="AC275"/>
  <c r="AC274"/>
  <c r="AC273"/>
  <c r="AC272"/>
  <c r="AC271"/>
  <c r="AC270"/>
  <c r="AC268"/>
  <c r="AC267"/>
  <c r="AC266"/>
  <c r="AC265"/>
  <c r="AC264"/>
  <c r="AC263"/>
  <c r="AC262"/>
  <c r="AC260"/>
  <c r="AC259"/>
  <c r="AC258"/>
  <c r="AC257"/>
  <c r="AC256"/>
  <c r="AC255"/>
  <c r="AC254"/>
  <c r="AC253"/>
  <c r="AC252"/>
  <c r="AC251"/>
  <c r="AC250"/>
  <c r="AC249"/>
  <c r="AC248"/>
  <c r="AC247"/>
  <c r="AC246"/>
  <c r="AC244"/>
  <c r="AC243"/>
  <c r="AC242"/>
  <c r="AC241"/>
  <c r="AC240"/>
  <c r="AC239"/>
  <c r="AC238"/>
  <c r="AC237"/>
  <c r="AC235"/>
  <c r="AC234"/>
  <c r="AC233"/>
  <c r="AC232"/>
  <c r="AC231"/>
  <c r="AC230"/>
  <c r="AC229"/>
  <c r="AC228"/>
  <c r="AC227"/>
  <c r="AC225"/>
  <c r="AC224"/>
  <c r="AC223"/>
  <c r="AC222"/>
  <c r="AC221"/>
  <c r="AC220"/>
  <c r="AC219"/>
  <c r="AC218"/>
  <c r="AC217"/>
  <c r="AC216"/>
  <c r="AC215"/>
  <c r="AC214"/>
  <c r="AC213"/>
  <c r="AC211"/>
  <c r="AC210"/>
  <c r="AC209"/>
  <c r="AC208"/>
  <c r="AC207"/>
  <c r="AC206"/>
  <c r="AC205"/>
  <c r="AC204"/>
  <c r="AC203"/>
  <c r="AC202"/>
  <c r="AC201"/>
  <c r="AC200"/>
  <c r="AC198"/>
  <c r="AC197"/>
  <c r="AC196"/>
  <c r="AC195"/>
  <c r="AC194"/>
  <c r="AC193"/>
  <c r="AC192"/>
  <c r="AC191"/>
  <c r="AC190"/>
  <c r="AC189"/>
  <c r="AC188"/>
  <c r="AC187"/>
  <c r="AC186"/>
  <c r="AC184"/>
  <c r="AC183"/>
  <c r="AC182"/>
  <c r="AC181"/>
  <c r="AC180"/>
  <c r="AC179"/>
  <c r="AC178"/>
  <c r="AC177"/>
  <c r="AC176"/>
  <c r="AC175"/>
  <c r="AC174"/>
  <c r="AC172"/>
  <c r="AC171"/>
  <c r="AC170"/>
  <c r="AC169"/>
  <c r="AC168"/>
  <c r="AC167"/>
  <c r="AC166"/>
  <c r="AC165"/>
  <c r="AC164"/>
  <c r="AC163"/>
  <c r="AC162"/>
  <c r="AC161"/>
  <c r="AC160"/>
  <c r="AC158"/>
  <c r="AC157"/>
  <c r="AC156"/>
  <c r="AC155"/>
  <c r="AC154"/>
  <c r="AC153"/>
  <c r="AC152"/>
  <c r="AC151"/>
  <c r="AC150"/>
  <c r="AC149"/>
  <c r="AC148"/>
  <c r="AC147"/>
  <c r="AC145"/>
  <c r="AC144"/>
  <c r="AC143"/>
  <c r="AC142"/>
  <c r="AC141"/>
  <c r="AC140"/>
  <c r="AC138"/>
  <c r="AC137"/>
  <c r="AC136"/>
  <c r="AC135"/>
  <c r="AC134"/>
  <c r="AC133"/>
  <c r="AC132"/>
  <c r="AC131"/>
  <c r="AC130"/>
  <c r="AC128"/>
  <c r="AC127"/>
  <c r="AC126"/>
  <c r="AC125"/>
  <c r="AC124"/>
  <c r="AC123"/>
  <c r="AC122"/>
  <c r="AC120"/>
  <c r="AC119"/>
  <c r="AC118"/>
  <c r="AC117"/>
  <c r="AC116"/>
  <c r="AC115"/>
  <c r="AC114"/>
  <c r="AC113"/>
  <c r="AC112"/>
  <c r="AC111"/>
  <c r="AC110"/>
  <c r="AC109"/>
  <c r="AC108"/>
  <c r="AC107"/>
  <c r="AC106"/>
  <c r="AC104"/>
  <c r="AC103"/>
  <c r="AC102"/>
  <c r="AC101"/>
  <c r="AC100"/>
  <c r="AC99"/>
  <c r="AC98"/>
  <c r="AC97"/>
  <c r="AC96"/>
  <c r="AC95"/>
  <c r="AC94"/>
  <c r="AC93"/>
  <c r="AC92"/>
  <c r="AC90"/>
  <c r="AC89"/>
  <c r="AC88"/>
  <c r="AC87"/>
  <c r="AC86"/>
  <c r="AC85"/>
  <c r="AC84"/>
  <c r="AC83"/>
  <c r="AC82"/>
  <c r="AC80"/>
  <c r="AC79"/>
  <c r="AC78"/>
  <c r="AC77"/>
  <c r="AC76"/>
  <c r="AC75"/>
  <c r="AC74"/>
  <c r="AC73"/>
  <c r="AC71"/>
  <c r="AC70"/>
  <c r="AC69"/>
  <c r="AC68"/>
  <c r="AC67"/>
  <c r="AC65"/>
  <c r="AC64"/>
  <c r="AC63"/>
  <c r="AC62"/>
  <c r="AC61"/>
  <c r="AC60"/>
  <c r="AC59"/>
  <c r="AC58"/>
  <c r="AC57"/>
  <c r="AC56"/>
  <c r="AC55"/>
  <c r="AC54"/>
  <c r="AC53"/>
  <c r="AC51"/>
  <c r="AC50"/>
  <c r="AC49"/>
  <c r="AC48"/>
  <c r="AC47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6"/>
  <c r="AC15"/>
  <c r="AC14"/>
  <c r="AC13"/>
  <c r="AC12"/>
  <c r="AC11"/>
  <c r="AC10"/>
  <c r="AC9"/>
  <c r="AC8"/>
  <c r="AC7"/>
  <c r="AC6" s="1"/>
  <c r="AB45"/>
  <c r="AB17"/>
  <c r="AB6"/>
  <c r="X376"/>
  <c r="X375"/>
  <c r="X374"/>
  <c r="X373"/>
  <c r="X372"/>
  <c r="X371"/>
  <c r="X370"/>
  <c r="X369"/>
  <c r="X368"/>
  <c r="X367"/>
  <c r="X366"/>
  <c r="X365"/>
  <c r="X363"/>
  <c r="X362"/>
  <c r="X361"/>
  <c r="X360"/>
  <c r="X359"/>
  <c r="X358"/>
  <c r="X357"/>
  <c r="X356"/>
  <c r="X355"/>
  <c r="X354"/>
  <c r="X353"/>
  <c r="X351"/>
  <c r="X350"/>
  <c r="X349"/>
  <c r="X348"/>
  <c r="X347"/>
  <c r="X346"/>
  <c r="X345"/>
  <c r="X344"/>
  <c r="X343"/>
  <c r="X342"/>
  <c r="X341"/>
  <c r="X339"/>
  <c r="X338"/>
  <c r="X337"/>
  <c r="X336"/>
  <c r="X335"/>
  <c r="X334"/>
  <c r="X333"/>
  <c r="X332"/>
  <c r="X331"/>
  <c r="X330"/>
  <c r="X329"/>
  <c r="X327"/>
  <c r="X326"/>
  <c r="X325"/>
  <c r="X324"/>
  <c r="X323"/>
  <c r="X322"/>
  <c r="X321"/>
  <c r="X320"/>
  <c r="X319"/>
  <c r="X318"/>
  <c r="X317"/>
  <c r="X316"/>
  <c r="X315"/>
  <c r="X314"/>
  <c r="X313"/>
  <c r="X311"/>
  <c r="X310"/>
  <c r="X309"/>
  <c r="X308"/>
  <c r="X307"/>
  <c r="X306"/>
  <c r="X305"/>
  <c r="X304"/>
  <c r="X303"/>
  <c r="X302"/>
  <c r="X301"/>
  <c r="X300"/>
  <c r="X299"/>
  <c r="X298"/>
  <c r="X297"/>
  <c r="X296"/>
  <c r="X295"/>
  <c r="X294"/>
  <c r="X293"/>
  <c r="X292"/>
  <c r="X291"/>
  <c r="X290"/>
  <c r="X289"/>
  <c r="X288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8"/>
  <c r="X267"/>
  <c r="X266"/>
  <c r="X265"/>
  <c r="X264"/>
  <c r="X263"/>
  <c r="X262"/>
  <c r="X260"/>
  <c r="X259"/>
  <c r="X258"/>
  <c r="X257"/>
  <c r="X256"/>
  <c r="X255"/>
  <c r="X254"/>
  <c r="X253"/>
  <c r="X252"/>
  <c r="X251"/>
  <c r="X250"/>
  <c r="X249"/>
  <c r="X248"/>
  <c r="X247"/>
  <c r="X246"/>
  <c r="X244"/>
  <c r="X243"/>
  <c r="X242"/>
  <c r="X241"/>
  <c r="X240"/>
  <c r="X239"/>
  <c r="X238"/>
  <c r="X237"/>
  <c r="X235"/>
  <c r="X234"/>
  <c r="X233"/>
  <c r="X232"/>
  <c r="X231"/>
  <c r="X230"/>
  <c r="X229"/>
  <c r="X228"/>
  <c r="X227"/>
  <c r="X225"/>
  <c r="X224"/>
  <c r="X223"/>
  <c r="X222"/>
  <c r="X221"/>
  <c r="X220"/>
  <c r="X219"/>
  <c r="X218"/>
  <c r="X217"/>
  <c r="X216"/>
  <c r="X215"/>
  <c r="X214"/>
  <c r="X213"/>
  <c r="X211"/>
  <c r="X210"/>
  <c r="X209"/>
  <c r="X208"/>
  <c r="X207"/>
  <c r="X206"/>
  <c r="X205"/>
  <c r="X204"/>
  <c r="X203"/>
  <c r="X202"/>
  <c r="X201"/>
  <c r="X200"/>
  <c r="X198"/>
  <c r="X197"/>
  <c r="X196"/>
  <c r="X195"/>
  <c r="X194"/>
  <c r="X193"/>
  <c r="X192"/>
  <c r="X191"/>
  <c r="X190"/>
  <c r="X189"/>
  <c r="X188"/>
  <c r="X187"/>
  <c r="X186"/>
  <c r="X184"/>
  <c r="X183"/>
  <c r="X182"/>
  <c r="X181"/>
  <c r="X180"/>
  <c r="X179"/>
  <c r="X178"/>
  <c r="X177"/>
  <c r="X176"/>
  <c r="X175"/>
  <c r="X174"/>
  <c r="X172"/>
  <c r="X171"/>
  <c r="X170"/>
  <c r="X169"/>
  <c r="X168"/>
  <c r="X167"/>
  <c r="X166"/>
  <c r="X165"/>
  <c r="X164"/>
  <c r="X163"/>
  <c r="X162"/>
  <c r="X161"/>
  <c r="X160"/>
  <c r="X158"/>
  <c r="X157"/>
  <c r="X156"/>
  <c r="X155"/>
  <c r="X154"/>
  <c r="X153"/>
  <c r="X152"/>
  <c r="X151"/>
  <c r="X150"/>
  <c r="X149"/>
  <c r="X148"/>
  <c r="X147"/>
  <c r="X145"/>
  <c r="X144"/>
  <c r="X143"/>
  <c r="X142"/>
  <c r="X141"/>
  <c r="X140"/>
  <c r="X138"/>
  <c r="X137"/>
  <c r="X136"/>
  <c r="X135"/>
  <c r="X134"/>
  <c r="X133"/>
  <c r="X132"/>
  <c r="X131"/>
  <c r="X130"/>
  <c r="X128"/>
  <c r="X127"/>
  <c r="X126"/>
  <c r="X125"/>
  <c r="X124"/>
  <c r="X123"/>
  <c r="X122"/>
  <c r="X120"/>
  <c r="X119"/>
  <c r="X118"/>
  <c r="X117"/>
  <c r="X116"/>
  <c r="X115"/>
  <c r="X114"/>
  <c r="X113"/>
  <c r="X112"/>
  <c r="X111"/>
  <c r="X110"/>
  <c r="X109"/>
  <c r="X108"/>
  <c r="X107"/>
  <c r="X106"/>
  <c r="X104"/>
  <c r="X103"/>
  <c r="X102"/>
  <c r="X101"/>
  <c r="X100"/>
  <c r="X99"/>
  <c r="X98"/>
  <c r="X97"/>
  <c r="X96"/>
  <c r="X95"/>
  <c r="X94"/>
  <c r="X93"/>
  <c r="X92"/>
  <c r="X90"/>
  <c r="X89"/>
  <c r="X88"/>
  <c r="X87"/>
  <c r="X86"/>
  <c r="X85"/>
  <c r="X84"/>
  <c r="X83"/>
  <c r="X82"/>
  <c r="X80"/>
  <c r="X79"/>
  <c r="X78"/>
  <c r="X77"/>
  <c r="X76"/>
  <c r="X75"/>
  <c r="X74"/>
  <c r="X73"/>
  <c r="X71"/>
  <c r="X70"/>
  <c r="X69"/>
  <c r="X68"/>
  <c r="X67"/>
  <c r="X65"/>
  <c r="X64"/>
  <c r="X63"/>
  <c r="X62"/>
  <c r="X61"/>
  <c r="X60"/>
  <c r="X59"/>
  <c r="X58"/>
  <c r="X57"/>
  <c r="X56"/>
  <c r="X55"/>
  <c r="X54"/>
  <c r="X53"/>
  <c r="X51"/>
  <c r="X50"/>
  <c r="X49"/>
  <c r="X48"/>
  <c r="X47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T376"/>
  <c r="T375"/>
  <c r="T374"/>
  <c r="T373"/>
  <c r="T372"/>
  <c r="T371"/>
  <c r="T370"/>
  <c r="T369"/>
  <c r="T368"/>
  <c r="T367"/>
  <c r="T366"/>
  <c r="T365"/>
  <c r="T363"/>
  <c r="T362"/>
  <c r="T361"/>
  <c r="T360"/>
  <c r="T359"/>
  <c r="T358"/>
  <c r="T357"/>
  <c r="T356"/>
  <c r="T355"/>
  <c r="T354"/>
  <c r="T353"/>
  <c r="T351"/>
  <c r="T350"/>
  <c r="T349"/>
  <c r="T348"/>
  <c r="T347"/>
  <c r="T346"/>
  <c r="T345"/>
  <c r="T344"/>
  <c r="T343"/>
  <c r="T342"/>
  <c r="T341"/>
  <c r="T339"/>
  <c r="T338"/>
  <c r="T337"/>
  <c r="T336"/>
  <c r="T335"/>
  <c r="T334"/>
  <c r="T333"/>
  <c r="T332"/>
  <c r="T331"/>
  <c r="T330"/>
  <c r="T329"/>
  <c r="T327"/>
  <c r="T326"/>
  <c r="T325"/>
  <c r="T324"/>
  <c r="T323"/>
  <c r="T322"/>
  <c r="T321"/>
  <c r="T320"/>
  <c r="T319"/>
  <c r="T318"/>
  <c r="T317"/>
  <c r="T316"/>
  <c r="T315"/>
  <c r="T314"/>
  <c r="T313"/>
  <c r="T311"/>
  <c r="T310"/>
  <c r="T309"/>
  <c r="T308"/>
  <c r="T307"/>
  <c r="T306"/>
  <c r="T305"/>
  <c r="T304"/>
  <c r="T303"/>
  <c r="T302"/>
  <c r="T301"/>
  <c r="T300"/>
  <c r="T299"/>
  <c r="T298"/>
  <c r="T297"/>
  <c r="T296"/>
  <c r="T295"/>
  <c r="T294"/>
  <c r="T293"/>
  <c r="T292"/>
  <c r="T291"/>
  <c r="T290"/>
  <c r="T289"/>
  <c r="T288"/>
  <c r="T286"/>
  <c r="T285"/>
  <c r="T284"/>
  <c r="T283"/>
  <c r="T282"/>
  <c r="T281"/>
  <c r="T280"/>
  <c r="T279"/>
  <c r="T278"/>
  <c r="T277"/>
  <c r="T276"/>
  <c r="T275"/>
  <c r="T274"/>
  <c r="T273"/>
  <c r="T272"/>
  <c r="T271"/>
  <c r="T270"/>
  <c r="T268"/>
  <c r="T267"/>
  <c r="T266"/>
  <c r="T265"/>
  <c r="T264"/>
  <c r="T263"/>
  <c r="T262"/>
  <c r="T260"/>
  <c r="T259"/>
  <c r="T258"/>
  <c r="T257"/>
  <c r="T256"/>
  <c r="T255"/>
  <c r="T254"/>
  <c r="T253"/>
  <c r="T252"/>
  <c r="T251"/>
  <c r="T250"/>
  <c r="T249"/>
  <c r="T248"/>
  <c r="T247"/>
  <c r="T246"/>
  <c r="T244"/>
  <c r="T243"/>
  <c r="T242"/>
  <c r="T241"/>
  <c r="T240"/>
  <c r="T239"/>
  <c r="T238"/>
  <c r="T237"/>
  <c r="T235"/>
  <c r="T234"/>
  <c r="T233"/>
  <c r="T232"/>
  <c r="T231"/>
  <c r="T230"/>
  <c r="T229"/>
  <c r="T228"/>
  <c r="T227"/>
  <c r="T225"/>
  <c r="T224"/>
  <c r="T223"/>
  <c r="T222"/>
  <c r="T221"/>
  <c r="T220"/>
  <c r="T219"/>
  <c r="T218"/>
  <c r="T217"/>
  <c r="T216"/>
  <c r="T215"/>
  <c r="T214"/>
  <c r="T213"/>
  <c r="T211"/>
  <c r="T210"/>
  <c r="T209"/>
  <c r="T208"/>
  <c r="T207"/>
  <c r="T206"/>
  <c r="T205"/>
  <c r="T204"/>
  <c r="T203"/>
  <c r="T202"/>
  <c r="T201"/>
  <c r="T200"/>
  <c r="T198"/>
  <c r="T197"/>
  <c r="T196"/>
  <c r="T195"/>
  <c r="T194"/>
  <c r="T193"/>
  <c r="T192"/>
  <c r="T191"/>
  <c r="T190"/>
  <c r="T189"/>
  <c r="T188"/>
  <c r="T187"/>
  <c r="T186"/>
  <c r="T184"/>
  <c r="T183"/>
  <c r="T182"/>
  <c r="T181"/>
  <c r="T180"/>
  <c r="T179"/>
  <c r="T178"/>
  <c r="T177"/>
  <c r="T176"/>
  <c r="T175"/>
  <c r="T174"/>
  <c r="T172"/>
  <c r="T171"/>
  <c r="T170"/>
  <c r="T169"/>
  <c r="T168"/>
  <c r="T167"/>
  <c r="T166"/>
  <c r="T165"/>
  <c r="T164"/>
  <c r="T163"/>
  <c r="T162"/>
  <c r="T161"/>
  <c r="T160"/>
  <c r="T158"/>
  <c r="T157"/>
  <c r="T156"/>
  <c r="T155"/>
  <c r="T154"/>
  <c r="T153"/>
  <c r="T152"/>
  <c r="T151"/>
  <c r="T150"/>
  <c r="T149"/>
  <c r="T148"/>
  <c r="T147"/>
  <c r="T145"/>
  <c r="T144"/>
  <c r="T143"/>
  <c r="T142"/>
  <c r="T141"/>
  <c r="T140"/>
  <c r="T138"/>
  <c r="T137"/>
  <c r="T136"/>
  <c r="T135"/>
  <c r="T134"/>
  <c r="T133"/>
  <c r="T132"/>
  <c r="T131"/>
  <c r="T130"/>
  <c r="T128"/>
  <c r="T127"/>
  <c r="T126"/>
  <c r="T125"/>
  <c r="T124"/>
  <c r="T123"/>
  <c r="T122"/>
  <c r="T120"/>
  <c r="T119"/>
  <c r="T118"/>
  <c r="T117"/>
  <c r="T116"/>
  <c r="T115"/>
  <c r="T114"/>
  <c r="T113"/>
  <c r="T112"/>
  <c r="T111"/>
  <c r="T110"/>
  <c r="T109"/>
  <c r="T108"/>
  <c r="T107"/>
  <c r="T106"/>
  <c r="T104"/>
  <c r="T103"/>
  <c r="T102"/>
  <c r="T101"/>
  <c r="T100"/>
  <c r="T99"/>
  <c r="T98"/>
  <c r="T97"/>
  <c r="T96"/>
  <c r="T95"/>
  <c r="T94"/>
  <c r="T93"/>
  <c r="T92"/>
  <c r="T90"/>
  <c r="T89"/>
  <c r="T88"/>
  <c r="T87"/>
  <c r="T86"/>
  <c r="T85"/>
  <c r="T84"/>
  <c r="T83"/>
  <c r="T82"/>
  <c r="T80"/>
  <c r="T79"/>
  <c r="T78"/>
  <c r="T77"/>
  <c r="T76"/>
  <c r="T75"/>
  <c r="T74"/>
  <c r="T73"/>
  <c r="T71"/>
  <c r="T70"/>
  <c r="T69"/>
  <c r="T68"/>
  <c r="T67"/>
  <c r="T65"/>
  <c r="T64"/>
  <c r="T63"/>
  <c r="T62"/>
  <c r="T61"/>
  <c r="T60"/>
  <c r="T59"/>
  <c r="T58"/>
  <c r="T57"/>
  <c r="T56"/>
  <c r="T55"/>
  <c r="T54"/>
  <c r="T53"/>
  <c r="T51"/>
  <c r="T50"/>
  <c r="T49"/>
  <c r="T48"/>
  <c r="T47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W45"/>
  <c r="V45"/>
  <c r="W17"/>
  <c r="X17" s="1"/>
  <c r="V17"/>
  <c r="S45"/>
  <c r="R45"/>
  <c r="S17"/>
  <c r="R17"/>
  <c r="T17" s="1"/>
  <c r="P376"/>
  <c r="P375"/>
  <c r="P374"/>
  <c r="P373"/>
  <c r="P372"/>
  <c r="P371"/>
  <c r="P370"/>
  <c r="P369"/>
  <c r="P368"/>
  <c r="P367"/>
  <c r="P366"/>
  <c r="P365"/>
  <c r="P363"/>
  <c r="P362"/>
  <c r="P361"/>
  <c r="P360"/>
  <c r="P359"/>
  <c r="P358"/>
  <c r="P357"/>
  <c r="P356"/>
  <c r="P355"/>
  <c r="P354"/>
  <c r="P353"/>
  <c r="P351"/>
  <c r="P350"/>
  <c r="P349"/>
  <c r="P348"/>
  <c r="P347"/>
  <c r="P346"/>
  <c r="P345"/>
  <c r="P344"/>
  <c r="P343"/>
  <c r="P342"/>
  <c r="P341"/>
  <c r="P339"/>
  <c r="P338"/>
  <c r="P337"/>
  <c r="P336"/>
  <c r="P335"/>
  <c r="P334"/>
  <c r="P333"/>
  <c r="P332"/>
  <c r="P331"/>
  <c r="P330"/>
  <c r="P329"/>
  <c r="P327"/>
  <c r="P326"/>
  <c r="P325"/>
  <c r="P324"/>
  <c r="P323"/>
  <c r="P322"/>
  <c r="P321"/>
  <c r="P320"/>
  <c r="P319"/>
  <c r="P318"/>
  <c r="P317"/>
  <c r="P316"/>
  <c r="P315"/>
  <c r="P314"/>
  <c r="P313"/>
  <c r="P311"/>
  <c r="P310"/>
  <c r="P309"/>
  <c r="P308"/>
  <c r="P307"/>
  <c r="P306"/>
  <c r="P305"/>
  <c r="P304"/>
  <c r="P303"/>
  <c r="P302"/>
  <c r="P301"/>
  <c r="P300"/>
  <c r="P299"/>
  <c r="P298"/>
  <c r="P297"/>
  <c r="P296"/>
  <c r="P295"/>
  <c r="P294"/>
  <c r="P293"/>
  <c r="P292"/>
  <c r="P291"/>
  <c r="P290"/>
  <c r="P289"/>
  <c r="P288"/>
  <c r="P286"/>
  <c r="P285"/>
  <c r="P284"/>
  <c r="P283"/>
  <c r="P282"/>
  <c r="P281"/>
  <c r="P280"/>
  <c r="P279"/>
  <c r="P278"/>
  <c r="P277"/>
  <c r="P276"/>
  <c r="P275"/>
  <c r="P274"/>
  <c r="P273"/>
  <c r="P272"/>
  <c r="P271"/>
  <c r="P270"/>
  <c r="P268"/>
  <c r="P267"/>
  <c r="P266"/>
  <c r="P265"/>
  <c r="P264"/>
  <c r="P263"/>
  <c r="P262"/>
  <c r="P260"/>
  <c r="P259"/>
  <c r="P258"/>
  <c r="P257"/>
  <c r="P256"/>
  <c r="P255"/>
  <c r="P254"/>
  <c r="P253"/>
  <c r="P252"/>
  <c r="P251"/>
  <c r="P250"/>
  <c r="P249"/>
  <c r="P248"/>
  <c r="P247"/>
  <c r="P246"/>
  <c r="P244"/>
  <c r="P243"/>
  <c r="P242"/>
  <c r="P241"/>
  <c r="P240"/>
  <c r="P239"/>
  <c r="P238"/>
  <c r="P237"/>
  <c r="P235"/>
  <c r="P234"/>
  <c r="P233"/>
  <c r="P232"/>
  <c r="P231"/>
  <c r="P230"/>
  <c r="P229"/>
  <c r="P228"/>
  <c r="P227"/>
  <c r="P225"/>
  <c r="P224"/>
  <c r="P223"/>
  <c r="P222"/>
  <c r="P221"/>
  <c r="P220"/>
  <c r="P219"/>
  <c r="P218"/>
  <c r="P217"/>
  <c r="P216"/>
  <c r="P215"/>
  <c r="P214"/>
  <c r="P213"/>
  <c r="P211"/>
  <c r="P210"/>
  <c r="P209"/>
  <c r="P208"/>
  <c r="P207"/>
  <c r="P206"/>
  <c r="P205"/>
  <c r="P204"/>
  <c r="P203"/>
  <c r="P202"/>
  <c r="P201"/>
  <c r="P200"/>
  <c r="P198"/>
  <c r="P197"/>
  <c r="P196"/>
  <c r="P195"/>
  <c r="P194"/>
  <c r="P193"/>
  <c r="P192"/>
  <c r="P191"/>
  <c r="P190"/>
  <c r="P189"/>
  <c r="P188"/>
  <c r="P187"/>
  <c r="P186"/>
  <c r="P184"/>
  <c r="P183"/>
  <c r="P182"/>
  <c r="P181"/>
  <c r="P180"/>
  <c r="P179"/>
  <c r="P178"/>
  <c r="P177"/>
  <c r="P176"/>
  <c r="P175"/>
  <c r="P174"/>
  <c r="P172"/>
  <c r="P171"/>
  <c r="P170"/>
  <c r="P169"/>
  <c r="P168"/>
  <c r="P167"/>
  <c r="P166"/>
  <c r="P165"/>
  <c r="P164"/>
  <c r="P163"/>
  <c r="P162"/>
  <c r="P161"/>
  <c r="P160"/>
  <c r="P158"/>
  <c r="P157"/>
  <c r="P156"/>
  <c r="P155"/>
  <c r="P154"/>
  <c r="P153"/>
  <c r="P152"/>
  <c r="P151"/>
  <c r="P150"/>
  <c r="P149"/>
  <c r="P148"/>
  <c r="P147"/>
  <c r="P145"/>
  <c r="P144"/>
  <c r="P143"/>
  <c r="P142"/>
  <c r="P141"/>
  <c r="P140"/>
  <c r="P138"/>
  <c r="P137"/>
  <c r="P136"/>
  <c r="P135"/>
  <c r="P134"/>
  <c r="P133"/>
  <c r="P132"/>
  <c r="P131"/>
  <c r="P130"/>
  <c r="P128"/>
  <c r="P127"/>
  <c r="P126"/>
  <c r="P125"/>
  <c r="P124"/>
  <c r="P123"/>
  <c r="P122"/>
  <c r="P120"/>
  <c r="P119"/>
  <c r="P118"/>
  <c r="P117"/>
  <c r="P116"/>
  <c r="P115"/>
  <c r="P114"/>
  <c r="P113"/>
  <c r="P112"/>
  <c r="P111"/>
  <c r="P110"/>
  <c r="P109"/>
  <c r="P108"/>
  <c r="P107"/>
  <c r="P106"/>
  <c r="P104"/>
  <c r="P103"/>
  <c r="P102"/>
  <c r="P101"/>
  <c r="P100"/>
  <c r="P99"/>
  <c r="P98"/>
  <c r="P97"/>
  <c r="P96"/>
  <c r="P95"/>
  <c r="P94"/>
  <c r="P93"/>
  <c r="P92"/>
  <c r="P90"/>
  <c r="P89"/>
  <c r="P88"/>
  <c r="P87"/>
  <c r="P86"/>
  <c r="P85"/>
  <c r="P84"/>
  <c r="P83"/>
  <c r="P82"/>
  <c r="P80"/>
  <c r="P79"/>
  <c r="P78"/>
  <c r="P77"/>
  <c r="P76"/>
  <c r="P75"/>
  <c r="P74"/>
  <c r="P73"/>
  <c r="P71"/>
  <c r="P70"/>
  <c r="P69"/>
  <c r="P68"/>
  <c r="P67"/>
  <c r="P65"/>
  <c r="P64"/>
  <c r="P63"/>
  <c r="P62"/>
  <c r="P61"/>
  <c r="P60"/>
  <c r="P59"/>
  <c r="P58"/>
  <c r="P57"/>
  <c r="P56"/>
  <c r="P55"/>
  <c r="P54"/>
  <c r="P53"/>
  <c r="P51"/>
  <c r="P50"/>
  <c r="P49"/>
  <c r="P48"/>
  <c r="P47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6"/>
  <c r="P15"/>
  <c r="P14"/>
  <c r="P13"/>
  <c r="P12"/>
  <c r="P11"/>
  <c r="P10"/>
  <c r="P9"/>
  <c r="P8"/>
  <c r="P7"/>
  <c r="O45"/>
  <c r="N45"/>
  <c r="O17"/>
  <c r="P17" s="1"/>
  <c r="N17"/>
  <c r="O6"/>
  <c r="P6" s="1"/>
  <c r="N6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6"/>
  <c r="L15"/>
  <c r="L14"/>
  <c r="L13"/>
  <c r="L12"/>
  <c r="L11"/>
  <c r="L10"/>
  <c r="L9"/>
  <c r="L8"/>
  <c r="L7"/>
  <c r="D376"/>
  <c r="Z376" s="1"/>
  <c r="AA376" s="1"/>
  <c r="AD376" s="1"/>
  <c r="AE376" s="1"/>
  <c r="D375"/>
  <c r="Z375" s="1"/>
  <c r="AA375" s="1"/>
  <c r="AD375" s="1"/>
  <c r="AE375" s="1"/>
  <c r="D374"/>
  <c r="Z374" s="1"/>
  <c r="AA374" s="1"/>
  <c r="AD374" s="1"/>
  <c r="AE374" s="1"/>
  <c r="D373"/>
  <c r="Z373" s="1"/>
  <c r="AA373" s="1"/>
  <c r="AD373" s="1"/>
  <c r="AE373" s="1"/>
  <c r="D372"/>
  <c r="Z372" s="1"/>
  <c r="AA372" s="1"/>
  <c r="AD372" s="1"/>
  <c r="AE372" s="1"/>
  <c r="D371"/>
  <c r="Z371" s="1"/>
  <c r="AA371" s="1"/>
  <c r="AD371" s="1"/>
  <c r="AE371" s="1"/>
  <c r="D370"/>
  <c r="Z370" s="1"/>
  <c r="AA370" s="1"/>
  <c r="AD370" s="1"/>
  <c r="AE370" s="1"/>
  <c r="D369"/>
  <c r="Z369" s="1"/>
  <c r="AA369" s="1"/>
  <c r="AD369" s="1"/>
  <c r="AE369" s="1"/>
  <c r="D368"/>
  <c r="Z368" s="1"/>
  <c r="AA368" s="1"/>
  <c r="AD368" s="1"/>
  <c r="AE368" s="1"/>
  <c r="D367"/>
  <c r="Z367" s="1"/>
  <c r="AA367" s="1"/>
  <c r="AD367" s="1"/>
  <c r="AE367" s="1"/>
  <c r="D366"/>
  <c r="Z366" s="1"/>
  <c r="AA366" s="1"/>
  <c r="AD366" s="1"/>
  <c r="AE366" s="1"/>
  <c r="D365"/>
  <c r="Z365" s="1"/>
  <c r="AA365" s="1"/>
  <c r="AD365" s="1"/>
  <c r="AE365" s="1"/>
  <c r="D363"/>
  <c r="Z363" s="1"/>
  <c r="AA363" s="1"/>
  <c r="AD363" s="1"/>
  <c r="AE363" s="1"/>
  <c r="D362"/>
  <c r="Z362" s="1"/>
  <c r="AA362" s="1"/>
  <c r="AD362" s="1"/>
  <c r="AE362" s="1"/>
  <c r="D361"/>
  <c r="Z361" s="1"/>
  <c r="AA361" s="1"/>
  <c r="AD361" s="1"/>
  <c r="AE361" s="1"/>
  <c r="D360"/>
  <c r="Z360" s="1"/>
  <c r="AA360" s="1"/>
  <c r="AD360" s="1"/>
  <c r="AE360" s="1"/>
  <c r="D359"/>
  <c r="Z359" s="1"/>
  <c r="AA359" s="1"/>
  <c r="AD359" s="1"/>
  <c r="AE359" s="1"/>
  <c r="D358"/>
  <c r="Z358" s="1"/>
  <c r="AA358" s="1"/>
  <c r="AD358" s="1"/>
  <c r="AE358" s="1"/>
  <c r="D357"/>
  <c r="Z357" s="1"/>
  <c r="AA357" s="1"/>
  <c r="AD357" s="1"/>
  <c r="AE357" s="1"/>
  <c r="D356"/>
  <c r="Z356" s="1"/>
  <c r="AA356" s="1"/>
  <c r="AD356" s="1"/>
  <c r="AE356" s="1"/>
  <c r="D355"/>
  <c r="Z355" s="1"/>
  <c r="AA355" s="1"/>
  <c r="AD355" s="1"/>
  <c r="AE355" s="1"/>
  <c r="D354"/>
  <c r="Z354" s="1"/>
  <c r="AA354" s="1"/>
  <c r="AD354" s="1"/>
  <c r="AE354" s="1"/>
  <c r="D353"/>
  <c r="Z353" s="1"/>
  <c r="AA353" s="1"/>
  <c r="AD353" s="1"/>
  <c r="AE353" s="1"/>
  <c r="D351"/>
  <c r="Z351" s="1"/>
  <c r="AA351" s="1"/>
  <c r="AD351" s="1"/>
  <c r="AE351" s="1"/>
  <c r="D350"/>
  <c r="Z350" s="1"/>
  <c r="AA350" s="1"/>
  <c r="AD350" s="1"/>
  <c r="AE350" s="1"/>
  <c r="D349"/>
  <c r="Z349" s="1"/>
  <c r="AA349" s="1"/>
  <c r="AD349" s="1"/>
  <c r="AE349" s="1"/>
  <c r="D348"/>
  <c r="Z348" s="1"/>
  <c r="AA348" s="1"/>
  <c r="AD348" s="1"/>
  <c r="AE348" s="1"/>
  <c r="D347"/>
  <c r="Z347" s="1"/>
  <c r="AA347" s="1"/>
  <c r="AD347" s="1"/>
  <c r="AE347" s="1"/>
  <c r="D346"/>
  <c r="Z346" s="1"/>
  <c r="AA346" s="1"/>
  <c r="AD346" s="1"/>
  <c r="AE346" s="1"/>
  <c r="D345"/>
  <c r="Z345" s="1"/>
  <c r="AA345" s="1"/>
  <c r="AD345" s="1"/>
  <c r="AE345" s="1"/>
  <c r="D344"/>
  <c r="Z344" s="1"/>
  <c r="AA344" s="1"/>
  <c r="AD344" s="1"/>
  <c r="AE344" s="1"/>
  <c r="D343"/>
  <c r="Z343" s="1"/>
  <c r="AA343" s="1"/>
  <c r="AD343" s="1"/>
  <c r="AE343" s="1"/>
  <c r="D342"/>
  <c r="Z342" s="1"/>
  <c r="AA342" s="1"/>
  <c r="AD342" s="1"/>
  <c r="AE342" s="1"/>
  <c r="D341"/>
  <c r="Z341" s="1"/>
  <c r="AA341" s="1"/>
  <c r="AD341" s="1"/>
  <c r="AE341" s="1"/>
  <c r="D339"/>
  <c r="Z339" s="1"/>
  <c r="AA339" s="1"/>
  <c r="AD339" s="1"/>
  <c r="AE339" s="1"/>
  <c r="D338"/>
  <c r="Z338" s="1"/>
  <c r="AA338" s="1"/>
  <c r="AD338" s="1"/>
  <c r="AE338" s="1"/>
  <c r="D337"/>
  <c r="Z337" s="1"/>
  <c r="AA337" s="1"/>
  <c r="AD337" s="1"/>
  <c r="AE337" s="1"/>
  <c r="D336"/>
  <c r="Z336" s="1"/>
  <c r="AA336" s="1"/>
  <c r="AD336" s="1"/>
  <c r="AE336" s="1"/>
  <c r="D335"/>
  <c r="Z335" s="1"/>
  <c r="AA335" s="1"/>
  <c r="AD335" s="1"/>
  <c r="AE335" s="1"/>
  <c r="D334"/>
  <c r="Z334" s="1"/>
  <c r="AA334" s="1"/>
  <c r="AD334" s="1"/>
  <c r="AE334" s="1"/>
  <c r="D333"/>
  <c r="Z333" s="1"/>
  <c r="AA333" s="1"/>
  <c r="AD333" s="1"/>
  <c r="AE333" s="1"/>
  <c r="D332"/>
  <c r="Z332" s="1"/>
  <c r="AA332" s="1"/>
  <c r="AD332" s="1"/>
  <c r="AE332" s="1"/>
  <c r="D331"/>
  <c r="Z331" s="1"/>
  <c r="AA331" s="1"/>
  <c r="AD331" s="1"/>
  <c r="AE331" s="1"/>
  <c r="D330"/>
  <c r="Z330" s="1"/>
  <c r="AA330" s="1"/>
  <c r="AD330" s="1"/>
  <c r="AE330" s="1"/>
  <c r="D329"/>
  <c r="Z329" s="1"/>
  <c r="AA329" s="1"/>
  <c r="AD329" s="1"/>
  <c r="AE329" s="1"/>
  <c r="D327"/>
  <c r="Z327" s="1"/>
  <c r="AA327" s="1"/>
  <c r="AD327" s="1"/>
  <c r="AE327" s="1"/>
  <c r="D326"/>
  <c r="Z326" s="1"/>
  <c r="AA326" s="1"/>
  <c r="AD326" s="1"/>
  <c r="AE326" s="1"/>
  <c r="D325"/>
  <c r="Z325" s="1"/>
  <c r="AA325" s="1"/>
  <c r="AD325" s="1"/>
  <c r="AE325" s="1"/>
  <c r="D324"/>
  <c r="Z324" s="1"/>
  <c r="AA324" s="1"/>
  <c r="AD324" s="1"/>
  <c r="AE324" s="1"/>
  <c r="D323"/>
  <c r="Z323" s="1"/>
  <c r="AA323" s="1"/>
  <c r="AD323" s="1"/>
  <c r="AE323" s="1"/>
  <c r="D322"/>
  <c r="Z322" s="1"/>
  <c r="AA322" s="1"/>
  <c r="AD322" s="1"/>
  <c r="AE322" s="1"/>
  <c r="D321"/>
  <c r="Z321" s="1"/>
  <c r="AA321" s="1"/>
  <c r="AD321" s="1"/>
  <c r="AE321" s="1"/>
  <c r="D320"/>
  <c r="Z320" s="1"/>
  <c r="AA320" s="1"/>
  <c r="AD320" s="1"/>
  <c r="AE320" s="1"/>
  <c r="D319"/>
  <c r="Z319" s="1"/>
  <c r="AA319" s="1"/>
  <c r="AD319" s="1"/>
  <c r="AE319" s="1"/>
  <c r="D318"/>
  <c r="Z318" s="1"/>
  <c r="AA318" s="1"/>
  <c r="AD318" s="1"/>
  <c r="AE318" s="1"/>
  <c r="D317"/>
  <c r="Z317" s="1"/>
  <c r="AA317" s="1"/>
  <c r="AD317" s="1"/>
  <c r="AE317" s="1"/>
  <c r="D316"/>
  <c r="Z316" s="1"/>
  <c r="AA316" s="1"/>
  <c r="AD316" s="1"/>
  <c r="AE316" s="1"/>
  <c r="D315"/>
  <c r="Z315" s="1"/>
  <c r="AA315" s="1"/>
  <c r="AD315" s="1"/>
  <c r="AE315" s="1"/>
  <c r="D314"/>
  <c r="Z314" s="1"/>
  <c r="AA314" s="1"/>
  <c r="AD314" s="1"/>
  <c r="AE314" s="1"/>
  <c r="D313"/>
  <c r="Z313" s="1"/>
  <c r="AA313" s="1"/>
  <c r="AD313" s="1"/>
  <c r="AE313" s="1"/>
  <c r="D311"/>
  <c r="Z311" s="1"/>
  <c r="AA311" s="1"/>
  <c r="AD311" s="1"/>
  <c r="AE311" s="1"/>
  <c r="D310"/>
  <c r="Z310" s="1"/>
  <c r="AA310" s="1"/>
  <c r="AD310" s="1"/>
  <c r="AE310" s="1"/>
  <c r="D309"/>
  <c r="Z309" s="1"/>
  <c r="AA309" s="1"/>
  <c r="AD309" s="1"/>
  <c r="AE309" s="1"/>
  <c r="D308"/>
  <c r="Z308" s="1"/>
  <c r="AA308" s="1"/>
  <c r="AD308" s="1"/>
  <c r="AE308" s="1"/>
  <c r="D307"/>
  <c r="Z307" s="1"/>
  <c r="AA307" s="1"/>
  <c r="AD307" s="1"/>
  <c r="AE307" s="1"/>
  <c r="D306"/>
  <c r="Z306" s="1"/>
  <c r="AA306" s="1"/>
  <c r="AD306" s="1"/>
  <c r="AE306" s="1"/>
  <c r="D305"/>
  <c r="Z305" s="1"/>
  <c r="AA305" s="1"/>
  <c r="AD305" s="1"/>
  <c r="AE305" s="1"/>
  <c r="D304"/>
  <c r="Z304" s="1"/>
  <c r="AA304" s="1"/>
  <c r="AD304" s="1"/>
  <c r="AE304" s="1"/>
  <c r="D303"/>
  <c r="Z303" s="1"/>
  <c r="AA303" s="1"/>
  <c r="AD303" s="1"/>
  <c r="AE303" s="1"/>
  <c r="D302"/>
  <c r="Z302" s="1"/>
  <c r="AA302" s="1"/>
  <c r="AD302" s="1"/>
  <c r="AE302" s="1"/>
  <c r="D301"/>
  <c r="Z301" s="1"/>
  <c r="AA301" s="1"/>
  <c r="AD301" s="1"/>
  <c r="AE301" s="1"/>
  <c r="D300"/>
  <c r="Z300" s="1"/>
  <c r="AA300" s="1"/>
  <c r="AD300" s="1"/>
  <c r="AE300" s="1"/>
  <c r="D299"/>
  <c r="Z299" s="1"/>
  <c r="AA299" s="1"/>
  <c r="AD299" s="1"/>
  <c r="AE299" s="1"/>
  <c r="D298"/>
  <c r="Z298" s="1"/>
  <c r="AA298" s="1"/>
  <c r="AD298" s="1"/>
  <c r="AE298" s="1"/>
  <c r="D297"/>
  <c r="Z297" s="1"/>
  <c r="AA297" s="1"/>
  <c r="AD297" s="1"/>
  <c r="AE297" s="1"/>
  <c r="D296"/>
  <c r="Z296" s="1"/>
  <c r="AA296" s="1"/>
  <c r="AD296" s="1"/>
  <c r="AE296" s="1"/>
  <c r="D295"/>
  <c r="Z295" s="1"/>
  <c r="AA295" s="1"/>
  <c r="AD295" s="1"/>
  <c r="AE295" s="1"/>
  <c r="D294"/>
  <c r="Z294" s="1"/>
  <c r="AA294" s="1"/>
  <c r="AD294" s="1"/>
  <c r="AE294" s="1"/>
  <c r="D293"/>
  <c r="Z293" s="1"/>
  <c r="AA293" s="1"/>
  <c r="AD293" s="1"/>
  <c r="AE293" s="1"/>
  <c r="D292"/>
  <c r="Z292" s="1"/>
  <c r="AA292" s="1"/>
  <c r="AD292" s="1"/>
  <c r="AE292" s="1"/>
  <c r="D291"/>
  <c r="Z291" s="1"/>
  <c r="AA291" s="1"/>
  <c r="AD291" s="1"/>
  <c r="AE291" s="1"/>
  <c r="D290"/>
  <c r="Z290" s="1"/>
  <c r="AA290" s="1"/>
  <c r="AD290" s="1"/>
  <c r="AE290" s="1"/>
  <c r="D289"/>
  <c r="Z289" s="1"/>
  <c r="AA289" s="1"/>
  <c r="AD289" s="1"/>
  <c r="AE289" s="1"/>
  <c r="D288"/>
  <c r="Z288" s="1"/>
  <c r="AA288" s="1"/>
  <c r="AD288" s="1"/>
  <c r="AE288" s="1"/>
  <c r="D286"/>
  <c r="Z286" s="1"/>
  <c r="AA286" s="1"/>
  <c r="AD286" s="1"/>
  <c r="AE286" s="1"/>
  <c r="D285"/>
  <c r="Z285" s="1"/>
  <c r="AA285" s="1"/>
  <c r="AD285" s="1"/>
  <c r="AE285" s="1"/>
  <c r="D284"/>
  <c r="Z284" s="1"/>
  <c r="AA284" s="1"/>
  <c r="AD284" s="1"/>
  <c r="AE284" s="1"/>
  <c r="D283"/>
  <c r="Z283" s="1"/>
  <c r="AA283" s="1"/>
  <c r="AD283" s="1"/>
  <c r="AE283" s="1"/>
  <c r="D282"/>
  <c r="Z282" s="1"/>
  <c r="AA282" s="1"/>
  <c r="AD282" s="1"/>
  <c r="AE282" s="1"/>
  <c r="D281"/>
  <c r="Z281" s="1"/>
  <c r="AA281" s="1"/>
  <c r="AD281" s="1"/>
  <c r="AE281" s="1"/>
  <c r="D280"/>
  <c r="Z280" s="1"/>
  <c r="AA280" s="1"/>
  <c r="AD280" s="1"/>
  <c r="AE280" s="1"/>
  <c r="D279"/>
  <c r="Z279" s="1"/>
  <c r="AA279" s="1"/>
  <c r="AD279" s="1"/>
  <c r="AE279" s="1"/>
  <c r="D278"/>
  <c r="Z278" s="1"/>
  <c r="AA278" s="1"/>
  <c r="AD278" s="1"/>
  <c r="AE278" s="1"/>
  <c r="D277"/>
  <c r="Z277" s="1"/>
  <c r="AA277" s="1"/>
  <c r="AD277" s="1"/>
  <c r="AE277" s="1"/>
  <c r="D276"/>
  <c r="Z276" s="1"/>
  <c r="AA276" s="1"/>
  <c r="AD276" s="1"/>
  <c r="AE276" s="1"/>
  <c r="D275"/>
  <c r="Z275" s="1"/>
  <c r="AA275" s="1"/>
  <c r="AD275" s="1"/>
  <c r="AE275" s="1"/>
  <c r="D274"/>
  <c r="Z274" s="1"/>
  <c r="AA274" s="1"/>
  <c r="AD274" s="1"/>
  <c r="AE274" s="1"/>
  <c r="D273"/>
  <c r="Z273" s="1"/>
  <c r="AA273" s="1"/>
  <c r="AD273" s="1"/>
  <c r="AE273" s="1"/>
  <c r="D272"/>
  <c r="Z272" s="1"/>
  <c r="AA272" s="1"/>
  <c r="AD272" s="1"/>
  <c r="AE272" s="1"/>
  <c r="D271"/>
  <c r="Z271" s="1"/>
  <c r="AA271" s="1"/>
  <c r="AD271" s="1"/>
  <c r="AE271" s="1"/>
  <c r="D270"/>
  <c r="Z270" s="1"/>
  <c r="AA270" s="1"/>
  <c r="AD270" s="1"/>
  <c r="AE270" s="1"/>
  <c r="D268"/>
  <c r="Z268" s="1"/>
  <c r="AA268" s="1"/>
  <c r="AD268" s="1"/>
  <c r="AE268" s="1"/>
  <c r="D267"/>
  <c r="Z267" s="1"/>
  <c r="AA267" s="1"/>
  <c r="AD267" s="1"/>
  <c r="AE267" s="1"/>
  <c r="D266"/>
  <c r="Z266" s="1"/>
  <c r="AA266" s="1"/>
  <c r="AD266" s="1"/>
  <c r="AE266" s="1"/>
  <c r="D265"/>
  <c r="Z265" s="1"/>
  <c r="AA265" s="1"/>
  <c r="AD265" s="1"/>
  <c r="AE265" s="1"/>
  <c r="D264"/>
  <c r="Z264" s="1"/>
  <c r="AA264" s="1"/>
  <c r="AD264" s="1"/>
  <c r="AE264" s="1"/>
  <c r="D263"/>
  <c r="Z263" s="1"/>
  <c r="AA263" s="1"/>
  <c r="AD263" s="1"/>
  <c r="AE263" s="1"/>
  <c r="D262"/>
  <c r="Z262" s="1"/>
  <c r="AA262" s="1"/>
  <c r="AD262" s="1"/>
  <c r="AE262" s="1"/>
  <c r="D260"/>
  <c r="Z260" s="1"/>
  <c r="AA260" s="1"/>
  <c r="AD260" s="1"/>
  <c r="AE260" s="1"/>
  <c r="D259"/>
  <c r="Z259" s="1"/>
  <c r="AA259" s="1"/>
  <c r="AD259" s="1"/>
  <c r="AE259" s="1"/>
  <c r="D258"/>
  <c r="Z258" s="1"/>
  <c r="AA258" s="1"/>
  <c r="AD258" s="1"/>
  <c r="AE258" s="1"/>
  <c r="D257"/>
  <c r="Z257" s="1"/>
  <c r="AA257" s="1"/>
  <c r="AD257" s="1"/>
  <c r="AE257" s="1"/>
  <c r="D256"/>
  <c r="Z256" s="1"/>
  <c r="AA256" s="1"/>
  <c r="AD256" s="1"/>
  <c r="AE256" s="1"/>
  <c r="D255"/>
  <c r="Z255" s="1"/>
  <c r="AA255" s="1"/>
  <c r="AD255" s="1"/>
  <c r="AE255" s="1"/>
  <c r="D254"/>
  <c r="Z254" s="1"/>
  <c r="AA254" s="1"/>
  <c r="AD254" s="1"/>
  <c r="AE254" s="1"/>
  <c r="D253"/>
  <c r="Z253" s="1"/>
  <c r="AA253" s="1"/>
  <c r="AD253" s="1"/>
  <c r="AE253" s="1"/>
  <c r="D252"/>
  <c r="Z252" s="1"/>
  <c r="AA252" s="1"/>
  <c r="AD252" s="1"/>
  <c r="AE252" s="1"/>
  <c r="D251"/>
  <c r="Z251" s="1"/>
  <c r="AA251" s="1"/>
  <c r="AD251" s="1"/>
  <c r="AE251" s="1"/>
  <c r="D250"/>
  <c r="Z250" s="1"/>
  <c r="AA250" s="1"/>
  <c r="AD250" s="1"/>
  <c r="AE250" s="1"/>
  <c r="D249"/>
  <c r="Z249" s="1"/>
  <c r="AA249" s="1"/>
  <c r="AD249" s="1"/>
  <c r="AE249" s="1"/>
  <c r="D248"/>
  <c r="Z248" s="1"/>
  <c r="AA248" s="1"/>
  <c r="AD248" s="1"/>
  <c r="AE248" s="1"/>
  <c r="D247"/>
  <c r="Z247" s="1"/>
  <c r="AA247" s="1"/>
  <c r="AD247" s="1"/>
  <c r="AE247" s="1"/>
  <c r="D246"/>
  <c r="Z246" s="1"/>
  <c r="AA246" s="1"/>
  <c r="AD246" s="1"/>
  <c r="AE246" s="1"/>
  <c r="D244"/>
  <c r="Z244" s="1"/>
  <c r="AA244" s="1"/>
  <c r="AD244" s="1"/>
  <c r="AE244" s="1"/>
  <c r="D243"/>
  <c r="Z243" s="1"/>
  <c r="AA243" s="1"/>
  <c r="AD243" s="1"/>
  <c r="AE243" s="1"/>
  <c r="D242"/>
  <c r="Z242" s="1"/>
  <c r="AA242" s="1"/>
  <c r="AD242" s="1"/>
  <c r="AE242" s="1"/>
  <c r="D241"/>
  <c r="Z241" s="1"/>
  <c r="AA241" s="1"/>
  <c r="AD241" s="1"/>
  <c r="AE241" s="1"/>
  <c r="D240"/>
  <c r="Z240" s="1"/>
  <c r="AA240" s="1"/>
  <c r="AD240" s="1"/>
  <c r="AE240" s="1"/>
  <c r="D239"/>
  <c r="Z239" s="1"/>
  <c r="AA239" s="1"/>
  <c r="AD239" s="1"/>
  <c r="AE239" s="1"/>
  <c r="D238"/>
  <c r="Z238" s="1"/>
  <c r="AA238" s="1"/>
  <c r="AD238" s="1"/>
  <c r="AE238" s="1"/>
  <c r="D237"/>
  <c r="Z237" s="1"/>
  <c r="AA237" s="1"/>
  <c r="AD237" s="1"/>
  <c r="AE237" s="1"/>
  <c r="D235"/>
  <c r="Z235" s="1"/>
  <c r="AA235" s="1"/>
  <c r="AD235" s="1"/>
  <c r="AE235" s="1"/>
  <c r="D234"/>
  <c r="Z234" s="1"/>
  <c r="AA234" s="1"/>
  <c r="AD234" s="1"/>
  <c r="AE234" s="1"/>
  <c r="D233"/>
  <c r="Z233" s="1"/>
  <c r="AA233" s="1"/>
  <c r="AD233" s="1"/>
  <c r="AE233" s="1"/>
  <c r="D232"/>
  <c r="Z232" s="1"/>
  <c r="AA232" s="1"/>
  <c r="AD232" s="1"/>
  <c r="AE232" s="1"/>
  <c r="D231"/>
  <c r="Z231" s="1"/>
  <c r="AA231" s="1"/>
  <c r="AD231" s="1"/>
  <c r="AE231" s="1"/>
  <c r="D230"/>
  <c r="Z230" s="1"/>
  <c r="AA230" s="1"/>
  <c r="AD230" s="1"/>
  <c r="AE230" s="1"/>
  <c r="D229"/>
  <c r="Z229" s="1"/>
  <c r="AA229" s="1"/>
  <c r="AD229" s="1"/>
  <c r="AE229" s="1"/>
  <c r="D228"/>
  <c r="Z228" s="1"/>
  <c r="AA228" s="1"/>
  <c r="AD228" s="1"/>
  <c r="AE228" s="1"/>
  <c r="D227"/>
  <c r="Z227" s="1"/>
  <c r="AA227" s="1"/>
  <c r="AD227" s="1"/>
  <c r="AE227" s="1"/>
  <c r="D225"/>
  <c r="Z225" s="1"/>
  <c r="AA225" s="1"/>
  <c r="AD225" s="1"/>
  <c r="AE225" s="1"/>
  <c r="D224"/>
  <c r="Z224" s="1"/>
  <c r="AA224" s="1"/>
  <c r="AD224" s="1"/>
  <c r="AE224" s="1"/>
  <c r="D223"/>
  <c r="Z223" s="1"/>
  <c r="AA223" s="1"/>
  <c r="AD223" s="1"/>
  <c r="AE223" s="1"/>
  <c r="D222"/>
  <c r="Z222" s="1"/>
  <c r="AA222" s="1"/>
  <c r="AD222" s="1"/>
  <c r="AE222" s="1"/>
  <c r="D221"/>
  <c r="Z221" s="1"/>
  <c r="AA221" s="1"/>
  <c r="AD221" s="1"/>
  <c r="AE221" s="1"/>
  <c r="D220"/>
  <c r="Z220" s="1"/>
  <c r="AA220" s="1"/>
  <c r="AD220" s="1"/>
  <c r="AE220" s="1"/>
  <c r="D219"/>
  <c r="Z219" s="1"/>
  <c r="AA219" s="1"/>
  <c r="AD219" s="1"/>
  <c r="AE219" s="1"/>
  <c r="D218"/>
  <c r="Z218" s="1"/>
  <c r="AA218" s="1"/>
  <c r="AD218" s="1"/>
  <c r="AE218" s="1"/>
  <c r="D217"/>
  <c r="Z217" s="1"/>
  <c r="AA217" s="1"/>
  <c r="AD217" s="1"/>
  <c r="AE217" s="1"/>
  <c r="D216"/>
  <c r="Z216" s="1"/>
  <c r="AA216" s="1"/>
  <c r="AD216" s="1"/>
  <c r="AE216" s="1"/>
  <c r="D215"/>
  <c r="Z215" s="1"/>
  <c r="AA215" s="1"/>
  <c r="AD215" s="1"/>
  <c r="AE215" s="1"/>
  <c r="D214"/>
  <c r="Z214" s="1"/>
  <c r="AA214" s="1"/>
  <c r="AD214" s="1"/>
  <c r="AE214" s="1"/>
  <c r="D213"/>
  <c r="Z213" s="1"/>
  <c r="AA213" s="1"/>
  <c r="AD213" s="1"/>
  <c r="AE213" s="1"/>
  <c r="D211"/>
  <c r="Z211" s="1"/>
  <c r="AA211" s="1"/>
  <c r="AD211" s="1"/>
  <c r="AE211" s="1"/>
  <c r="D210"/>
  <c r="Z210" s="1"/>
  <c r="AA210" s="1"/>
  <c r="AD210" s="1"/>
  <c r="AE210" s="1"/>
  <c r="D209"/>
  <c r="Z209" s="1"/>
  <c r="AA209" s="1"/>
  <c r="AD209" s="1"/>
  <c r="AE209" s="1"/>
  <c r="D208"/>
  <c r="Z208" s="1"/>
  <c r="AA208" s="1"/>
  <c r="AD208" s="1"/>
  <c r="AE208" s="1"/>
  <c r="D207"/>
  <c r="Z207" s="1"/>
  <c r="AA207" s="1"/>
  <c r="AD207" s="1"/>
  <c r="AE207" s="1"/>
  <c r="D206"/>
  <c r="Z206" s="1"/>
  <c r="AA206" s="1"/>
  <c r="AD206" s="1"/>
  <c r="AE206" s="1"/>
  <c r="D205"/>
  <c r="Z205" s="1"/>
  <c r="AA205" s="1"/>
  <c r="AD205" s="1"/>
  <c r="AE205" s="1"/>
  <c r="D204"/>
  <c r="Z204" s="1"/>
  <c r="AA204" s="1"/>
  <c r="AD204" s="1"/>
  <c r="AE204" s="1"/>
  <c r="D203"/>
  <c r="Z203" s="1"/>
  <c r="AA203" s="1"/>
  <c r="AD203" s="1"/>
  <c r="AE203" s="1"/>
  <c r="D202"/>
  <c r="Z202" s="1"/>
  <c r="AA202" s="1"/>
  <c r="AD202" s="1"/>
  <c r="AE202" s="1"/>
  <c r="D201"/>
  <c r="Z201" s="1"/>
  <c r="AA201" s="1"/>
  <c r="AD201" s="1"/>
  <c r="AE201" s="1"/>
  <c r="D200"/>
  <c r="Z200" s="1"/>
  <c r="AA200" s="1"/>
  <c r="AD200" s="1"/>
  <c r="AE200" s="1"/>
  <c r="D198"/>
  <c r="Z198" s="1"/>
  <c r="AA198" s="1"/>
  <c r="AD198" s="1"/>
  <c r="AE198" s="1"/>
  <c r="D197"/>
  <c r="Z197" s="1"/>
  <c r="AA197" s="1"/>
  <c r="AD197" s="1"/>
  <c r="AE197" s="1"/>
  <c r="D196"/>
  <c r="Z196" s="1"/>
  <c r="AA196" s="1"/>
  <c r="AD196" s="1"/>
  <c r="AE196" s="1"/>
  <c r="D195"/>
  <c r="Z195" s="1"/>
  <c r="AA195" s="1"/>
  <c r="AD195" s="1"/>
  <c r="AE195" s="1"/>
  <c r="D194"/>
  <c r="Z194" s="1"/>
  <c r="AA194" s="1"/>
  <c r="AD194" s="1"/>
  <c r="AE194" s="1"/>
  <c r="D193"/>
  <c r="Z193" s="1"/>
  <c r="AA193" s="1"/>
  <c r="AD193" s="1"/>
  <c r="AE193" s="1"/>
  <c r="D192"/>
  <c r="Z192" s="1"/>
  <c r="AA192" s="1"/>
  <c r="AD192" s="1"/>
  <c r="AE192" s="1"/>
  <c r="D191"/>
  <c r="Z191" s="1"/>
  <c r="AA191" s="1"/>
  <c r="AD191" s="1"/>
  <c r="AE191" s="1"/>
  <c r="D190"/>
  <c r="Z190" s="1"/>
  <c r="AA190" s="1"/>
  <c r="AD190" s="1"/>
  <c r="AE190" s="1"/>
  <c r="D189"/>
  <c r="Z189" s="1"/>
  <c r="AA189" s="1"/>
  <c r="AD189" s="1"/>
  <c r="AE189" s="1"/>
  <c r="D188"/>
  <c r="Z188" s="1"/>
  <c r="AA188" s="1"/>
  <c r="AD188" s="1"/>
  <c r="AE188" s="1"/>
  <c r="D187"/>
  <c r="Z187" s="1"/>
  <c r="AA187" s="1"/>
  <c r="AD187" s="1"/>
  <c r="AE187" s="1"/>
  <c r="D186"/>
  <c r="Z186" s="1"/>
  <c r="AA186" s="1"/>
  <c r="AD186" s="1"/>
  <c r="AE186" s="1"/>
  <c r="D184"/>
  <c r="Z184" s="1"/>
  <c r="AA184" s="1"/>
  <c r="AD184" s="1"/>
  <c r="AE184" s="1"/>
  <c r="D183"/>
  <c r="Z183" s="1"/>
  <c r="AA183" s="1"/>
  <c r="AD183" s="1"/>
  <c r="AE183" s="1"/>
  <c r="D182"/>
  <c r="Z182" s="1"/>
  <c r="AA182" s="1"/>
  <c r="AD182" s="1"/>
  <c r="AE182" s="1"/>
  <c r="D181"/>
  <c r="Z181" s="1"/>
  <c r="AA181" s="1"/>
  <c r="AD181" s="1"/>
  <c r="AE181" s="1"/>
  <c r="D180"/>
  <c r="Z180" s="1"/>
  <c r="AA180" s="1"/>
  <c r="AD180" s="1"/>
  <c r="AE180" s="1"/>
  <c r="D179"/>
  <c r="Z179" s="1"/>
  <c r="AA179" s="1"/>
  <c r="AD179" s="1"/>
  <c r="AE179" s="1"/>
  <c r="D178"/>
  <c r="Z178" s="1"/>
  <c r="AA178" s="1"/>
  <c r="AD178" s="1"/>
  <c r="AE178" s="1"/>
  <c r="D177"/>
  <c r="Z177" s="1"/>
  <c r="AA177" s="1"/>
  <c r="AD177" s="1"/>
  <c r="AE177" s="1"/>
  <c r="D176"/>
  <c r="Z176" s="1"/>
  <c r="AA176" s="1"/>
  <c r="AD176" s="1"/>
  <c r="AE176" s="1"/>
  <c r="D175"/>
  <c r="Z175" s="1"/>
  <c r="AA175" s="1"/>
  <c r="AD175" s="1"/>
  <c r="AE175" s="1"/>
  <c r="D174"/>
  <c r="Z174" s="1"/>
  <c r="AA174" s="1"/>
  <c r="AD174" s="1"/>
  <c r="AE174" s="1"/>
  <c r="D172"/>
  <c r="Z172" s="1"/>
  <c r="AA172" s="1"/>
  <c r="AD172" s="1"/>
  <c r="AE172" s="1"/>
  <c r="D171"/>
  <c r="Z171" s="1"/>
  <c r="AA171" s="1"/>
  <c r="AD171" s="1"/>
  <c r="AE171" s="1"/>
  <c r="D170"/>
  <c r="Z170" s="1"/>
  <c r="AA170" s="1"/>
  <c r="AD170" s="1"/>
  <c r="AE170" s="1"/>
  <c r="D169"/>
  <c r="Z169" s="1"/>
  <c r="AA169" s="1"/>
  <c r="AD169" s="1"/>
  <c r="AE169" s="1"/>
  <c r="D168"/>
  <c r="Z168" s="1"/>
  <c r="AA168" s="1"/>
  <c r="AD168" s="1"/>
  <c r="AE168" s="1"/>
  <c r="D167"/>
  <c r="Z167" s="1"/>
  <c r="AA167" s="1"/>
  <c r="AD167" s="1"/>
  <c r="AE167" s="1"/>
  <c r="D166"/>
  <c r="Z166" s="1"/>
  <c r="AA166" s="1"/>
  <c r="AD166" s="1"/>
  <c r="AE166" s="1"/>
  <c r="D165"/>
  <c r="Z165" s="1"/>
  <c r="AA165" s="1"/>
  <c r="AD165" s="1"/>
  <c r="AE165" s="1"/>
  <c r="D164"/>
  <c r="Z164" s="1"/>
  <c r="AA164" s="1"/>
  <c r="AD164" s="1"/>
  <c r="AE164" s="1"/>
  <c r="D163"/>
  <c r="Z163" s="1"/>
  <c r="AA163" s="1"/>
  <c r="AD163" s="1"/>
  <c r="AE163" s="1"/>
  <c r="D162"/>
  <c r="Z162" s="1"/>
  <c r="AA162" s="1"/>
  <c r="AD162" s="1"/>
  <c r="AE162" s="1"/>
  <c r="D161"/>
  <c r="Z161" s="1"/>
  <c r="AA161" s="1"/>
  <c r="AD161" s="1"/>
  <c r="AE161" s="1"/>
  <c r="D160"/>
  <c r="Z160" s="1"/>
  <c r="AA160" s="1"/>
  <c r="AD160" s="1"/>
  <c r="AE160" s="1"/>
  <c r="D158"/>
  <c r="Z158" s="1"/>
  <c r="AA158" s="1"/>
  <c r="AD158" s="1"/>
  <c r="AE158" s="1"/>
  <c r="D157"/>
  <c r="Z157" s="1"/>
  <c r="AA157" s="1"/>
  <c r="AD157" s="1"/>
  <c r="AE157" s="1"/>
  <c r="D156"/>
  <c r="Z156" s="1"/>
  <c r="AA156" s="1"/>
  <c r="AD156" s="1"/>
  <c r="AE156" s="1"/>
  <c r="D155"/>
  <c r="Z155" s="1"/>
  <c r="AA155" s="1"/>
  <c r="AD155" s="1"/>
  <c r="AE155" s="1"/>
  <c r="D154"/>
  <c r="Z154" s="1"/>
  <c r="AA154" s="1"/>
  <c r="AD154" s="1"/>
  <c r="AE154" s="1"/>
  <c r="D153"/>
  <c r="Z153" s="1"/>
  <c r="AA153" s="1"/>
  <c r="AD153" s="1"/>
  <c r="AE153" s="1"/>
  <c r="D152"/>
  <c r="Z152" s="1"/>
  <c r="AA152" s="1"/>
  <c r="AD152" s="1"/>
  <c r="AE152" s="1"/>
  <c r="D151"/>
  <c r="Z151" s="1"/>
  <c r="AA151" s="1"/>
  <c r="AD151" s="1"/>
  <c r="AE151" s="1"/>
  <c r="D150"/>
  <c r="Z150" s="1"/>
  <c r="AA150" s="1"/>
  <c r="AD150" s="1"/>
  <c r="AE150" s="1"/>
  <c r="D149"/>
  <c r="Z149" s="1"/>
  <c r="AA149" s="1"/>
  <c r="AD149" s="1"/>
  <c r="AE149" s="1"/>
  <c r="D148"/>
  <c r="Z148" s="1"/>
  <c r="AA148" s="1"/>
  <c r="AD148" s="1"/>
  <c r="AE148" s="1"/>
  <c r="D147"/>
  <c r="Z147" s="1"/>
  <c r="AA147" s="1"/>
  <c r="AD147" s="1"/>
  <c r="AE147" s="1"/>
  <c r="D145"/>
  <c r="Z145" s="1"/>
  <c r="AA145" s="1"/>
  <c r="AD145" s="1"/>
  <c r="AE145" s="1"/>
  <c r="D144"/>
  <c r="Z144" s="1"/>
  <c r="AA144" s="1"/>
  <c r="AD144" s="1"/>
  <c r="AE144" s="1"/>
  <c r="D143"/>
  <c r="Z143" s="1"/>
  <c r="AA143" s="1"/>
  <c r="AD143" s="1"/>
  <c r="AE143" s="1"/>
  <c r="D142"/>
  <c r="Z142" s="1"/>
  <c r="AA142" s="1"/>
  <c r="AD142" s="1"/>
  <c r="AE142" s="1"/>
  <c r="D141"/>
  <c r="Z141" s="1"/>
  <c r="AA141" s="1"/>
  <c r="AD141" s="1"/>
  <c r="AE141" s="1"/>
  <c r="D140"/>
  <c r="Z140" s="1"/>
  <c r="AA140" s="1"/>
  <c r="AD140" s="1"/>
  <c r="AE140" s="1"/>
  <c r="D138"/>
  <c r="Z138" s="1"/>
  <c r="AA138" s="1"/>
  <c r="AD138" s="1"/>
  <c r="AE138" s="1"/>
  <c r="D137"/>
  <c r="Z137" s="1"/>
  <c r="AA137" s="1"/>
  <c r="AD137" s="1"/>
  <c r="AE137" s="1"/>
  <c r="D136"/>
  <c r="Z136" s="1"/>
  <c r="AA136" s="1"/>
  <c r="AD136" s="1"/>
  <c r="AE136" s="1"/>
  <c r="D135"/>
  <c r="Z135" s="1"/>
  <c r="AA135" s="1"/>
  <c r="AD135" s="1"/>
  <c r="AE135" s="1"/>
  <c r="D134"/>
  <c r="Z134" s="1"/>
  <c r="AA134" s="1"/>
  <c r="AD134" s="1"/>
  <c r="AE134" s="1"/>
  <c r="D133"/>
  <c r="Z133" s="1"/>
  <c r="AA133" s="1"/>
  <c r="AD133" s="1"/>
  <c r="AE133" s="1"/>
  <c r="D132"/>
  <c r="Z132" s="1"/>
  <c r="AA132" s="1"/>
  <c r="AD132" s="1"/>
  <c r="AE132" s="1"/>
  <c r="D131"/>
  <c r="Z131" s="1"/>
  <c r="AA131" s="1"/>
  <c r="AD131" s="1"/>
  <c r="AE131" s="1"/>
  <c r="D130"/>
  <c r="Z130" s="1"/>
  <c r="AA130" s="1"/>
  <c r="AD130" s="1"/>
  <c r="AE130" s="1"/>
  <c r="D128"/>
  <c r="Z128" s="1"/>
  <c r="AA128" s="1"/>
  <c r="AD128" s="1"/>
  <c r="AE128" s="1"/>
  <c r="D127"/>
  <c r="Z127" s="1"/>
  <c r="AA127" s="1"/>
  <c r="AD127" s="1"/>
  <c r="AE127" s="1"/>
  <c r="D126"/>
  <c r="Z126" s="1"/>
  <c r="AA126" s="1"/>
  <c r="AD126" s="1"/>
  <c r="AE126" s="1"/>
  <c r="D125"/>
  <c r="Z125" s="1"/>
  <c r="AA125" s="1"/>
  <c r="AD125" s="1"/>
  <c r="AE125" s="1"/>
  <c r="D124"/>
  <c r="Z124" s="1"/>
  <c r="AA124" s="1"/>
  <c r="AD124" s="1"/>
  <c r="AE124" s="1"/>
  <c r="D123"/>
  <c r="Z123" s="1"/>
  <c r="AA123" s="1"/>
  <c r="AD123" s="1"/>
  <c r="AE123" s="1"/>
  <c r="D122"/>
  <c r="Z122" s="1"/>
  <c r="AA122" s="1"/>
  <c r="AD122" s="1"/>
  <c r="AE122" s="1"/>
  <c r="D120"/>
  <c r="Z120" s="1"/>
  <c r="AA120" s="1"/>
  <c r="AD120" s="1"/>
  <c r="AE120" s="1"/>
  <c r="D119"/>
  <c r="Z119" s="1"/>
  <c r="AA119" s="1"/>
  <c r="AD119" s="1"/>
  <c r="AE119" s="1"/>
  <c r="D118"/>
  <c r="Z118" s="1"/>
  <c r="AA118" s="1"/>
  <c r="AD118" s="1"/>
  <c r="AE118" s="1"/>
  <c r="D117"/>
  <c r="Z117" s="1"/>
  <c r="AA117" s="1"/>
  <c r="AD117" s="1"/>
  <c r="AE117" s="1"/>
  <c r="D116"/>
  <c r="Z116" s="1"/>
  <c r="AA116" s="1"/>
  <c r="AD116" s="1"/>
  <c r="AE116" s="1"/>
  <c r="D115"/>
  <c r="Z115" s="1"/>
  <c r="AA115" s="1"/>
  <c r="AD115" s="1"/>
  <c r="AE115" s="1"/>
  <c r="D114"/>
  <c r="Z114" s="1"/>
  <c r="AA114" s="1"/>
  <c r="AD114" s="1"/>
  <c r="AE114" s="1"/>
  <c r="D113"/>
  <c r="Z113" s="1"/>
  <c r="AA113" s="1"/>
  <c r="AD113" s="1"/>
  <c r="AE113" s="1"/>
  <c r="D112"/>
  <c r="Z112" s="1"/>
  <c r="AA112" s="1"/>
  <c r="AD112" s="1"/>
  <c r="AE112" s="1"/>
  <c r="D111"/>
  <c r="Z111" s="1"/>
  <c r="AA111" s="1"/>
  <c r="AD111" s="1"/>
  <c r="AE111" s="1"/>
  <c r="D110"/>
  <c r="Z110" s="1"/>
  <c r="AA110" s="1"/>
  <c r="AD110" s="1"/>
  <c r="AE110" s="1"/>
  <c r="D109"/>
  <c r="Z109" s="1"/>
  <c r="AA109" s="1"/>
  <c r="AD109" s="1"/>
  <c r="AE109" s="1"/>
  <c r="D108"/>
  <c r="Z108" s="1"/>
  <c r="AA108" s="1"/>
  <c r="AD108" s="1"/>
  <c r="AE108" s="1"/>
  <c r="D107"/>
  <c r="Z107" s="1"/>
  <c r="AA107" s="1"/>
  <c r="AD107" s="1"/>
  <c r="AE107" s="1"/>
  <c r="D106"/>
  <c r="Z106" s="1"/>
  <c r="AA106" s="1"/>
  <c r="AD106" s="1"/>
  <c r="AE106" s="1"/>
  <c r="D104"/>
  <c r="Z104" s="1"/>
  <c r="AA104" s="1"/>
  <c r="AD104" s="1"/>
  <c r="AE104" s="1"/>
  <c r="D103"/>
  <c r="Z103" s="1"/>
  <c r="AA103" s="1"/>
  <c r="AD103" s="1"/>
  <c r="AE103" s="1"/>
  <c r="D102"/>
  <c r="Z102" s="1"/>
  <c r="AA102" s="1"/>
  <c r="AD102" s="1"/>
  <c r="AE102" s="1"/>
  <c r="D101"/>
  <c r="Z101" s="1"/>
  <c r="AA101" s="1"/>
  <c r="AD101" s="1"/>
  <c r="AE101" s="1"/>
  <c r="D100"/>
  <c r="Z100" s="1"/>
  <c r="AA100" s="1"/>
  <c r="AD100" s="1"/>
  <c r="AE100" s="1"/>
  <c r="D99"/>
  <c r="Z99" s="1"/>
  <c r="AA99" s="1"/>
  <c r="AD99" s="1"/>
  <c r="AE99" s="1"/>
  <c r="D98"/>
  <c r="Z98" s="1"/>
  <c r="AA98" s="1"/>
  <c r="AD98" s="1"/>
  <c r="AE98" s="1"/>
  <c r="D97"/>
  <c r="Z97" s="1"/>
  <c r="AA97" s="1"/>
  <c r="AD97" s="1"/>
  <c r="AE97" s="1"/>
  <c r="D96"/>
  <c r="Z96" s="1"/>
  <c r="AA96" s="1"/>
  <c r="AD96" s="1"/>
  <c r="AE96" s="1"/>
  <c r="D95"/>
  <c r="Z95" s="1"/>
  <c r="AA95" s="1"/>
  <c r="AD95" s="1"/>
  <c r="AE95" s="1"/>
  <c r="D94"/>
  <c r="Z94" s="1"/>
  <c r="AA94" s="1"/>
  <c r="AD94" s="1"/>
  <c r="AE94" s="1"/>
  <c r="D93"/>
  <c r="Z93" s="1"/>
  <c r="AA93" s="1"/>
  <c r="AD93" s="1"/>
  <c r="AE93" s="1"/>
  <c r="D92"/>
  <c r="Z92" s="1"/>
  <c r="AA92" s="1"/>
  <c r="AD92" s="1"/>
  <c r="AE92" s="1"/>
  <c r="D90"/>
  <c r="Z90" s="1"/>
  <c r="AA90" s="1"/>
  <c r="AD90" s="1"/>
  <c r="AE90" s="1"/>
  <c r="D89"/>
  <c r="Z89" s="1"/>
  <c r="AA89" s="1"/>
  <c r="AD89" s="1"/>
  <c r="AE89" s="1"/>
  <c r="D88"/>
  <c r="Z88" s="1"/>
  <c r="AA88" s="1"/>
  <c r="AD88" s="1"/>
  <c r="AE88" s="1"/>
  <c r="D87"/>
  <c r="Z87" s="1"/>
  <c r="AA87" s="1"/>
  <c r="AD87" s="1"/>
  <c r="AE87" s="1"/>
  <c r="D86"/>
  <c r="Z86" s="1"/>
  <c r="AA86" s="1"/>
  <c r="AD86" s="1"/>
  <c r="AE86" s="1"/>
  <c r="D85"/>
  <c r="Z85" s="1"/>
  <c r="AA85" s="1"/>
  <c r="AD85" s="1"/>
  <c r="AE85" s="1"/>
  <c r="D84"/>
  <c r="Z84" s="1"/>
  <c r="AA84" s="1"/>
  <c r="AD84" s="1"/>
  <c r="AE84" s="1"/>
  <c r="D83"/>
  <c r="Z83" s="1"/>
  <c r="AA83" s="1"/>
  <c r="AD83" s="1"/>
  <c r="AE83" s="1"/>
  <c r="D82"/>
  <c r="Z82" s="1"/>
  <c r="AA82" s="1"/>
  <c r="AD82" s="1"/>
  <c r="AE82" s="1"/>
  <c r="D80"/>
  <c r="Z80" s="1"/>
  <c r="AA80" s="1"/>
  <c r="AD80" s="1"/>
  <c r="AE80" s="1"/>
  <c r="D79"/>
  <c r="Z79" s="1"/>
  <c r="AA79" s="1"/>
  <c r="AD79" s="1"/>
  <c r="AE79" s="1"/>
  <c r="D78"/>
  <c r="Z78" s="1"/>
  <c r="AA78" s="1"/>
  <c r="AD78" s="1"/>
  <c r="AE78" s="1"/>
  <c r="D77"/>
  <c r="Z77" s="1"/>
  <c r="AA77" s="1"/>
  <c r="AD77" s="1"/>
  <c r="AE77" s="1"/>
  <c r="D76"/>
  <c r="Z76" s="1"/>
  <c r="AA76" s="1"/>
  <c r="AD76" s="1"/>
  <c r="AE76" s="1"/>
  <c r="D75"/>
  <c r="Z75" s="1"/>
  <c r="AA75" s="1"/>
  <c r="AD75" s="1"/>
  <c r="AE75" s="1"/>
  <c r="D74"/>
  <c r="Z74" s="1"/>
  <c r="AA74" s="1"/>
  <c r="AD74" s="1"/>
  <c r="AE74" s="1"/>
  <c r="D73"/>
  <c r="Z73" s="1"/>
  <c r="AA73" s="1"/>
  <c r="AD73" s="1"/>
  <c r="AE73" s="1"/>
  <c r="D71"/>
  <c r="Z71" s="1"/>
  <c r="AA71" s="1"/>
  <c r="AD71" s="1"/>
  <c r="AE71" s="1"/>
  <c r="D70"/>
  <c r="Z70" s="1"/>
  <c r="AA70" s="1"/>
  <c r="AD70" s="1"/>
  <c r="AE70" s="1"/>
  <c r="D69"/>
  <c r="Z69" s="1"/>
  <c r="AA69" s="1"/>
  <c r="AD69" s="1"/>
  <c r="AE69" s="1"/>
  <c r="D68"/>
  <c r="Z68" s="1"/>
  <c r="AA68" s="1"/>
  <c r="AD68" s="1"/>
  <c r="AE68" s="1"/>
  <c r="D67"/>
  <c r="Z67" s="1"/>
  <c r="AA67" s="1"/>
  <c r="AD67" s="1"/>
  <c r="AE67" s="1"/>
  <c r="D65"/>
  <c r="Z65" s="1"/>
  <c r="AA65" s="1"/>
  <c r="AD65" s="1"/>
  <c r="AE65" s="1"/>
  <c r="D64"/>
  <c r="Z64" s="1"/>
  <c r="AA64" s="1"/>
  <c r="AD64" s="1"/>
  <c r="AE64" s="1"/>
  <c r="D63"/>
  <c r="Z63" s="1"/>
  <c r="AA63" s="1"/>
  <c r="AD63" s="1"/>
  <c r="AE63" s="1"/>
  <c r="D62"/>
  <c r="Z62" s="1"/>
  <c r="AA62" s="1"/>
  <c r="AD62" s="1"/>
  <c r="AE62" s="1"/>
  <c r="D61"/>
  <c r="Z61" s="1"/>
  <c r="AA61" s="1"/>
  <c r="AD61" s="1"/>
  <c r="AE61" s="1"/>
  <c r="D60"/>
  <c r="Z60" s="1"/>
  <c r="AA60" s="1"/>
  <c r="AD60" s="1"/>
  <c r="AE60" s="1"/>
  <c r="D59"/>
  <c r="Z59" s="1"/>
  <c r="AA59" s="1"/>
  <c r="AD59" s="1"/>
  <c r="AE59" s="1"/>
  <c r="D58"/>
  <c r="Z58" s="1"/>
  <c r="AA58" s="1"/>
  <c r="AD58" s="1"/>
  <c r="AE58" s="1"/>
  <c r="D57"/>
  <c r="Z57" s="1"/>
  <c r="AA57" s="1"/>
  <c r="AD57" s="1"/>
  <c r="AE57" s="1"/>
  <c r="D56"/>
  <c r="Z56" s="1"/>
  <c r="AA56" s="1"/>
  <c r="AD56" s="1"/>
  <c r="AE56" s="1"/>
  <c r="D55"/>
  <c r="Z55" s="1"/>
  <c r="AA55" s="1"/>
  <c r="AD55" s="1"/>
  <c r="AE55" s="1"/>
  <c r="D54"/>
  <c r="Z54" s="1"/>
  <c r="AA54" s="1"/>
  <c r="AD54" s="1"/>
  <c r="AE54" s="1"/>
  <c r="D53"/>
  <c r="Z53" s="1"/>
  <c r="AA53" s="1"/>
  <c r="AD53" s="1"/>
  <c r="AE53" s="1"/>
  <c r="D51"/>
  <c r="Z51" s="1"/>
  <c r="AA51" s="1"/>
  <c r="AD51" s="1"/>
  <c r="AE51" s="1"/>
  <c r="D50"/>
  <c r="Z50" s="1"/>
  <c r="AA50" s="1"/>
  <c r="AD50" s="1"/>
  <c r="AE50" s="1"/>
  <c r="D49"/>
  <c r="Z49" s="1"/>
  <c r="AA49" s="1"/>
  <c r="AD49" s="1"/>
  <c r="AE49" s="1"/>
  <c r="D48"/>
  <c r="Z48" s="1"/>
  <c r="AA48" s="1"/>
  <c r="AD48" s="1"/>
  <c r="AE48" s="1"/>
  <c r="D47"/>
  <c r="Z47" s="1"/>
  <c r="AA47" s="1"/>
  <c r="AD47" s="1"/>
  <c r="AE47" s="1"/>
  <c r="D44"/>
  <c r="Z44" s="1"/>
  <c r="AA44" s="1"/>
  <c r="AD44" s="1"/>
  <c r="AE44" s="1"/>
  <c r="D43"/>
  <c r="Z43" s="1"/>
  <c r="AA43" s="1"/>
  <c r="AD43" s="1"/>
  <c r="AE43" s="1"/>
  <c r="D42"/>
  <c r="Z42" s="1"/>
  <c r="AA42" s="1"/>
  <c r="AD42" s="1"/>
  <c r="AE42" s="1"/>
  <c r="D41"/>
  <c r="Z41" s="1"/>
  <c r="AA41" s="1"/>
  <c r="AD41" s="1"/>
  <c r="AE41" s="1"/>
  <c r="D40"/>
  <c r="Z40" s="1"/>
  <c r="AA40" s="1"/>
  <c r="AD40" s="1"/>
  <c r="AE40" s="1"/>
  <c r="D39"/>
  <c r="Z39" s="1"/>
  <c r="AA39" s="1"/>
  <c r="AD39" s="1"/>
  <c r="AE39" s="1"/>
  <c r="D38"/>
  <c r="Z38" s="1"/>
  <c r="AA38" s="1"/>
  <c r="AD38" s="1"/>
  <c r="AE38" s="1"/>
  <c r="D37"/>
  <c r="Z37" s="1"/>
  <c r="AA37" s="1"/>
  <c r="AD37" s="1"/>
  <c r="AE37" s="1"/>
  <c r="D36"/>
  <c r="Z36" s="1"/>
  <c r="AA36" s="1"/>
  <c r="AD36" s="1"/>
  <c r="AE36" s="1"/>
  <c r="D35"/>
  <c r="Z35" s="1"/>
  <c r="AA35" s="1"/>
  <c r="AD35" s="1"/>
  <c r="AE35" s="1"/>
  <c r="D34"/>
  <c r="Z34" s="1"/>
  <c r="AA34" s="1"/>
  <c r="AD34" s="1"/>
  <c r="AE34" s="1"/>
  <c r="D33"/>
  <c r="Z33" s="1"/>
  <c r="AA33" s="1"/>
  <c r="AD33" s="1"/>
  <c r="AE33" s="1"/>
  <c r="D32"/>
  <c r="Z32" s="1"/>
  <c r="AA32" s="1"/>
  <c r="AD32" s="1"/>
  <c r="AE32" s="1"/>
  <c r="D31"/>
  <c r="Z31" s="1"/>
  <c r="AA31" s="1"/>
  <c r="AD31" s="1"/>
  <c r="AE31" s="1"/>
  <c r="D30"/>
  <c r="Z30" s="1"/>
  <c r="AA30" s="1"/>
  <c r="AD30" s="1"/>
  <c r="AE30" s="1"/>
  <c r="D29"/>
  <c r="Z29" s="1"/>
  <c r="AA29" s="1"/>
  <c r="AD29" s="1"/>
  <c r="AE29" s="1"/>
  <c r="D28"/>
  <c r="Z28" s="1"/>
  <c r="AA28" s="1"/>
  <c r="AD28" s="1"/>
  <c r="AE28" s="1"/>
  <c r="D27"/>
  <c r="Z27" s="1"/>
  <c r="AA27" s="1"/>
  <c r="AD27" s="1"/>
  <c r="AE27" s="1"/>
  <c r="D26"/>
  <c r="Z26" s="1"/>
  <c r="AA26" s="1"/>
  <c r="AD26" s="1"/>
  <c r="AE26" s="1"/>
  <c r="D25"/>
  <c r="Z25" s="1"/>
  <c r="AA25" s="1"/>
  <c r="AD25" s="1"/>
  <c r="AE25" s="1"/>
  <c r="D24"/>
  <c r="Z24" s="1"/>
  <c r="AA24" s="1"/>
  <c r="AD24" s="1"/>
  <c r="AE24" s="1"/>
  <c r="D23"/>
  <c r="Z23" s="1"/>
  <c r="AA23" s="1"/>
  <c r="AD23" s="1"/>
  <c r="AE23" s="1"/>
  <c r="D22"/>
  <c r="Z22" s="1"/>
  <c r="AA22" s="1"/>
  <c r="AD22" s="1"/>
  <c r="AE22" s="1"/>
  <c r="D21"/>
  <c r="Z21" s="1"/>
  <c r="AA21" s="1"/>
  <c r="AD21" s="1"/>
  <c r="AE21" s="1"/>
  <c r="D20"/>
  <c r="Z20" s="1"/>
  <c r="AA20" s="1"/>
  <c r="AD20" s="1"/>
  <c r="AE20" s="1"/>
  <c r="D19"/>
  <c r="Z19" s="1"/>
  <c r="AA19" s="1"/>
  <c r="AD19" s="1"/>
  <c r="AE19" s="1"/>
  <c r="D18"/>
  <c r="Z18" s="1"/>
  <c r="AA18" s="1"/>
  <c r="AD18" s="1"/>
  <c r="AE18" s="1"/>
  <c r="D16"/>
  <c r="Z16" s="1"/>
  <c r="AA16" s="1"/>
  <c r="AD16" s="1"/>
  <c r="AE16" s="1"/>
  <c r="D15"/>
  <c r="Z15" s="1"/>
  <c r="AA15" s="1"/>
  <c r="AD15" s="1"/>
  <c r="AE15" s="1"/>
  <c r="D14"/>
  <c r="Z14" s="1"/>
  <c r="AA14" s="1"/>
  <c r="AD14" s="1"/>
  <c r="AE14" s="1"/>
  <c r="D13"/>
  <c r="Z13" s="1"/>
  <c r="AA13" s="1"/>
  <c r="AD13" s="1"/>
  <c r="AE13" s="1"/>
  <c r="D12"/>
  <c r="Z12" s="1"/>
  <c r="AA12" s="1"/>
  <c r="AD12" s="1"/>
  <c r="AE12" s="1"/>
  <c r="D11"/>
  <c r="Z11" s="1"/>
  <c r="AA11" s="1"/>
  <c r="AD11" s="1"/>
  <c r="AE11" s="1"/>
  <c r="D10"/>
  <c r="Z10" s="1"/>
  <c r="AA10" s="1"/>
  <c r="AD10" s="1"/>
  <c r="AE10" s="1"/>
  <c r="D9"/>
  <c r="Z9" s="1"/>
  <c r="AA9" s="1"/>
  <c r="AD9" s="1"/>
  <c r="AE9" s="1"/>
  <c r="D8"/>
  <c r="Z8" s="1"/>
  <c r="AA8" s="1"/>
  <c r="AD8" s="1"/>
  <c r="AE8" s="1"/>
  <c r="D7"/>
  <c r="Z7" s="1"/>
  <c r="AA7" s="1"/>
  <c r="C45"/>
  <c r="D45" s="1"/>
  <c r="B45"/>
  <c r="C17"/>
  <c r="B17"/>
  <c r="D17" s="1"/>
  <c r="C6"/>
  <c r="D6" s="1"/>
  <c r="B6"/>
  <c r="B377" s="1"/>
  <c r="T45" l="1"/>
  <c r="X45"/>
  <c r="P45"/>
  <c r="AE7"/>
  <c r="AB377"/>
  <c r="AC45" l="1"/>
  <c r="AC17"/>
  <c r="AC377" l="1"/>
  <c r="I7" i="8" l="1"/>
  <c r="J7" s="1"/>
  <c r="R376"/>
  <c r="S376" s="1"/>
  <c r="R375"/>
  <c r="S375" s="1"/>
  <c r="R374"/>
  <c r="S374" s="1"/>
  <c r="R373"/>
  <c r="S373" s="1"/>
  <c r="R372"/>
  <c r="S372" s="1"/>
  <c r="R371"/>
  <c r="S371" s="1"/>
  <c r="R370"/>
  <c r="S370" s="1"/>
  <c r="R369"/>
  <c r="S369" s="1"/>
  <c r="R368"/>
  <c r="S368" s="1"/>
  <c r="R367"/>
  <c r="S367" s="1"/>
  <c r="R366"/>
  <c r="S366" s="1"/>
  <c r="R365"/>
  <c r="S365" s="1"/>
  <c r="R363"/>
  <c r="S363" s="1"/>
  <c r="R362"/>
  <c r="S362" s="1"/>
  <c r="R361"/>
  <c r="S361" s="1"/>
  <c r="R360"/>
  <c r="S360" s="1"/>
  <c r="R359"/>
  <c r="S359" s="1"/>
  <c r="R358"/>
  <c r="S358" s="1"/>
  <c r="R357"/>
  <c r="S357" s="1"/>
  <c r="R356"/>
  <c r="S356" s="1"/>
  <c r="R355"/>
  <c r="S355" s="1"/>
  <c r="R354"/>
  <c r="S354" s="1"/>
  <c r="R353"/>
  <c r="S353" s="1"/>
  <c r="R351"/>
  <c r="S351" s="1"/>
  <c r="R350"/>
  <c r="S350" s="1"/>
  <c r="R349"/>
  <c r="S349" s="1"/>
  <c r="R348"/>
  <c r="S348" s="1"/>
  <c r="R347"/>
  <c r="S347" s="1"/>
  <c r="R346"/>
  <c r="S346" s="1"/>
  <c r="R345"/>
  <c r="S345" s="1"/>
  <c r="R344"/>
  <c r="S344" s="1"/>
  <c r="R343"/>
  <c r="S343" s="1"/>
  <c r="R342"/>
  <c r="S342" s="1"/>
  <c r="R341"/>
  <c r="S341" s="1"/>
  <c r="R339"/>
  <c r="S339" s="1"/>
  <c r="R338"/>
  <c r="S338" s="1"/>
  <c r="R337"/>
  <c r="S337" s="1"/>
  <c r="R336"/>
  <c r="S336" s="1"/>
  <c r="R335"/>
  <c r="S335" s="1"/>
  <c r="R334"/>
  <c r="S334" s="1"/>
  <c r="R333"/>
  <c r="S333" s="1"/>
  <c r="R332"/>
  <c r="S332" s="1"/>
  <c r="R331"/>
  <c r="S331" s="1"/>
  <c r="R330"/>
  <c r="S330" s="1"/>
  <c r="R329"/>
  <c r="S329" s="1"/>
  <c r="R327"/>
  <c r="S327" s="1"/>
  <c r="R326"/>
  <c r="S326" s="1"/>
  <c r="R325"/>
  <c r="S325" s="1"/>
  <c r="R324"/>
  <c r="S324" s="1"/>
  <c r="R323"/>
  <c r="S323" s="1"/>
  <c r="R322"/>
  <c r="S322" s="1"/>
  <c r="R321"/>
  <c r="S321" s="1"/>
  <c r="R320"/>
  <c r="S320" s="1"/>
  <c r="R319"/>
  <c r="S319" s="1"/>
  <c r="R318"/>
  <c r="S318" s="1"/>
  <c r="R317"/>
  <c r="S317" s="1"/>
  <c r="R316"/>
  <c r="S316" s="1"/>
  <c r="R315"/>
  <c r="S315" s="1"/>
  <c r="R314"/>
  <c r="S314" s="1"/>
  <c r="R313"/>
  <c r="S313" s="1"/>
  <c r="R311"/>
  <c r="S311" s="1"/>
  <c r="R310"/>
  <c r="S310" s="1"/>
  <c r="R309"/>
  <c r="S309" s="1"/>
  <c r="R308"/>
  <c r="S308" s="1"/>
  <c r="R307"/>
  <c r="S307" s="1"/>
  <c r="R306"/>
  <c r="S306" s="1"/>
  <c r="R305"/>
  <c r="S305" s="1"/>
  <c r="R304"/>
  <c r="S304" s="1"/>
  <c r="R303"/>
  <c r="S303" s="1"/>
  <c r="R302"/>
  <c r="S302" s="1"/>
  <c r="R301"/>
  <c r="S301" s="1"/>
  <c r="R300"/>
  <c r="S300" s="1"/>
  <c r="R299"/>
  <c r="S299" s="1"/>
  <c r="R298"/>
  <c r="S298" s="1"/>
  <c r="R297"/>
  <c r="S297" s="1"/>
  <c r="R296"/>
  <c r="S296" s="1"/>
  <c r="R295"/>
  <c r="S295" s="1"/>
  <c r="R294"/>
  <c r="S294" s="1"/>
  <c r="R293"/>
  <c r="S293" s="1"/>
  <c r="R292"/>
  <c r="S292" s="1"/>
  <c r="R291"/>
  <c r="S291" s="1"/>
  <c r="R290"/>
  <c r="S290" s="1"/>
  <c r="R289"/>
  <c r="S289" s="1"/>
  <c r="R288"/>
  <c r="S288" s="1"/>
  <c r="R286"/>
  <c r="S286" s="1"/>
  <c r="R285"/>
  <c r="S285" s="1"/>
  <c r="R284"/>
  <c r="S284" s="1"/>
  <c r="R283"/>
  <c r="S283" s="1"/>
  <c r="R282"/>
  <c r="S282" s="1"/>
  <c r="R281"/>
  <c r="S281" s="1"/>
  <c r="R280"/>
  <c r="S280" s="1"/>
  <c r="R279"/>
  <c r="S279" s="1"/>
  <c r="R278"/>
  <c r="S278" s="1"/>
  <c r="R277"/>
  <c r="S277" s="1"/>
  <c r="R276"/>
  <c r="S276" s="1"/>
  <c r="R275"/>
  <c r="S275" s="1"/>
  <c r="R274"/>
  <c r="S274" s="1"/>
  <c r="R273"/>
  <c r="S273" s="1"/>
  <c r="R272"/>
  <c r="S272" s="1"/>
  <c r="R271"/>
  <c r="S271" s="1"/>
  <c r="R270"/>
  <c r="S270" s="1"/>
  <c r="R268"/>
  <c r="S268" s="1"/>
  <c r="R267"/>
  <c r="S267" s="1"/>
  <c r="R266"/>
  <c r="S266" s="1"/>
  <c r="R265"/>
  <c r="S265" s="1"/>
  <c r="R264"/>
  <c r="S264" s="1"/>
  <c r="R263"/>
  <c r="S263" s="1"/>
  <c r="R262"/>
  <c r="S262" s="1"/>
  <c r="R260"/>
  <c r="S260" s="1"/>
  <c r="R259"/>
  <c r="S259" s="1"/>
  <c r="R258"/>
  <c r="S258" s="1"/>
  <c r="R257"/>
  <c r="S257" s="1"/>
  <c r="R256"/>
  <c r="S256" s="1"/>
  <c r="R255"/>
  <c r="S255" s="1"/>
  <c r="R254"/>
  <c r="S254" s="1"/>
  <c r="R253"/>
  <c r="S253" s="1"/>
  <c r="R252"/>
  <c r="S252" s="1"/>
  <c r="R251"/>
  <c r="S251" s="1"/>
  <c r="R250"/>
  <c r="S250" s="1"/>
  <c r="R249"/>
  <c r="S249" s="1"/>
  <c r="R248"/>
  <c r="S248" s="1"/>
  <c r="R247"/>
  <c r="S247" s="1"/>
  <c r="R246"/>
  <c r="S246" s="1"/>
  <c r="R244"/>
  <c r="S244" s="1"/>
  <c r="R243"/>
  <c r="S243" s="1"/>
  <c r="R242"/>
  <c r="S242" s="1"/>
  <c r="R241"/>
  <c r="S241" s="1"/>
  <c r="R240"/>
  <c r="S240" s="1"/>
  <c r="R239"/>
  <c r="S239" s="1"/>
  <c r="R238"/>
  <c r="S238" s="1"/>
  <c r="R237"/>
  <c r="S237" s="1"/>
  <c r="R235"/>
  <c r="S235" s="1"/>
  <c r="R234"/>
  <c r="S234" s="1"/>
  <c r="R233"/>
  <c r="S233" s="1"/>
  <c r="R232"/>
  <c r="S232" s="1"/>
  <c r="R231"/>
  <c r="S231" s="1"/>
  <c r="R230"/>
  <c r="S230" s="1"/>
  <c r="R229"/>
  <c r="S229" s="1"/>
  <c r="R228"/>
  <c r="S228" s="1"/>
  <c r="R227"/>
  <c r="S227" s="1"/>
  <c r="R225"/>
  <c r="S225" s="1"/>
  <c r="R224"/>
  <c r="S224" s="1"/>
  <c r="R223"/>
  <c r="S223" s="1"/>
  <c r="R222"/>
  <c r="S222" s="1"/>
  <c r="R221"/>
  <c r="S221" s="1"/>
  <c r="R220"/>
  <c r="S220" s="1"/>
  <c r="R219"/>
  <c r="S219" s="1"/>
  <c r="R218"/>
  <c r="S218" s="1"/>
  <c r="R217"/>
  <c r="S217" s="1"/>
  <c r="R216"/>
  <c r="S216" s="1"/>
  <c r="R215"/>
  <c r="S215" s="1"/>
  <c r="R214"/>
  <c r="S214" s="1"/>
  <c r="R213"/>
  <c r="S213" s="1"/>
  <c r="R211"/>
  <c r="S211" s="1"/>
  <c r="R210"/>
  <c r="S210" s="1"/>
  <c r="R209"/>
  <c r="S209" s="1"/>
  <c r="R208"/>
  <c r="S208" s="1"/>
  <c r="R207"/>
  <c r="S207" s="1"/>
  <c r="R206"/>
  <c r="S206" s="1"/>
  <c r="R205"/>
  <c r="S205" s="1"/>
  <c r="R204"/>
  <c r="S204" s="1"/>
  <c r="R203"/>
  <c r="S203" s="1"/>
  <c r="R202"/>
  <c r="S202" s="1"/>
  <c r="R201"/>
  <c r="S201" s="1"/>
  <c r="R200"/>
  <c r="S200" s="1"/>
  <c r="R198"/>
  <c r="S198" s="1"/>
  <c r="R197"/>
  <c r="S197" s="1"/>
  <c r="R196"/>
  <c r="S196" s="1"/>
  <c r="R195"/>
  <c r="S195" s="1"/>
  <c r="R194"/>
  <c r="S194" s="1"/>
  <c r="R193"/>
  <c r="S193" s="1"/>
  <c r="R192"/>
  <c r="S192" s="1"/>
  <c r="R191"/>
  <c r="S191" s="1"/>
  <c r="R190"/>
  <c r="S190" s="1"/>
  <c r="R189"/>
  <c r="S189" s="1"/>
  <c r="R188"/>
  <c r="S188" s="1"/>
  <c r="R187"/>
  <c r="S187" s="1"/>
  <c r="R186"/>
  <c r="S186" s="1"/>
  <c r="R184"/>
  <c r="S184" s="1"/>
  <c r="R183"/>
  <c r="S183" s="1"/>
  <c r="R182"/>
  <c r="S182" s="1"/>
  <c r="R181"/>
  <c r="S181" s="1"/>
  <c r="R180"/>
  <c r="S180" s="1"/>
  <c r="R179"/>
  <c r="S179" s="1"/>
  <c r="R178"/>
  <c r="S178" s="1"/>
  <c r="R177"/>
  <c r="S177" s="1"/>
  <c r="R176"/>
  <c r="S176" s="1"/>
  <c r="R175"/>
  <c r="S175" s="1"/>
  <c r="R174"/>
  <c r="S174" s="1"/>
  <c r="R172"/>
  <c r="S172" s="1"/>
  <c r="R171"/>
  <c r="S171" s="1"/>
  <c r="R170"/>
  <c r="S170" s="1"/>
  <c r="R169"/>
  <c r="S169" s="1"/>
  <c r="R168"/>
  <c r="S168" s="1"/>
  <c r="R167"/>
  <c r="S167" s="1"/>
  <c r="R166"/>
  <c r="S166" s="1"/>
  <c r="R165"/>
  <c r="S165" s="1"/>
  <c r="R164"/>
  <c r="S164" s="1"/>
  <c r="R163"/>
  <c r="S163" s="1"/>
  <c r="R162"/>
  <c r="S162" s="1"/>
  <c r="R161"/>
  <c r="S161" s="1"/>
  <c r="R160"/>
  <c r="S160" s="1"/>
  <c r="R158"/>
  <c r="S158" s="1"/>
  <c r="R157"/>
  <c r="S157" s="1"/>
  <c r="R156"/>
  <c r="S156" s="1"/>
  <c r="R155"/>
  <c r="S155" s="1"/>
  <c r="R154"/>
  <c r="S154" s="1"/>
  <c r="R153"/>
  <c r="S153" s="1"/>
  <c r="R152"/>
  <c r="S152" s="1"/>
  <c r="R151"/>
  <c r="S151" s="1"/>
  <c r="R150"/>
  <c r="S150" s="1"/>
  <c r="R149"/>
  <c r="S149" s="1"/>
  <c r="R148"/>
  <c r="S148" s="1"/>
  <c r="R147"/>
  <c r="S147" s="1"/>
  <c r="R145"/>
  <c r="S145" s="1"/>
  <c r="R144"/>
  <c r="S144" s="1"/>
  <c r="R143"/>
  <c r="S143" s="1"/>
  <c r="R142"/>
  <c r="S142" s="1"/>
  <c r="R141"/>
  <c r="S141" s="1"/>
  <c r="R140"/>
  <c r="S140" s="1"/>
  <c r="R138"/>
  <c r="S138" s="1"/>
  <c r="R137"/>
  <c r="S137" s="1"/>
  <c r="R136"/>
  <c r="S136" s="1"/>
  <c r="R135"/>
  <c r="S135" s="1"/>
  <c r="R134"/>
  <c r="S134" s="1"/>
  <c r="R133"/>
  <c r="S133" s="1"/>
  <c r="R132"/>
  <c r="S132" s="1"/>
  <c r="R131"/>
  <c r="S131" s="1"/>
  <c r="R130"/>
  <c r="S130" s="1"/>
  <c r="R128"/>
  <c r="S128" s="1"/>
  <c r="R127"/>
  <c r="S127" s="1"/>
  <c r="R126"/>
  <c r="S126" s="1"/>
  <c r="R125"/>
  <c r="S125" s="1"/>
  <c r="R124"/>
  <c r="S124" s="1"/>
  <c r="R123"/>
  <c r="S123" s="1"/>
  <c r="R122"/>
  <c r="S122" s="1"/>
  <c r="R120"/>
  <c r="S120" s="1"/>
  <c r="R119"/>
  <c r="S119" s="1"/>
  <c r="R118"/>
  <c r="S118" s="1"/>
  <c r="R117"/>
  <c r="S117" s="1"/>
  <c r="R116"/>
  <c r="S116" s="1"/>
  <c r="R115"/>
  <c r="S115" s="1"/>
  <c r="R114"/>
  <c r="S114" s="1"/>
  <c r="R113"/>
  <c r="S113" s="1"/>
  <c r="R112"/>
  <c r="S112" s="1"/>
  <c r="R111"/>
  <c r="S111" s="1"/>
  <c r="R110"/>
  <c r="S110" s="1"/>
  <c r="R109"/>
  <c r="S109" s="1"/>
  <c r="R108"/>
  <c r="S108" s="1"/>
  <c r="R107"/>
  <c r="S107" s="1"/>
  <c r="R106"/>
  <c r="S106" s="1"/>
  <c r="R104"/>
  <c r="S104" s="1"/>
  <c r="R103"/>
  <c r="S103" s="1"/>
  <c r="R102"/>
  <c r="S102" s="1"/>
  <c r="R101"/>
  <c r="S101" s="1"/>
  <c r="R100"/>
  <c r="S100" s="1"/>
  <c r="R99"/>
  <c r="S99" s="1"/>
  <c r="R98"/>
  <c r="S98" s="1"/>
  <c r="R97"/>
  <c r="S97" s="1"/>
  <c r="R96"/>
  <c r="S96" s="1"/>
  <c r="R95"/>
  <c r="S95" s="1"/>
  <c r="R94"/>
  <c r="S94" s="1"/>
  <c r="R93"/>
  <c r="S93" s="1"/>
  <c r="R92"/>
  <c r="S92" s="1"/>
  <c r="R90"/>
  <c r="S90" s="1"/>
  <c r="R89"/>
  <c r="S89" s="1"/>
  <c r="R88"/>
  <c r="S88" s="1"/>
  <c r="R87"/>
  <c r="S87" s="1"/>
  <c r="R86"/>
  <c r="S86" s="1"/>
  <c r="R85"/>
  <c r="S85" s="1"/>
  <c r="R84"/>
  <c r="S84" s="1"/>
  <c r="R83"/>
  <c r="S83" s="1"/>
  <c r="R82"/>
  <c r="S82" s="1"/>
  <c r="R80"/>
  <c r="S80" s="1"/>
  <c r="R79"/>
  <c r="S79" s="1"/>
  <c r="R78"/>
  <c r="S78" s="1"/>
  <c r="R77"/>
  <c r="S77" s="1"/>
  <c r="R76"/>
  <c r="S76" s="1"/>
  <c r="R75"/>
  <c r="S75" s="1"/>
  <c r="R74"/>
  <c r="S74" s="1"/>
  <c r="R73"/>
  <c r="S73" s="1"/>
  <c r="R71"/>
  <c r="S71" s="1"/>
  <c r="R70"/>
  <c r="S70" s="1"/>
  <c r="R69"/>
  <c r="S69" s="1"/>
  <c r="R68"/>
  <c r="S68" s="1"/>
  <c r="R67"/>
  <c r="S67" s="1"/>
  <c r="R65"/>
  <c r="S65" s="1"/>
  <c r="R64"/>
  <c r="S64" s="1"/>
  <c r="R63"/>
  <c r="S63" s="1"/>
  <c r="R62"/>
  <c r="S62" s="1"/>
  <c r="R61"/>
  <c r="S61" s="1"/>
  <c r="R60"/>
  <c r="S60" s="1"/>
  <c r="R59"/>
  <c r="S59" s="1"/>
  <c r="R58"/>
  <c r="S58" s="1"/>
  <c r="R57"/>
  <c r="S57" s="1"/>
  <c r="R56"/>
  <c r="S56" s="1"/>
  <c r="R55"/>
  <c r="S55" s="1"/>
  <c r="R54"/>
  <c r="S54" s="1"/>
  <c r="R53"/>
  <c r="S53" s="1"/>
  <c r="R51"/>
  <c r="S51" s="1"/>
  <c r="R50"/>
  <c r="S50" s="1"/>
  <c r="R49"/>
  <c r="S49" s="1"/>
  <c r="R48"/>
  <c r="S48" s="1"/>
  <c r="R47"/>
  <c r="S47" s="1"/>
  <c r="R44"/>
  <c r="S44" s="1"/>
  <c r="R43"/>
  <c r="S43" s="1"/>
  <c r="R42"/>
  <c r="S42" s="1"/>
  <c r="R41"/>
  <c r="S41" s="1"/>
  <c r="R40"/>
  <c r="S40" s="1"/>
  <c r="R39"/>
  <c r="S39" s="1"/>
  <c r="R38"/>
  <c r="S38" s="1"/>
  <c r="R37"/>
  <c r="S37" s="1"/>
  <c r="R36"/>
  <c r="S36" s="1"/>
  <c r="R35"/>
  <c r="S35" s="1"/>
  <c r="R34"/>
  <c r="S34" s="1"/>
  <c r="R33"/>
  <c r="S33" s="1"/>
  <c r="R32"/>
  <c r="S32" s="1"/>
  <c r="R31"/>
  <c r="S31" s="1"/>
  <c r="R30"/>
  <c r="S30" s="1"/>
  <c r="R29"/>
  <c r="S29" s="1"/>
  <c r="R28"/>
  <c r="S28" s="1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S19"/>
  <c r="U19" s="1"/>
  <c r="Q19" s="1"/>
  <c r="R18"/>
  <c r="S18" s="1"/>
  <c r="O376"/>
  <c r="P376" s="1"/>
  <c r="O375"/>
  <c r="P375" s="1"/>
  <c r="O374"/>
  <c r="P374" s="1"/>
  <c r="O373"/>
  <c r="P373" s="1"/>
  <c r="O372"/>
  <c r="P372" s="1"/>
  <c r="O371"/>
  <c r="P371" s="1"/>
  <c r="O370"/>
  <c r="P370" s="1"/>
  <c r="O369"/>
  <c r="P369" s="1"/>
  <c r="O368"/>
  <c r="P368" s="1"/>
  <c r="O367"/>
  <c r="P367" s="1"/>
  <c r="O366"/>
  <c r="P366" s="1"/>
  <c r="O365"/>
  <c r="P365" s="1"/>
  <c r="O363"/>
  <c r="P363" s="1"/>
  <c r="O362"/>
  <c r="P362" s="1"/>
  <c r="O361"/>
  <c r="P361" s="1"/>
  <c r="O360"/>
  <c r="P360" s="1"/>
  <c r="O359"/>
  <c r="P359" s="1"/>
  <c r="O358"/>
  <c r="P358" s="1"/>
  <c r="O357"/>
  <c r="P357" s="1"/>
  <c r="O356"/>
  <c r="P356" s="1"/>
  <c r="O355"/>
  <c r="P355" s="1"/>
  <c r="O354"/>
  <c r="P354" s="1"/>
  <c r="O353"/>
  <c r="P353" s="1"/>
  <c r="O351"/>
  <c r="P351" s="1"/>
  <c r="O350"/>
  <c r="P350" s="1"/>
  <c r="O349"/>
  <c r="P349" s="1"/>
  <c r="O348"/>
  <c r="P348" s="1"/>
  <c r="O347"/>
  <c r="P347" s="1"/>
  <c r="O346"/>
  <c r="P346" s="1"/>
  <c r="O345"/>
  <c r="P345" s="1"/>
  <c r="O344"/>
  <c r="P344" s="1"/>
  <c r="O343"/>
  <c r="P343" s="1"/>
  <c r="O342"/>
  <c r="P342" s="1"/>
  <c r="O341"/>
  <c r="P341" s="1"/>
  <c r="O339"/>
  <c r="P339" s="1"/>
  <c r="O338"/>
  <c r="P338" s="1"/>
  <c r="O337"/>
  <c r="P337" s="1"/>
  <c r="O336"/>
  <c r="P336" s="1"/>
  <c r="O335"/>
  <c r="P335" s="1"/>
  <c r="O334"/>
  <c r="P334" s="1"/>
  <c r="O333"/>
  <c r="P333" s="1"/>
  <c r="O332"/>
  <c r="P332" s="1"/>
  <c r="O331"/>
  <c r="P331" s="1"/>
  <c r="O330"/>
  <c r="P330" s="1"/>
  <c r="O329"/>
  <c r="P329" s="1"/>
  <c r="O327"/>
  <c r="P327" s="1"/>
  <c r="O326"/>
  <c r="P326" s="1"/>
  <c r="O325"/>
  <c r="P325" s="1"/>
  <c r="O324"/>
  <c r="P324" s="1"/>
  <c r="O323"/>
  <c r="P323" s="1"/>
  <c r="O322"/>
  <c r="P322" s="1"/>
  <c r="O321"/>
  <c r="P321" s="1"/>
  <c r="O320"/>
  <c r="P320" s="1"/>
  <c r="O319"/>
  <c r="P319" s="1"/>
  <c r="O318"/>
  <c r="P318" s="1"/>
  <c r="O317"/>
  <c r="P317" s="1"/>
  <c r="O316"/>
  <c r="P316" s="1"/>
  <c r="O315"/>
  <c r="P315" s="1"/>
  <c r="O314"/>
  <c r="P314" s="1"/>
  <c r="O313"/>
  <c r="P313" s="1"/>
  <c r="O311"/>
  <c r="P311" s="1"/>
  <c r="O310"/>
  <c r="P310" s="1"/>
  <c r="O309"/>
  <c r="P309" s="1"/>
  <c r="O308"/>
  <c r="P308" s="1"/>
  <c r="O307"/>
  <c r="P307" s="1"/>
  <c r="O306"/>
  <c r="P306" s="1"/>
  <c r="O305"/>
  <c r="P305" s="1"/>
  <c r="O304"/>
  <c r="P304" s="1"/>
  <c r="O303"/>
  <c r="P303" s="1"/>
  <c r="O302"/>
  <c r="P302" s="1"/>
  <c r="O301"/>
  <c r="P301" s="1"/>
  <c r="O300"/>
  <c r="P300" s="1"/>
  <c r="O299"/>
  <c r="P299" s="1"/>
  <c r="O298"/>
  <c r="P298" s="1"/>
  <c r="O297"/>
  <c r="P297" s="1"/>
  <c r="O296"/>
  <c r="P296" s="1"/>
  <c r="O295"/>
  <c r="P295" s="1"/>
  <c r="O294"/>
  <c r="P294" s="1"/>
  <c r="O293"/>
  <c r="P293" s="1"/>
  <c r="O292"/>
  <c r="P292" s="1"/>
  <c r="O291"/>
  <c r="P291" s="1"/>
  <c r="O290"/>
  <c r="P290" s="1"/>
  <c r="O289"/>
  <c r="P289" s="1"/>
  <c r="O288"/>
  <c r="P288" s="1"/>
  <c r="O286"/>
  <c r="P286" s="1"/>
  <c r="O285"/>
  <c r="P285" s="1"/>
  <c r="O284"/>
  <c r="P284" s="1"/>
  <c r="O283"/>
  <c r="P283" s="1"/>
  <c r="O282"/>
  <c r="P282" s="1"/>
  <c r="O281"/>
  <c r="P281" s="1"/>
  <c r="O280"/>
  <c r="P280" s="1"/>
  <c r="O279"/>
  <c r="P279" s="1"/>
  <c r="O278"/>
  <c r="P278" s="1"/>
  <c r="O277"/>
  <c r="P277" s="1"/>
  <c r="O276"/>
  <c r="P276" s="1"/>
  <c r="O275"/>
  <c r="P275" s="1"/>
  <c r="O274"/>
  <c r="P274" s="1"/>
  <c r="O273"/>
  <c r="P273" s="1"/>
  <c r="O272"/>
  <c r="P272" s="1"/>
  <c r="O271"/>
  <c r="P271" s="1"/>
  <c r="O270"/>
  <c r="P270" s="1"/>
  <c r="O268"/>
  <c r="P268" s="1"/>
  <c r="O267"/>
  <c r="P267" s="1"/>
  <c r="O266"/>
  <c r="P266" s="1"/>
  <c r="O265"/>
  <c r="P265" s="1"/>
  <c r="O264"/>
  <c r="P264" s="1"/>
  <c r="O263"/>
  <c r="P263" s="1"/>
  <c r="O262"/>
  <c r="P262" s="1"/>
  <c r="O260"/>
  <c r="P260" s="1"/>
  <c r="O259"/>
  <c r="P259" s="1"/>
  <c r="O258"/>
  <c r="P258" s="1"/>
  <c r="O257"/>
  <c r="P257" s="1"/>
  <c r="O256"/>
  <c r="P256" s="1"/>
  <c r="O255"/>
  <c r="P255" s="1"/>
  <c r="O254"/>
  <c r="P254" s="1"/>
  <c r="O253"/>
  <c r="P253" s="1"/>
  <c r="O252"/>
  <c r="P252" s="1"/>
  <c r="O251"/>
  <c r="P251" s="1"/>
  <c r="O250"/>
  <c r="P250" s="1"/>
  <c r="O249"/>
  <c r="P249" s="1"/>
  <c r="O248"/>
  <c r="P248" s="1"/>
  <c r="O247"/>
  <c r="P247" s="1"/>
  <c r="O246"/>
  <c r="P246" s="1"/>
  <c r="O244"/>
  <c r="P244" s="1"/>
  <c r="O243"/>
  <c r="P243" s="1"/>
  <c r="O242"/>
  <c r="P242" s="1"/>
  <c r="O241"/>
  <c r="P241" s="1"/>
  <c r="O240"/>
  <c r="P240" s="1"/>
  <c r="O239"/>
  <c r="P239" s="1"/>
  <c r="O238"/>
  <c r="P238" s="1"/>
  <c r="O237"/>
  <c r="P237" s="1"/>
  <c r="O235"/>
  <c r="P235" s="1"/>
  <c r="O234"/>
  <c r="P234" s="1"/>
  <c r="O233"/>
  <c r="P233" s="1"/>
  <c r="O232"/>
  <c r="P232" s="1"/>
  <c r="O231"/>
  <c r="P231" s="1"/>
  <c r="O230"/>
  <c r="P230" s="1"/>
  <c r="O229"/>
  <c r="P229" s="1"/>
  <c r="O228"/>
  <c r="P228" s="1"/>
  <c r="O227"/>
  <c r="P227" s="1"/>
  <c r="O225"/>
  <c r="P225" s="1"/>
  <c r="O224"/>
  <c r="P224" s="1"/>
  <c r="O223"/>
  <c r="P223" s="1"/>
  <c r="O222"/>
  <c r="P222" s="1"/>
  <c r="O221"/>
  <c r="P221" s="1"/>
  <c r="O220"/>
  <c r="P220" s="1"/>
  <c r="O219"/>
  <c r="P219" s="1"/>
  <c r="O218"/>
  <c r="P218" s="1"/>
  <c r="O217"/>
  <c r="P217" s="1"/>
  <c r="O216"/>
  <c r="P216" s="1"/>
  <c r="O215"/>
  <c r="P215" s="1"/>
  <c r="O214"/>
  <c r="P214" s="1"/>
  <c r="O213"/>
  <c r="P213" s="1"/>
  <c r="O211"/>
  <c r="P211" s="1"/>
  <c r="O210"/>
  <c r="P210" s="1"/>
  <c r="O209"/>
  <c r="P209" s="1"/>
  <c r="O208"/>
  <c r="P208" s="1"/>
  <c r="O207"/>
  <c r="P207" s="1"/>
  <c r="O206"/>
  <c r="P206" s="1"/>
  <c r="O205"/>
  <c r="P205" s="1"/>
  <c r="O204"/>
  <c r="P204" s="1"/>
  <c r="O203"/>
  <c r="P203" s="1"/>
  <c r="O202"/>
  <c r="P202" s="1"/>
  <c r="O201"/>
  <c r="P201" s="1"/>
  <c r="O200"/>
  <c r="P200" s="1"/>
  <c r="O198"/>
  <c r="P198" s="1"/>
  <c r="O197"/>
  <c r="P197" s="1"/>
  <c r="O196"/>
  <c r="P196" s="1"/>
  <c r="O195"/>
  <c r="P195" s="1"/>
  <c r="O194"/>
  <c r="P194" s="1"/>
  <c r="O193"/>
  <c r="P193" s="1"/>
  <c r="O192"/>
  <c r="P192" s="1"/>
  <c r="O191"/>
  <c r="P191" s="1"/>
  <c r="O190"/>
  <c r="P190" s="1"/>
  <c r="O189"/>
  <c r="P189" s="1"/>
  <c r="O188"/>
  <c r="P188" s="1"/>
  <c r="O187"/>
  <c r="P187" s="1"/>
  <c r="O186"/>
  <c r="P186" s="1"/>
  <c r="O184"/>
  <c r="P184" s="1"/>
  <c r="O183"/>
  <c r="P183" s="1"/>
  <c r="O182"/>
  <c r="P182" s="1"/>
  <c r="O181"/>
  <c r="P181" s="1"/>
  <c r="O180"/>
  <c r="P180" s="1"/>
  <c r="O179"/>
  <c r="P179" s="1"/>
  <c r="O178"/>
  <c r="P178" s="1"/>
  <c r="O177"/>
  <c r="P177" s="1"/>
  <c r="O176"/>
  <c r="P176" s="1"/>
  <c r="O175"/>
  <c r="P175" s="1"/>
  <c r="O174"/>
  <c r="P174" s="1"/>
  <c r="O172"/>
  <c r="P172" s="1"/>
  <c r="O171"/>
  <c r="P171" s="1"/>
  <c r="O170"/>
  <c r="P170" s="1"/>
  <c r="O169"/>
  <c r="P169" s="1"/>
  <c r="O168"/>
  <c r="P168" s="1"/>
  <c r="O167"/>
  <c r="P167" s="1"/>
  <c r="O166"/>
  <c r="P166" s="1"/>
  <c r="O165"/>
  <c r="P165" s="1"/>
  <c r="O164"/>
  <c r="P164" s="1"/>
  <c r="O163"/>
  <c r="P163" s="1"/>
  <c r="O162"/>
  <c r="P162" s="1"/>
  <c r="O161"/>
  <c r="P161" s="1"/>
  <c r="O160"/>
  <c r="P160" s="1"/>
  <c r="O158"/>
  <c r="P158" s="1"/>
  <c r="O157"/>
  <c r="P157" s="1"/>
  <c r="O156"/>
  <c r="P156" s="1"/>
  <c r="O155"/>
  <c r="P155" s="1"/>
  <c r="O154"/>
  <c r="P154" s="1"/>
  <c r="O153"/>
  <c r="P153" s="1"/>
  <c r="O152"/>
  <c r="P152" s="1"/>
  <c r="O151"/>
  <c r="P151" s="1"/>
  <c r="O150"/>
  <c r="P150" s="1"/>
  <c r="O149"/>
  <c r="P149" s="1"/>
  <c r="O148"/>
  <c r="P148" s="1"/>
  <c r="O147"/>
  <c r="P147" s="1"/>
  <c r="O145"/>
  <c r="P145" s="1"/>
  <c r="O144"/>
  <c r="P144" s="1"/>
  <c r="O143"/>
  <c r="P143" s="1"/>
  <c r="O142"/>
  <c r="P142" s="1"/>
  <c r="O141"/>
  <c r="P141" s="1"/>
  <c r="O140"/>
  <c r="P140" s="1"/>
  <c r="O138"/>
  <c r="P138" s="1"/>
  <c r="O137"/>
  <c r="P137" s="1"/>
  <c r="O136"/>
  <c r="P136" s="1"/>
  <c r="O135"/>
  <c r="P135" s="1"/>
  <c r="O134"/>
  <c r="P134" s="1"/>
  <c r="O133"/>
  <c r="P133" s="1"/>
  <c r="O132"/>
  <c r="P132" s="1"/>
  <c r="O131"/>
  <c r="P131" s="1"/>
  <c r="O130"/>
  <c r="P130" s="1"/>
  <c r="O128"/>
  <c r="P128" s="1"/>
  <c r="O127"/>
  <c r="P127" s="1"/>
  <c r="O126"/>
  <c r="P126" s="1"/>
  <c r="O125"/>
  <c r="P125" s="1"/>
  <c r="O124"/>
  <c r="P124" s="1"/>
  <c r="O123"/>
  <c r="P123" s="1"/>
  <c r="O122"/>
  <c r="P122" s="1"/>
  <c r="O120"/>
  <c r="P120" s="1"/>
  <c r="O119"/>
  <c r="P119" s="1"/>
  <c r="O118"/>
  <c r="P118" s="1"/>
  <c r="O117"/>
  <c r="P117" s="1"/>
  <c r="O116"/>
  <c r="P116" s="1"/>
  <c r="O115"/>
  <c r="P115" s="1"/>
  <c r="O114"/>
  <c r="P114" s="1"/>
  <c r="O113"/>
  <c r="P113" s="1"/>
  <c r="O112"/>
  <c r="P112" s="1"/>
  <c r="O111"/>
  <c r="P111" s="1"/>
  <c r="O110"/>
  <c r="P110" s="1"/>
  <c r="O109"/>
  <c r="P109" s="1"/>
  <c r="O108"/>
  <c r="P108" s="1"/>
  <c r="O107"/>
  <c r="P107" s="1"/>
  <c r="O106"/>
  <c r="P106" s="1"/>
  <c r="O104"/>
  <c r="P104" s="1"/>
  <c r="O103"/>
  <c r="P103" s="1"/>
  <c r="O102"/>
  <c r="P102" s="1"/>
  <c r="O101"/>
  <c r="P101" s="1"/>
  <c r="O100"/>
  <c r="P100" s="1"/>
  <c r="O99"/>
  <c r="P99" s="1"/>
  <c r="O98"/>
  <c r="P98" s="1"/>
  <c r="O97"/>
  <c r="P97" s="1"/>
  <c r="O96"/>
  <c r="P96" s="1"/>
  <c r="O95"/>
  <c r="P95" s="1"/>
  <c r="O94"/>
  <c r="P94" s="1"/>
  <c r="O93"/>
  <c r="P93" s="1"/>
  <c r="O92"/>
  <c r="P92" s="1"/>
  <c r="O90"/>
  <c r="P90" s="1"/>
  <c r="O89"/>
  <c r="P89" s="1"/>
  <c r="O88"/>
  <c r="P88" s="1"/>
  <c r="O87"/>
  <c r="P87" s="1"/>
  <c r="O86"/>
  <c r="P86" s="1"/>
  <c r="O85"/>
  <c r="P85" s="1"/>
  <c r="O84"/>
  <c r="P84" s="1"/>
  <c r="O83"/>
  <c r="P83" s="1"/>
  <c r="O82"/>
  <c r="P82" s="1"/>
  <c r="O80"/>
  <c r="P80" s="1"/>
  <c r="O79"/>
  <c r="P79" s="1"/>
  <c r="O78"/>
  <c r="P78" s="1"/>
  <c r="O77"/>
  <c r="P77" s="1"/>
  <c r="O76"/>
  <c r="P76" s="1"/>
  <c r="O75"/>
  <c r="P75" s="1"/>
  <c r="O74"/>
  <c r="P74" s="1"/>
  <c r="O73"/>
  <c r="P73" s="1"/>
  <c r="O71"/>
  <c r="P71" s="1"/>
  <c r="O70"/>
  <c r="P70" s="1"/>
  <c r="O69"/>
  <c r="P69" s="1"/>
  <c r="O68"/>
  <c r="P68" s="1"/>
  <c r="O67"/>
  <c r="P67" s="1"/>
  <c r="O65"/>
  <c r="P65" s="1"/>
  <c r="O64"/>
  <c r="P64" s="1"/>
  <c r="O63"/>
  <c r="P63" s="1"/>
  <c r="O62"/>
  <c r="P62" s="1"/>
  <c r="O61"/>
  <c r="P61" s="1"/>
  <c r="O60"/>
  <c r="P60" s="1"/>
  <c r="O59"/>
  <c r="P59" s="1"/>
  <c r="O58"/>
  <c r="P58" s="1"/>
  <c r="O57"/>
  <c r="P57" s="1"/>
  <c r="O56"/>
  <c r="P56" s="1"/>
  <c r="O55"/>
  <c r="P55" s="1"/>
  <c r="O54"/>
  <c r="P54" s="1"/>
  <c r="O53"/>
  <c r="P53" s="1"/>
  <c r="O51"/>
  <c r="P51" s="1"/>
  <c r="O50"/>
  <c r="P50" s="1"/>
  <c r="O49"/>
  <c r="P49" s="1"/>
  <c r="O48"/>
  <c r="P48" s="1"/>
  <c r="O47"/>
  <c r="P47" s="1"/>
  <c r="O44"/>
  <c r="P44" s="1"/>
  <c r="O43"/>
  <c r="P43" s="1"/>
  <c r="O42"/>
  <c r="P42" s="1"/>
  <c r="O41"/>
  <c r="P41" s="1"/>
  <c r="O40"/>
  <c r="P40" s="1"/>
  <c r="O39"/>
  <c r="P39" s="1"/>
  <c r="O38"/>
  <c r="P38" s="1"/>
  <c r="O37"/>
  <c r="P37" s="1"/>
  <c r="O36"/>
  <c r="P36" s="1"/>
  <c r="O35"/>
  <c r="P35" s="1"/>
  <c r="O34"/>
  <c r="P34" s="1"/>
  <c r="O33"/>
  <c r="P33" s="1"/>
  <c r="O32"/>
  <c r="P32" s="1"/>
  <c r="O31"/>
  <c r="P31" s="1"/>
  <c r="O30"/>
  <c r="P30" s="1"/>
  <c r="O29"/>
  <c r="P29" s="1"/>
  <c r="O28"/>
  <c r="P28" s="1"/>
  <c r="O27"/>
  <c r="P27" s="1"/>
  <c r="O26"/>
  <c r="P26" s="1"/>
  <c r="O25"/>
  <c r="P25" s="1"/>
  <c r="O24"/>
  <c r="P24" s="1"/>
  <c r="O23"/>
  <c r="P23" s="1"/>
  <c r="O22"/>
  <c r="P22" s="1"/>
  <c r="O21"/>
  <c r="P21" s="1"/>
  <c r="O20"/>
  <c r="P20" s="1"/>
  <c r="O19"/>
  <c r="P19" s="1"/>
  <c r="O18"/>
  <c r="P18" s="1"/>
  <c r="W377" i="7"/>
  <c r="R377"/>
  <c r="V377" l="1"/>
  <c r="X377" s="1"/>
  <c r="S377"/>
  <c r="T377" s="1"/>
  <c r="I44" i="8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N377" i="7" l="1"/>
  <c r="O377"/>
  <c r="P377" s="1"/>
  <c r="L7" i="8"/>
  <c r="M7" s="1"/>
  <c r="L9"/>
  <c r="M9" s="1"/>
  <c r="L11"/>
  <c r="M11" s="1"/>
  <c r="L13"/>
  <c r="M13" s="1"/>
  <c r="L15"/>
  <c r="M15" s="1"/>
  <c r="L18"/>
  <c r="M18" s="1"/>
  <c r="L20"/>
  <c r="M20" s="1"/>
  <c r="L22"/>
  <c r="M22" s="1"/>
  <c r="L24"/>
  <c r="M24" s="1"/>
  <c r="L26"/>
  <c r="M26" s="1"/>
  <c r="L28"/>
  <c r="M28" s="1"/>
  <c r="L30"/>
  <c r="M30" s="1"/>
  <c r="L32"/>
  <c r="M32" s="1"/>
  <c r="L34"/>
  <c r="M34" s="1"/>
  <c r="L36"/>
  <c r="M36" s="1"/>
  <c r="L38"/>
  <c r="M38" s="1"/>
  <c r="L40"/>
  <c r="M40" s="1"/>
  <c r="L42"/>
  <c r="M42" s="1"/>
  <c r="L44"/>
  <c r="M44" s="1"/>
  <c r="L48"/>
  <c r="M48" s="1"/>
  <c r="L50"/>
  <c r="M50" s="1"/>
  <c r="L53"/>
  <c r="M53" s="1"/>
  <c r="L55"/>
  <c r="M55" s="1"/>
  <c r="L57"/>
  <c r="M57" s="1"/>
  <c r="L59"/>
  <c r="M59" s="1"/>
  <c r="L61"/>
  <c r="M61" s="1"/>
  <c r="L63"/>
  <c r="M63" s="1"/>
  <c r="L65"/>
  <c r="M65" s="1"/>
  <c r="L68"/>
  <c r="M68" s="1"/>
  <c r="L70"/>
  <c r="M70" s="1"/>
  <c r="L73"/>
  <c r="M73" s="1"/>
  <c r="L75"/>
  <c r="M75" s="1"/>
  <c r="L77"/>
  <c r="M77" s="1"/>
  <c r="L79"/>
  <c r="M79" s="1"/>
  <c r="L82"/>
  <c r="M82" s="1"/>
  <c r="L84"/>
  <c r="M84" s="1"/>
  <c r="L86"/>
  <c r="M86" s="1"/>
  <c r="L88"/>
  <c r="M88" s="1"/>
  <c r="L90"/>
  <c r="M90" s="1"/>
  <c r="L93"/>
  <c r="M93" s="1"/>
  <c r="L95"/>
  <c r="M95" s="1"/>
  <c r="L97"/>
  <c r="M97" s="1"/>
  <c r="L99"/>
  <c r="M99" s="1"/>
  <c r="L101"/>
  <c r="M101" s="1"/>
  <c r="L103"/>
  <c r="M103" s="1"/>
  <c r="L106"/>
  <c r="M106" s="1"/>
  <c r="L108"/>
  <c r="M108" s="1"/>
  <c r="L110"/>
  <c r="M110" s="1"/>
  <c r="L112"/>
  <c r="M112" s="1"/>
  <c r="L114"/>
  <c r="M114" s="1"/>
  <c r="L116"/>
  <c r="M116" s="1"/>
  <c r="L118"/>
  <c r="M118" s="1"/>
  <c r="L120"/>
  <c r="M120" s="1"/>
  <c r="L123"/>
  <c r="M123" s="1"/>
  <c r="L125"/>
  <c r="M125" s="1"/>
  <c r="L127"/>
  <c r="M127" s="1"/>
  <c r="L130"/>
  <c r="M130" s="1"/>
  <c r="L132"/>
  <c r="M132" s="1"/>
  <c r="L134"/>
  <c r="M134" s="1"/>
  <c r="L136"/>
  <c r="M136" s="1"/>
  <c r="L138"/>
  <c r="M138" s="1"/>
  <c r="L141"/>
  <c r="M141" s="1"/>
  <c r="L143"/>
  <c r="M143" s="1"/>
  <c r="L145"/>
  <c r="M145" s="1"/>
  <c r="L148"/>
  <c r="M148" s="1"/>
  <c r="L150"/>
  <c r="M150" s="1"/>
  <c r="L152"/>
  <c r="M152" s="1"/>
  <c r="L154"/>
  <c r="M154" s="1"/>
  <c r="L156"/>
  <c r="M156" s="1"/>
  <c r="L158"/>
  <c r="M158" s="1"/>
  <c r="L161"/>
  <c r="M161" s="1"/>
  <c r="L163"/>
  <c r="M163" s="1"/>
  <c r="L165"/>
  <c r="M165" s="1"/>
  <c r="L167"/>
  <c r="M167" s="1"/>
  <c r="L169"/>
  <c r="M169" s="1"/>
  <c r="L171"/>
  <c r="M171" s="1"/>
  <c r="L174"/>
  <c r="M174" s="1"/>
  <c r="L176"/>
  <c r="M176" s="1"/>
  <c r="L178"/>
  <c r="M178" s="1"/>
  <c r="L180"/>
  <c r="M180" s="1"/>
  <c r="L182"/>
  <c r="M182" s="1"/>
  <c r="L184"/>
  <c r="M184" s="1"/>
  <c r="L187"/>
  <c r="M187" s="1"/>
  <c r="L189"/>
  <c r="M189" s="1"/>
  <c r="L191"/>
  <c r="M191" s="1"/>
  <c r="L193"/>
  <c r="M193" s="1"/>
  <c r="L195"/>
  <c r="M195" s="1"/>
  <c r="L197"/>
  <c r="M197" s="1"/>
  <c r="L200"/>
  <c r="M200" s="1"/>
  <c r="L202"/>
  <c r="M202" s="1"/>
  <c r="L204"/>
  <c r="M204" s="1"/>
  <c r="L206"/>
  <c r="M206" s="1"/>
  <c r="L208"/>
  <c r="M208" s="1"/>
  <c r="L210"/>
  <c r="M210" s="1"/>
  <c r="L213"/>
  <c r="M213" s="1"/>
  <c r="L215"/>
  <c r="M215" s="1"/>
  <c r="L217"/>
  <c r="M217" s="1"/>
  <c r="L219"/>
  <c r="M219" s="1"/>
  <c r="L221"/>
  <c r="M221" s="1"/>
  <c r="L223"/>
  <c r="M223" s="1"/>
  <c r="L225"/>
  <c r="M225" s="1"/>
  <c r="L228"/>
  <c r="M228" s="1"/>
  <c r="L230"/>
  <c r="M230" s="1"/>
  <c r="L232"/>
  <c r="M232" s="1"/>
  <c r="L234"/>
  <c r="M234" s="1"/>
  <c r="L237"/>
  <c r="M237" s="1"/>
  <c r="L239"/>
  <c r="M239" s="1"/>
  <c r="L241"/>
  <c r="M241" s="1"/>
  <c r="L243"/>
  <c r="M243" s="1"/>
  <c r="L246"/>
  <c r="M246" s="1"/>
  <c r="L248"/>
  <c r="M248" s="1"/>
  <c r="L250"/>
  <c r="M250" s="1"/>
  <c r="L252"/>
  <c r="M252" s="1"/>
  <c r="L254"/>
  <c r="M254" s="1"/>
  <c r="L256"/>
  <c r="M256" s="1"/>
  <c r="L258"/>
  <c r="M258" s="1"/>
  <c r="L260"/>
  <c r="M260" s="1"/>
  <c r="L263"/>
  <c r="M263" s="1"/>
  <c r="L265"/>
  <c r="M265" s="1"/>
  <c r="L267"/>
  <c r="M267" s="1"/>
  <c r="L270"/>
  <c r="M270" s="1"/>
  <c r="L272"/>
  <c r="M272" s="1"/>
  <c r="L274"/>
  <c r="M274" s="1"/>
  <c r="L276"/>
  <c r="M276" s="1"/>
  <c r="L278"/>
  <c r="M278" s="1"/>
  <c r="L280"/>
  <c r="M280" s="1"/>
  <c r="L282"/>
  <c r="M282" s="1"/>
  <c r="L284"/>
  <c r="M284" s="1"/>
  <c r="L286"/>
  <c r="M286" s="1"/>
  <c r="L289"/>
  <c r="M289" s="1"/>
  <c r="L291"/>
  <c r="M291" s="1"/>
  <c r="L293"/>
  <c r="M293" s="1"/>
  <c r="L295"/>
  <c r="M295" s="1"/>
  <c r="L297"/>
  <c r="M297" s="1"/>
  <c r="L299"/>
  <c r="M299" s="1"/>
  <c r="L301"/>
  <c r="M301" s="1"/>
  <c r="L303"/>
  <c r="M303" s="1"/>
  <c r="L305"/>
  <c r="M305" s="1"/>
  <c r="L307"/>
  <c r="M307" s="1"/>
  <c r="L309"/>
  <c r="M309" s="1"/>
  <c r="L311"/>
  <c r="M311" s="1"/>
  <c r="L314"/>
  <c r="M314" s="1"/>
  <c r="L316"/>
  <c r="M316" s="1"/>
  <c r="L318"/>
  <c r="M318" s="1"/>
  <c r="L320"/>
  <c r="M320" s="1"/>
  <c r="L322"/>
  <c r="M322" s="1"/>
  <c r="L324"/>
  <c r="M324" s="1"/>
  <c r="L326"/>
  <c r="M326" s="1"/>
  <c r="L329"/>
  <c r="M329" s="1"/>
  <c r="L331"/>
  <c r="M331" s="1"/>
  <c r="L333"/>
  <c r="M333" s="1"/>
  <c r="L335"/>
  <c r="M335" s="1"/>
  <c r="L337"/>
  <c r="M337" s="1"/>
  <c r="L339"/>
  <c r="M339" s="1"/>
  <c r="L342"/>
  <c r="M342" s="1"/>
  <c r="L344"/>
  <c r="M344" s="1"/>
  <c r="L346"/>
  <c r="M346" s="1"/>
  <c r="L348"/>
  <c r="M348" s="1"/>
  <c r="L350"/>
  <c r="M350" s="1"/>
  <c r="L353"/>
  <c r="M353" s="1"/>
  <c r="L355"/>
  <c r="M355" s="1"/>
  <c r="L357"/>
  <c r="M357" s="1"/>
  <c r="L359"/>
  <c r="M359" s="1"/>
  <c r="L361"/>
  <c r="M361" s="1"/>
  <c r="L363"/>
  <c r="M363" s="1"/>
  <c r="L366"/>
  <c r="M366" s="1"/>
  <c r="L368"/>
  <c r="M368" s="1"/>
  <c r="L370"/>
  <c r="M370" s="1"/>
  <c r="L372"/>
  <c r="M372" s="1"/>
  <c r="L374"/>
  <c r="M374" s="1"/>
  <c r="L376"/>
  <c r="M376" s="1"/>
  <c r="M8"/>
  <c r="U8" s="1"/>
  <c r="K8" s="1"/>
  <c r="L10"/>
  <c r="M10" s="1"/>
  <c r="L12"/>
  <c r="M12" s="1"/>
  <c r="L14"/>
  <c r="M14" s="1"/>
  <c r="L16"/>
  <c r="M16" s="1"/>
  <c r="L19"/>
  <c r="M19" s="1"/>
  <c r="L21"/>
  <c r="M21" s="1"/>
  <c r="L23"/>
  <c r="M23" s="1"/>
  <c r="L25"/>
  <c r="M25" s="1"/>
  <c r="L27"/>
  <c r="M27" s="1"/>
  <c r="L29"/>
  <c r="M29" s="1"/>
  <c r="L31"/>
  <c r="M31" s="1"/>
  <c r="L33"/>
  <c r="M33" s="1"/>
  <c r="L35"/>
  <c r="M35" s="1"/>
  <c r="L37"/>
  <c r="M37" s="1"/>
  <c r="L39"/>
  <c r="M39" s="1"/>
  <c r="L41"/>
  <c r="M41" s="1"/>
  <c r="L43"/>
  <c r="M43" s="1"/>
  <c r="L47"/>
  <c r="M47" s="1"/>
  <c r="L49"/>
  <c r="M49" s="1"/>
  <c r="L51"/>
  <c r="M51" s="1"/>
  <c r="L54"/>
  <c r="M54" s="1"/>
  <c r="L56"/>
  <c r="M56" s="1"/>
  <c r="L58"/>
  <c r="M58" s="1"/>
  <c r="L60"/>
  <c r="M60" s="1"/>
  <c r="L62"/>
  <c r="M62" s="1"/>
  <c r="L64"/>
  <c r="M64" s="1"/>
  <c r="L67"/>
  <c r="M67" s="1"/>
  <c r="L69"/>
  <c r="M69" s="1"/>
  <c r="L71"/>
  <c r="M71" s="1"/>
  <c r="L74"/>
  <c r="M74" s="1"/>
  <c r="L76"/>
  <c r="M76" s="1"/>
  <c r="L78"/>
  <c r="M78" s="1"/>
  <c r="L80"/>
  <c r="M80" s="1"/>
  <c r="L83"/>
  <c r="M83" s="1"/>
  <c r="L85"/>
  <c r="M85" s="1"/>
  <c r="L87"/>
  <c r="M87" s="1"/>
  <c r="L89"/>
  <c r="M89" s="1"/>
  <c r="L92"/>
  <c r="M92" s="1"/>
  <c r="L94"/>
  <c r="M94" s="1"/>
  <c r="L96"/>
  <c r="M96" s="1"/>
  <c r="L98"/>
  <c r="M98" s="1"/>
  <c r="L100"/>
  <c r="M100" s="1"/>
  <c r="L102"/>
  <c r="M102" s="1"/>
  <c r="L104"/>
  <c r="M104" s="1"/>
  <c r="L107"/>
  <c r="M107" s="1"/>
  <c r="L109"/>
  <c r="M109" s="1"/>
  <c r="L111"/>
  <c r="M111" s="1"/>
  <c r="L113"/>
  <c r="M113" s="1"/>
  <c r="L115"/>
  <c r="M115" s="1"/>
  <c r="L117"/>
  <c r="M117" s="1"/>
  <c r="L119"/>
  <c r="M119" s="1"/>
  <c r="L122"/>
  <c r="M122" s="1"/>
  <c r="L124"/>
  <c r="M124" s="1"/>
  <c r="L126"/>
  <c r="M126" s="1"/>
  <c r="L128"/>
  <c r="M128" s="1"/>
  <c r="L131"/>
  <c r="M131" s="1"/>
  <c r="L133"/>
  <c r="M133" s="1"/>
  <c r="L135"/>
  <c r="M135" s="1"/>
  <c r="L137"/>
  <c r="M137" s="1"/>
  <c r="L140"/>
  <c r="M140" s="1"/>
  <c r="L142"/>
  <c r="M142" s="1"/>
  <c r="L144"/>
  <c r="M144" s="1"/>
  <c r="L147"/>
  <c r="M147" s="1"/>
  <c r="L149"/>
  <c r="M149" s="1"/>
  <c r="L151"/>
  <c r="M151" s="1"/>
  <c r="L153"/>
  <c r="M153" s="1"/>
  <c r="L155"/>
  <c r="M155" s="1"/>
  <c r="L157"/>
  <c r="M157" s="1"/>
  <c r="L160"/>
  <c r="M160" s="1"/>
  <c r="L162"/>
  <c r="M162" s="1"/>
  <c r="L164"/>
  <c r="M164" s="1"/>
  <c r="L166"/>
  <c r="M166" s="1"/>
  <c r="L168"/>
  <c r="M168" s="1"/>
  <c r="L170"/>
  <c r="M170" s="1"/>
  <c r="L172"/>
  <c r="M172" s="1"/>
  <c r="L175"/>
  <c r="M175" s="1"/>
  <c r="L177"/>
  <c r="M177" s="1"/>
  <c r="L179"/>
  <c r="M179" s="1"/>
  <c r="L181"/>
  <c r="M181" s="1"/>
  <c r="L183"/>
  <c r="M183" s="1"/>
  <c r="L186"/>
  <c r="M186" s="1"/>
  <c r="L188"/>
  <c r="M188" s="1"/>
  <c r="L190"/>
  <c r="M190" s="1"/>
  <c r="L192"/>
  <c r="M192" s="1"/>
  <c r="L194"/>
  <c r="M194" s="1"/>
  <c r="L196"/>
  <c r="M196" s="1"/>
  <c r="L198"/>
  <c r="M198" s="1"/>
  <c r="L201"/>
  <c r="M201" s="1"/>
  <c r="L203"/>
  <c r="M203" s="1"/>
  <c r="L205"/>
  <c r="M205" s="1"/>
  <c r="L207"/>
  <c r="M207" s="1"/>
  <c r="L209"/>
  <c r="M209" s="1"/>
  <c r="L211"/>
  <c r="M211" s="1"/>
  <c r="L214"/>
  <c r="M214" s="1"/>
  <c r="L216"/>
  <c r="M216" s="1"/>
  <c r="L218"/>
  <c r="M218" s="1"/>
  <c r="L220"/>
  <c r="M220" s="1"/>
  <c r="L222"/>
  <c r="M222" s="1"/>
  <c r="L224"/>
  <c r="M224" s="1"/>
  <c r="L227"/>
  <c r="M227" s="1"/>
  <c r="L229"/>
  <c r="M229" s="1"/>
  <c r="L231"/>
  <c r="M231" s="1"/>
  <c r="L233"/>
  <c r="M233" s="1"/>
  <c r="L235"/>
  <c r="M235" s="1"/>
  <c r="L238"/>
  <c r="M238" s="1"/>
  <c r="L240"/>
  <c r="M240" s="1"/>
  <c r="L242"/>
  <c r="M242" s="1"/>
  <c r="L244"/>
  <c r="M244" s="1"/>
  <c r="L247"/>
  <c r="M247" s="1"/>
  <c r="L249"/>
  <c r="M249" s="1"/>
  <c r="L251"/>
  <c r="M251" s="1"/>
  <c r="L253"/>
  <c r="M253" s="1"/>
  <c r="L255"/>
  <c r="M255" s="1"/>
  <c r="L257"/>
  <c r="M257" s="1"/>
  <c r="L259"/>
  <c r="M259" s="1"/>
  <c r="L262"/>
  <c r="M262" s="1"/>
  <c r="L264"/>
  <c r="M264" s="1"/>
  <c r="L266"/>
  <c r="M266" s="1"/>
  <c r="L268"/>
  <c r="M268" s="1"/>
  <c r="L271"/>
  <c r="M271" s="1"/>
  <c r="L273"/>
  <c r="M273" s="1"/>
  <c r="L275"/>
  <c r="M275" s="1"/>
  <c r="L277"/>
  <c r="M277" s="1"/>
  <c r="L279"/>
  <c r="M279" s="1"/>
  <c r="L281"/>
  <c r="M281" s="1"/>
  <c r="L283"/>
  <c r="M283" s="1"/>
  <c r="L285"/>
  <c r="M285" s="1"/>
  <c r="L288"/>
  <c r="M288" s="1"/>
  <c r="L290"/>
  <c r="M290" s="1"/>
  <c r="L292"/>
  <c r="M292" s="1"/>
  <c r="L294"/>
  <c r="M294" s="1"/>
  <c r="L296"/>
  <c r="M296" s="1"/>
  <c r="L298"/>
  <c r="M298" s="1"/>
  <c r="L300"/>
  <c r="M300" s="1"/>
  <c r="L302"/>
  <c r="M302" s="1"/>
  <c r="L304"/>
  <c r="M304" s="1"/>
  <c r="L306"/>
  <c r="M306" s="1"/>
  <c r="L308"/>
  <c r="M308" s="1"/>
  <c r="L310"/>
  <c r="M310" s="1"/>
  <c r="L313"/>
  <c r="M313" s="1"/>
  <c r="L315"/>
  <c r="M315" s="1"/>
  <c r="L317"/>
  <c r="M317" s="1"/>
  <c r="L319"/>
  <c r="M319" s="1"/>
  <c r="L321"/>
  <c r="M321" s="1"/>
  <c r="L323"/>
  <c r="M323" s="1"/>
  <c r="L325"/>
  <c r="M325" s="1"/>
  <c r="L327"/>
  <c r="M327" s="1"/>
  <c r="L330"/>
  <c r="M330" s="1"/>
  <c r="L332"/>
  <c r="M332" s="1"/>
  <c r="L334"/>
  <c r="M334" s="1"/>
  <c r="L336"/>
  <c r="M336" s="1"/>
  <c r="L338"/>
  <c r="M338" s="1"/>
  <c r="L341"/>
  <c r="M341" s="1"/>
  <c r="L343"/>
  <c r="M343" s="1"/>
  <c r="L345"/>
  <c r="M345" s="1"/>
  <c r="L347"/>
  <c r="M347" s="1"/>
  <c r="L349"/>
  <c r="M349" s="1"/>
  <c r="L351"/>
  <c r="M351" s="1"/>
  <c r="L354"/>
  <c r="M354" s="1"/>
  <c r="L356"/>
  <c r="M356" s="1"/>
  <c r="L358"/>
  <c r="M358" s="1"/>
  <c r="L360"/>
  <c r="M360" s="1"/>
  <c r="L362"/>
  <c r="M362" s="1"/>
  <c r="L365"/>
  <c r="M365" s="1"/>
  <c r="L367"/>
  <c r="M367" s="1"/>
  <c r="L369"/>
  <c r="M369" s="1"/>
  <c r="L371"/>
  <c r="M371" s="1"/>
  <c r="L373"/>
  <c r="M373" s="1"/>
  <c r="L375"/>
  <c r="M375" s="1"/>
  <c r="C18"/>
  <c r="D18" s="1"/>
  <c r="C34"/>
  <c r="D34" s="1"/>
  <c r="C11"/>
  <c r="D11" s="1"/>
  <c r="C20"/>
  <c r="D20" s="1"/>
  <c r="C28"/>
  <c r="D28" s="1"/>
  <c r="C36"/>
  <c r="D36" s="1"/>
  <c r="C44"/>
  <c r="D44" s="1"/>
  <c r="C50"/>
  <c r="D50" s="1"/>
  <c r="C59"/>
  <c r="D59" s="1"/>
  <c r="C63"/>
  <c r="D63" s="1"/>
  <c r="C73"/>
  <c r="D73" s="1"/>
  <c r="C82"/>
  <c r="D82" s="1"/>
  <c r="C90"/>
  <c r="D90" s="1"/>
  <c r="C99"/>
  <c r="D99" s="1"/>
  <c r="C108"/>
  <c r="D108" s="1"/>
  <c r="C116"/>
  <c r="D116" s="1"/>
  <c r="C120"/>
  <c r="D120" s="1"/>
  <c r="C130"/>
  <c r="D130" s="1"/>
  <c r="C138"/>
  <c r="D138" s="1"/>
  <c r="C148"/>
  <c r="D148" s="1"/>
  <c r="C156"/>
  <c r="D156" s="1"/>
  <c r="C169"/>
  <c r="D169" s="1"/>
  <c r="C191"/>
  <c r="D191" s="1"/>
  <c r="C8"/>
  <c r="D8" s="1"/>
  <c r="C12"/>
  <c r="D12" s="1"/>
  <c r="C16"/>
  <c r="D16" s="1"/>
  <c r="C21"/>
  <c r="D21" s="1"/>
  <c r="C25"/>
  <c r="D25" s="1"/>
  <c r="C29"/>
  <c r="D29" s="1"/>
  <c r="C33"/>
  <c r="D33" s="1"/>
  <c r="C37"/>
  <c r="D37" s="1"/>
  <c r="C41"/>
  <c r="D41" s="1"/>
  <c r="C47"/>
  <c r="D47" s="1"/>
  <c r="C51"/>
  <c r="D51" s="1"/>
  <c r="C56"/>
  <c r="D56" s="1"/>
  <c r="C60"/>
  <c r="D60" s="1"/>
  <c r="C64"/>
  <c r="D64" s="1"/>
  <c r="C69"/>
  <c r="D69" s="1"/>
  <c r="C74"/>
  <c r="D74" s="1"/>
  <c r="C78"/>
  <c r="D78" s="1"/>
  <c r="C83"/>
  <c r="D83" s="1"/>
  <c r="C87"/>
  <c r="D87" s="1"/>
  <c r="C92"/>
  <c r="D92" s="1"/>
  <c r="C96"/>
  <c r="D96" s="1"/>
  <c r="C100"/>
  <c r="D100" s="1"/>
  <c r="C104"/>
  <c r="D104" s="1"/>
  <c r="C109"/>
  <c r="D109" s="1"/>
  <c r="C113"/>
  <c r="D113" s="1"/>
  <c r="C117"/>
  <c r="D117" s="1"/>
  <c r="C122"/>
  <c r="D122" s="1"/>
  <c r="C126"/>
  <c r="D126" s="1"/>
  <c r="C131"/>
  <c r="D131" s="1"/>
  <c r="C135"/>
  <c r="D135" s="1"/>
  <c r="C140"/>
  <c r="D140" s="1"/>
  <c r="C144"/>
  <c r="D144" s="1"/>
  <c r="C149"/>
  <c r="D149" s="1"/>
  <c r="C153"/>
  <c r="D153" s="1"/>
  <c r="C157"/>
  <c r="D157" s="1"/>
  <c r="C162"/>
  <c r="D162" s="1"/>
  <c r="C166"/>
  <c r="D166" s="1"/>
  <c r="C170"/>
  <c r="D170" s="1"/>
  <c r="C175"/>
  <c r="D175" s="1"/>
  <c r="C179"/>
  <c r="D179" s="1"/>
  <c r="C183"/>
  <c r="D183" s="1"/>
  <c r="C188"/>
  <c r="D188" s="1"/>
  <c r="C192"/>
  <c r="D192" s="1"/>
  <c r="C196"/>
  <c r="D196" s="1"/>
  <c r="C201"/>
  <c r="D201" s="1"/>
  <c r="C205"/>
  <c r="D205" s="1"/>
  <c r="C209"/>
  <c r="D209" s="1"/>
  <c r="C214"/>
  <c r="D214" s="1"/>
  <c r="C218"/>
  <c r="D218" s="1"/>
  <c r="C222"/>
  <c r="D222" s="1"/>
  <c r="C227"/>
  <c r="D227" s="1"/>
  <c r="C231"/>
  <c r="D231" s="1"/>
  <c r="C235"/>
  <c r="D235" s="1"/>
  <c r="C240"/>
  <c r="D240" s="1"/>
  <c r="C244"/>
  <c r="D244" s="1"/>
  <c r="C249"/>
  <c r="D249" s="1"/>
  <c r="C253"/>
  <c r="D253" s="1"/>
  <c r="C257"/>
  <c r="D257" s="1"/>
  <c r="C262"/>
  <c r="D262" s="1"/>
  <c r="C266"/>
  <c r="D266" s="1"/>
  <c r="C271"/>
  <c r="D271" s="1"/>
  <c r="C275"/>
  <c r="D275" s="1"/>
  <c r="C279"/>
  <c r="D279" s="1"/>
  <c r="C283"/>
  <c r="D283" s="1"/>
  <c r="C288"/>
  <c r="D288" s="1"/>
  <c r="C292"/>
  <c r="D292" s="1"/>
  <c r="C296"/>
  <c r="D296" s="1"/>
  <c r="C300"/>
  <c r="D300" s="1"/>
  <c r="C304"/>
  <c r="D304" s="1"/>
  <c r="C308"/>
  <c r="D308" s="1"/>
  <c r="C313"/>
  <c r="D313" s="1"/>
  <c r="C317"/>
  <c r="D317" s="1"/>
  <c r="C321"/>
  <c r="D321" s="1"/>
  <c r="C325"/>
  <c r="D325" s="1"/>
  <c r="C330"/>
  <c r="D330" s="1"/>
  <c r="C334"/>
  <c r="D334" s="1"/>
  <c r="C338"/>
  <c r="D338" s="1"/>
  <c r="C343"/>
  <c r="D343" s="1"/>
  <c r="C347"/>
  <c r="D347" s="1"/>
  <c r="C351"/>
  <c r="D351" s="1"/>
  <c r="C356"/>
  <c r="D356" s="1"/>
  <c r="C360"/>
  <c r="D360" s="1"/>
  <c r="C365"/>
  <c r="D365" s="1"/>
  <c r="C369"/>
  <c r="D369" s="1"/>
  <c r="C373"/>
  <c r="D373" s="1"/>
  <c r="C9"/>
  <c r="D9" s="1"/>
  <c r="C26"/>
  <c r="D26" s="1"/>
  <c r="C42"/>
  <c r="D42" s="1"/>
  <c r="C53"/>
  <c r="D53" s="1"/>
  <c r="C61"/>
  <c r="D61" s="1"/>
  <c r="C75"/>
  <c r="D75" s="1"/>
  <c r="C84"/>
  <c r="D84" s="1"/>
  <c r="C93"/>
  <c r="D93" s="1"/>
  <c r="C101"/>
  <c r="D101" s="1"/>
  <c r="C114"/>
  <c r="D114" s="1"/>
  <c r="C123"/>
  <c r="D123" s="1"/>
  <c r="C127"/>
  <c r="D127" s="1"/>
  <c r="C136"/>
  <c r="D136" s="1"/>
  <c r="C141"/>
  <c r="D141" s="1"/>
  <c r="C145"/>
  <c r="D145" s="1"/>
  <c r="C150"/>
  <c r="D150" s="1"/>
  <c r="C154"/>
  <c r="D154" s="1"/>
  <c r="C158"/>
  <c r="D158" s="1"/>
  <c r="C163"/>
  <c r="D163" s="1"/>
  <c r="C167"/>
  <c r="D167" s="1"/>
  <c r="C171"/>
  <c r="D171" s="1"/>
  <c r="C176"/>
  <c r="D176" s="1"/>
  <c r="C180"/>
  <c r="D180" s="1"/>
  <c r="C184"/>
  <c r="D184" s="1"/>
  <c r="C189"/>
  <c r="D189" s="1"/>
  <c r="C193"/>
  <c r="D193" s="1"/>
  <c r="C197"/>
  <c r="D197" s="1"/>
  <c r="C202"/>
  <c r="D202" s="1"/>
  <c r="C206"/>
  <c r="D206" s="1"/>
  <c r="C210"/>
  <c r="D210" s="1"/>
  <c r="C215"/>
  <c r="D215" s="1"/>
  <c r="C219"/>
  <c r="D219" s="1"/>
  <c r="C223"/>
  <c r="D223" s="1"/>
  <c r="C228"/>
  <c r="D228" s="1"/>
  <c r="C232"/>
  <c r="D232" s="1"/>
  <c r="C237"/>
  <c r="D237" s="1"/>
  <c r="C241"/>
  <c r="D241" s="1"/>
  <c r="C246"/>
  <c r="D246" s="1"/>
  <c r="C250"/>
  <c r="D250" s="1"/>
  <c r="C254"/>
  <c r="D254" s="1"/>
  <c r="C258"/>
  <c r="D258" s="1"/>
  <c r="C263"/>
  <c r="D263" s="1"/>
  <c r="C267"/>
  <c r="D267" s="1"/>
  <c r="C272"/>
  <c r="D272" s="1"/>
  <c r="C276"/>
  <c r="D276" s="1"/>
  <c r="C280"/>
  <c r="D280" s="1"/>
  <c r="C284"/>
  <c r="D284" s="1"/>
  <c r="C289"/>
  <c r="D289" s="1"/>
  <c r="C293"/>
  <c r="D293" s="1"/>
  <c r="C297"/>
  <c r="D297" s="1"/>
  <c r="C301"/>
  <c r="D301" s="1"/>
  <c r="C305"/>
  <c r="D305" s="1"/>
  <c r="C309"/>
  <c r="D309" s="1"/>
  <c r="C314"/>
  <c r="D314" s="1"/>
  <c r="C318"/>
  <c r="D318" s="1"/>
  <c r="C322"/>
  <c r="D322" s="1"/>
  <c r="C326"/>
  <c r="D326" s="1"/>
  <c r="C331"/>
  <c r="D331" s="1"/>
  <c r="C335"/>
  <c r="D335" s="1"/>
  <c r="C339"/>
  <c r="D339" s="1"/>
  <c r="C344"/>
  <c r="D344" s="1"/>
  <c r="C348"/>
  <c r="D348" s="1"/>
  <c r="C353"/>
  <c r="D353" s="1"/>
  <c r="C357"/>
  <c r="D357" s="1"/>
  <c r="C361"/>
  <c r="D361" s="1"/>
  <c r="C366"/>
  <c r="D366" s="1"/>
  <c r="C370"/>
  <c r="D370" s="1"/>
  <c r="C374"/>
  <c r="D374" s="1"/>
  <c r="C22"/>
  <c r="D22" s="1"/>
  <c r="C38"/>
  <c r="D38" s="1"/>
  <c r="C48"/>
  <c r="D48" s="1"/>
  <c r="C57"/>
  <c r="D57" s="1"/>
  <c r="C65"/>
  <c r="D65" s="1"/>
  <c r="C70"/>
  <c r="D70" s="1"/>
  <c r="C79"/>
  <c r="D79" s="1"/>
  <c r="C88"/>
  <c r="D88" s="1"/>
  <c r="C97"/>
  <c r="D97" s="1"/>
  <c r="C106"/>
  <c r="D106" s="1"/>
  <c r="C110"/>
  <c r="D110" s="1"/>
  <c r="C118"/>
  <c r="D118" s="1"/>
  <c r="C132"/>
  <c r="D132" s="1"/>
  <c r="C10"/>
  <c r="D10" s="1"/>
  <c r="C14"/>
  <c r="D14" s="1"/>
  <c r="C19"/>
  <c r="D19" s="1"/>
  <c r="C23"/>
  <c r="D23" s="1"/>
  <c r="C27"/>
  <c r="D27" s="1"/>
  <c r="C31"/>
  <c r="D31" s="1"/>
  <c r="C35"/>
  <c r="D35" s="1"/>
  <c r="C39"/>
  <c r="D39" s="1"/>
  <c r="C43"/>
  <c r="D43" s="1"/>
  <c r="C49"/>
  <c r="D49" s="1"/>
  <c r="C54"/>
  <c r="D54" s="1"/>
  <c r="C58"/>
  <c r="D58" s="1"/>
  <c r="C62"/>
  <c r="D62" s="1"/>
  <c r="C67"/>
  <c r="D67" s="1"/>
  <c r="C71"/>
  <c r="D71" s="1"/>
  <c r="C76"/>
  <c r="D76" s="1"/>
  <c r="C80"/>
  <c r="D80" s="1"/>
  <c r="C85"/>
  <c r="D85" s="1"/>
  <c r="C89"/>
  <c r="D89" s="1"/>
  <c r="C94"/>
  <c r="D94" s="1"/>
  <c r="C98"/>
  <c r="D98" s="1"/>
  <c r="C102"/>
  <c r="D102" s="1"/>
  <c r="C107"/>
  <c r="D107" s="1"/>
  <c r="C111"/>
  <c r="D111" s="1"/>
  <c r="C115"/>
  <c r="D115" s="1"/>
  <c r="C119"/>
  <c r="D119" s="1"/>
  <c r="C124"/>
  <c r="D124" s="1"/>
  <c r="C128"/>
  <c r="D128" s="1"/>
  <c r="C133"/>
  <c r="D133" s="1"/>
  <c r="C137"/>
  <c r="D137" s="1"/>
  <c r="C142"/>
  <c r="D142" s="1"/>
  <c r="C147"/>
  <c r="D147" s="1"/>
  <c r="C151"/>
  <c r="D151" s="1"/>
  <c r="C155"/>
  <c r="D155" s="1"/>
  <c r="C160"/>
  <c r="D160" s="1"/>
  <c r="C164"/>
  <c r="D164" s="1"/>
  <c r="C168"/>
  <c r="D168" s="1"/>
  <c r="C172"/>
  <c r="D172" s="1"/>
  <c r="C177"/>
  <c r="D177" s="1"/>
  <c r="C181"/>
  <c r="D181" s="1"/>
  <c r="C186"/>
  <c r="D186" s="1"/>
  <c r="C190"/>
  <c r="D190" s="1"/>
  <c r="C194"/>
  <c r="D194" s="1"/>
  <c r="C198"/>
  <c r="D198" s="1"/>
  <c r="C203"/>
  <c r="D203" s="1"/>
  <c r="C207"/>
  <c r="D207" s="1"/>
  <c r="C211"/>
  <c r="D211" s="1"/>
  <c r="C216"/>
  <c r="D216" s="1"/>
  <c r="C220"/>
  <c r="D220" s="1"/>
  <c r="C224"/>
  <c r="D224" s="1"/>
  <c r="C229"/>
  <c r="D229" s="1"/>
  <c r="C233"/>
  <c r="D233" s="1"/>
  <c r="C238"/>
  <c r="D238" s="1"/>
  <c r="C242"/>
  <c r="D242" s="1"/>
  <c r="C247"/>
  <c r="D247" s="1"/>
  <c r="C251"/>
  <c r="D251" s="1"/>
  <c r="C255"/>
  <c r="D255" s="1"/>
  <c r="C259"/>
  <c r="D259" s="1"/>
  <c r="C264"/>
  <c r="D264" s="1"/>
  <c r="C268"/>
  <c r="D268" s="1"/>
  <c r="C273"/>
  <c r="D273" s="1"/>
  <c r="C277"/>
  <c r="D277" s="1"/>
  <c r="C281"/>
  <c r="D281" s="1"/>
  <c r="C285"/>
  <c r="D285" s="1"/>
  <c r="C290"/>
  <c r="D290" s="1"/>
  <c r="C294"/>
  <c r="D294" s="1"/>
  <c r="C298"/>
  <c r="D298" s="1"/>
  <c r="C302"/>
  <c r="D302" s="1"/>
  <c r="C306"/>
  <c r="D306" s="1"/>
  <c r="C310"/>
  <c r="D310" s="1"/>
  <c r="C315"/>
  <c r="D315" s="1"/>
  <c r="C319"/>
  <c r="D319" s="1"/>
  <c r="C323"/>
  <c r="D323" s="1"/>
  <c r="C327"/>
  <c r="D327" s="1"/>
  <c r="C332"/>
  <c r="D332" s="1"/>
  <c r="C336"/>
  <c r="D336" s="1"/>
  <c r="C341"/>
  <c r="D341" s="1"/>
  <c r="C345"/>
  <c r="D345" s="1"/>
  <c r="C349"/>
  <c r="D349" s="1"/>
  <c r="C354"/>
  <c r="D354" s="1"/>
  <c r="C358"/>
  <c r="D358" s="1"/>
  <c r="C362"/>
  <c r="D362" s="1"/>
  <c r="C367"/>
  <c r="D367" s="1"/>
  <c r="C371"/>
  <c r="D371" s="1"/>
  <c r="C375"/>
  <c r="D375" s="1"/>
  <c r="C13"/>
  <c r="D13" s="1"/>
  <c r="C30"/>
  <c r="D30" s="1"/>
  <c r="C7"/>
  <c r="D7" s="1"/>
  <c r="C15"/>
  <c r="D15" s="1"/>
  <c r="C24"/>
  <c r="D24" s="1"/>
  <c r="C32"/>
  <c r="D32" s="1"/>
  <c r="C40"/>
  <c r="D40" s="1"/>
  <c r="C55"/>
  <c r="D55" s="1"/>
  <c r="C68"/>
  <c r="D68" s="1"/>
  <c r="C77"/>
  <c r="D77" s="1"/>
  <c r="C86"/>
  <c r="D86" s="1"/>
  <c r="C95"/>
  <c r="D95" s="1"/>
  <c r="C103"/>
  <c r="D103" s="1"/>
  <c r="C112"/>
  <c r="D112" s="1"/>
  <c r="C125"/>
  <c r="D125" s="1"/>
  <c r="C134"/>
  <c r="D134" s="1"/>
  <c r="C143"/>
  <c r="D143" s="1"/>
  <c r="C152"/>
  <c r="D152" s="1"/>
  <c r="C161"/>
  <c r="D161" s="1"/>
  <c r="C165"/>
  <c r="D165" s="1"/>
  <c r="C174"/>
  <c r="D174" s="1"/>
  <c r="C178"/>
  <c r="D178" s="1"/>
  <c r="C182"/>
  <c r="D182" s="1"/>
  <c r="C187"/>
  <c r="D187" s="1"/>
  <c r="C195"/>
  <c r="D195" s="1"/>
  <c r="C200"/>
  <c r="D200" s="1"/>
  <c r="C204"/>
  <c r="D204" s="1"/>
  <c r="C208"/>
  <c r="D208" s="1"/>
  <c r="C213"/>
  <c r="D213" s="1"/>
  <c r="C217"/>
  <c r="D217" s="1"/>
  <c r="C221"/>
  <c r="D221" s="1"/>
  <c r="C225"/>
  <c r="D225" s="1"/>
  <c r="C230"/>
  <c r="D230" s="1"/>
  <c r="C234"/>
  <c r="D234" s="1"/>
  <c r="C239"/>
  <c r="D239" s="1"/>
  <c r="C243"/>
  <c r="D243" s="1"/>
  <c r="C248"/>
  <c r="D248" s="1"/>
  <c r="C252"/>
  <c r="D252" s="1"/>
  <c r="C256"/>
  <c r="D256" s="1"/>
  <c r="C260"/>
  <c r="D260" s="1"/>
  <c r="C265"/>
  <c r="D265" s="1"/>
  <c r="C270"/>
  <c r="D270" s="1"/>
  <c r="C274"/>
  <c r="D274" s="1"/>
  <c r="C278"/>
  <c r="D278" s="1"/>
  <c r="C282"/>
  <c r="D282" s="1"/>
  <c r="C286"/>
  <c r="D286" s="1"/>
  <c r="C291"/>
  <c r="D291" s="1"/>
  <c r="C295"/>
  <c r="D295" s="1"/>
  <c r="C299"/>
  <c r="D299" s="1"/>
  <c r="C303"/>
  <c r="D303" s="1"/>
  <c r="C307"/>
  <c r="D307" s="1"/>
  <c r="C311"/>
  <c r="D311" s="1"/>
  <c r="C316"/>
  <c r="D316" s="1"/>
  <c r="C320"/>
  <c r="D320" s="1"/>
  <c r="C324"/>
  <c r="D324" s="1"/>
  <c r="C329"/>
  <c r="D329" s="1"/>
  <c r="C333"/>
  <c r="D333" s="1"/>
  <c r="C337"/>
  <c r="D337" s="1"/>
  <c r="C342"/>
  <c r="D342" s="1"/>
  <c r="C346"/>
  <c r="D346" s="1"/>
  <c r="C350"/>
  <c r="D350" s="1"/>
  <c r="C355"/>
  <c r="D355" s="1"/>
  <c r="C359"/>
  <c r="D359" s="1"/>
  <c r="C363"/>
  <c r="D363" s="1"/>
  <c r="C368"/>
  <c r="D368" s="1"/>
  <c r="C372"/>
  <c r="D372" s="1"/>
  <c r="C376"/>
  <c r="D376" s="1"/>
  <c r="C377" i="7" l="1"/>
  <c r="D377" s="1"/>
  <c r="B375" i="8"/>
  <c r="B358"/>
  <c r="B341"/>
  <c r="B323"/>
  <c r="B306"/>
  <c r="B290"/>
  <c r="B273"/>
  <c r="B255"/>
  <c r="B238"/>
  <c r="B220"/>
  <c r="B203"/>
  <c r="B194"/>
  <c r="B177"/>
  <c r="B160"/>
  <c r="B142"/>
  <c r="B124"/>
  <c r="B107"/>
  <c r="B89"/>
  <c r="B62"/>
  <c r="B376"/>
  <c r="B368"/>
  <c r="B359"/>
  <c r="B350"/>
  <c r="B342"/>
  <c r="B333"/>
  <c r="B324"/>
  <c r="B316"/>
  <c r="B307"/>
  <c r="B299"/>
  <c r="B291"/>
  <c r="B282"/>
  <c r="B274"/>
  <c r="B265"/>
  <c r="B256"/>
  <c r="B248"/>
  <c r="B239"/>
  <c r="B230"/>
  <c r="B221"/>
  <c r="B213"/>
  <c r="B204"/>
  <c r="B195"/>
  <c r="B182"/>
  <c r="B174"/>
  <c r="B161"/>
  <c r="B143"/>
  <c r="B125"/>
  <c r="B103"/>
  <c r="B86"/>
  <c r="B68"/>
  <c r="B40"/>
  <c r="B24"/>
  <c r="AD6" i="7"/>
  <c r="B13" i="8"/>
  <c r="B169"/>
  <c r="B148"/>
  <c r="B130"/>
  <c r="B116"/>
  <c r="B99"/>
  <c r="B82"/>
  <c r="B63"/>
  <c r="B50"/>
  <c r="B36"/>
  <c r="B20"/>
  <c r="B34"/>
  <c r="B362"/>
  <c r="B345"/>
  <c r="B327"/>
  <c r="B310"/>
  <c r="B294"/>
  <c r="B277"/>
  <c r="B259"/>
  <c r="B242"/>
  <c r="B224"/>
  <c r="B207"/>
  <c r="B181"/>
  <c r="B164"/>
  <c r="B147"/>
  <c r="B128"/>
  <c r="B111"/>
  <c r="B94"/>
  <c r="B76"/>
  <c r="B67"/>
  <c r="B58"/>
  <c r="B49"/>
  <c r="B39"/>
  <c r="B31"/>
  <c r="B23"/>
  <c r="B14"/>
  <c r="B132"/>
  <c r="B110"/>
  <c r="B97"/>
  <c r="B79"/>
  <c r="B65"/>
  <c r="B48"/>
  <c r="B22"/>
  <c r="B370"/>
  <c r="B361"/>
  <c r="B353"/>
  <c r="B344"/>
  <c r="B335"/>
  <c r="B326"/>
  <c r="B318"/>
  <c r="B309"/>
  <c r="B301"/>
  <c r="B293"/>
  <c r="B284"/>
  <c r="B276"/>
  <c r="B267"/>
  <c r="B258"/>
  <c r="B250"/>
  <c r="B241"/>
  <c r="B232"/>
  <c r="B223"/>
  <c r="B215"/>
  <c r="B206"/>
  <c r="B197"/>
  <c r="B189"/>
  <c r="B180"/>
  <c r="B171"/>
  <c r="B163"/>
  <c r="B154"/>
  <c r="B145"/>
  <c r="B136"/>
  <c r="B123"/>
  <c r="B101"/>
  <c r="B84"/>
  <c r="B61"/>
  <c r="B42"/>
  <c r="B9"/>
  <c r="B369"/>
  <c r="B360"/>
  <c r="B351"/>
  <c r="B343"/>
  <c r="B334"/>
  <c r="B325"/>
  <c r="B317"/>
  <c r="B308"/>
  <c r="B300"/>
  <c r="B292"/>
  <c r="B283"/>
  <c r="B275"/>
  <c r="B266"/>
  <c r="B257"/>
  <c r="B249"/>
  <c r="B240"/>
  <c r="B231"/>
  <c r="B222"/>
  <c r="B214"/>
  <c r="B205"/>
  <c r="B196"/>
  <c r="B188"/>
  <c r="B179"/>
  <c r="B170"/>
  <c r="B162"/>
  <c r="B153"/>
  <c r="B144"/>
  <c r="B135"/>
  <c r="B126"/>
  <c r="B117"/>
  <c r="B109"/>
  <c r="B100"/>
  <c r="B92"/>
  <c r="B83"/>
  <c r="B74"/>
  <c r="B64"/>
  <c r="B56"/>
  <c r="AD45" i="7"/>
  <c r="B37" i="8"/>
  <c r="B29"/>
  <c r="B21"/>
  <c r="B12"/>
  <c r="B371"/>
  <c r="B354"/>
  <c r="B336"/>
  <c r="B319"/>
  <c r="B302"/>
  <c r="B285"/>
  <c r="B268"/>
  <c r="B251"/>
  <c r="B233"/>
  <c r="B216"/>
  <c r="B198"/>
  <c r="B190"/>
  <c r="B172"/>
  <c r="B155"/>
  <c r="B137"/>
  <c r="B119"/>
  <c r="B102"/>
  <c r="B85"/>
  <c r="B372"/>
  <c r="B363"/>
  <c r="B355"/>
  <c r="B346"/>
  <c r="B337"/>
  <c r="B329"/>
  <c r="B320"/>
  <c r="B311"/>
  <c r="B303"/>
  <c r="B295"/>
  <c r="B286"/>
  <c r="B278"/>
  <c r="B270"/>
  <c r="B260"/>
  <c r="B252"/>
  <c r="B243"/>
  <c r="B234"/>
  <c r="B225"/>
  <c r="B217"/>
  <c r="B208"/>
  <c r="B200"/>
  <c r="B187"/>
  <c r="B178"/>
  <c r="B165"/>
  <c r="B152"/>
  <c r="B134"/>
  <c r="B112"/>
  <c r="B95"/>
  <c r="B77"/>
  <c r="B55"/>
  <c r="B32"/>
  <c r="B15"/>
  <c r="B30"/>
  <c r="B191"/>
  <c r="B156"/>
  <c r="B138"/>
  <c r="B120"/>
  <c r="B108"/>
  <c r="B90"/>
  <c r="B73"/>
  <c r="B59"/>
  <c r="B44"/>
  <c r="B28"/>
  <c r="B11"/>
  <c r="AD17" i="7"/>
  <c r="B367" i="8"/>
  <c r="B349"/>
  <c r="B332"/>
  <c r="B315"/>
  <c r="B298"/>
  <c r="B281"/>
  <c r="B264"/>
  <c r="B247"/>
  <c r="B229"/>
  <c r="B211"/>
  <c r="B186"/>
  <c r="B168"/>
  <c r="B151"/>
  <c r="B133"/>
  <c r="B115"/>
  <c r="B98"/>
  <c r="B80"/>
  <c r="B71"/>
  <c r="B54"/>
  <c r="B43"/>
  <c r="B35"/>
  <c r="B27"/>
  <c r="B19"/>
  <c r="B10"/>
  <c r="B118"/>
  <c r="B106"/>
  <c r="B88"/>
  <c r="B70"/>
  <c r="B57"/>
  <c r="B38"/>
  <c r="B374"/>
  <c r="B366"/>
  <c r="B357"/>
  <c r="B348"/>
  <c r="B339"/>
  <c r="B331"/>
  <c r="B322"/>
  <c r="B314"/>
  <c r="B305"/>
  <c r="B297"/>
  <c r="B289"/>
  <c r="B280"/>
  <c r="B272"/>
  <c r="B263"/>
  <c r="B254"/>
  <c r="B246"/>
  <c r="B237"/>
  <c r="B228"/>
  <c r="B219"/>
  <c r="B210"/>
  <c r="B202"/>
  <c r="B193"/>
  <c r="B184"/>
  <c r="B176"/>
  <c r="B167"/>
  <c r="B158"/>
  <c r="B150"/>
  <c r="B141"/>
  <c r="B127"/>
  <c r="B114"/>
  <c r="B93"/>
  <c r="B75"/>
  <c r="B53"/>
  <c r="B26"/>
  <c r="B373"/>
  <c r="B365"/>
  <c r="B356"/>
  <c r="B347"/>
  <c r="B338"/>
  <c r="B330"/>
  <c r="B321"/>
  <c r="B313"/>
  <c r="B304"/>
  <c r="B296"/>
  <c r="B288"/>
  <c r="B279"/>
  <c r="B271"/>
  <c r="B262"/>
  <c r="B253"/>
  <c r="B244"/>
  <c r="B235"/>
  <c r="B227"/>
  <c r="B218"/>
  <c r="B209"/>
  <c r="B201"/>
  <c r="B192"/>
  <c r="B183"/>
  <c r="B175"/>
  <c r="B166"/>
  <c r="B157"/>
  <c r="B149"/>
  <c r="B140"/>
  <c r="B131"/>
  <c r="B122"/>
  <c r="B113"/>
  <c r="B104"/>
  <c r="B96"/>
  <c r="B87"/>
  <c r="B78"/>
  <c r="B69"/>
  <c r="B60"/>
  <c r="B51"/>
  <c r="B41"/>
  <c r="B33"/>
  <c r="B25"/>
  <c r="B16"/>
  <c r="B8"/>
  <c r="AD377" i="7" l="1"/>
  <c r="N362" i="8"/>
  <c r="E8"/>
  <c r="K16"/>
  <c r="E16"/>
  <c r="N16"/>
  <c r="Q25"/>
  <c r="T25"/>
  <c r="K25"/>
  <c r="E25"/>
  <c r="N25"/>
  <c r="Q33"/>
  <c r="T33"/>
  <c r="K33"/>
  <c r="E33"/>
  <c r="N33"/>
  <c r="Q41"/>
  <c r="T41"/>
  <c r="K41"/>
  <c r="E41"/>
  <c r="N41"/>
  <c r="Q51"/>
  <c r="T51"/>
  <c r="E51"/>
  <c r="N51"/>
  <c r="Q60"/>
  <c r="T60"/>
  <c r="E60"/>
  <c r="N60"/>
  <c r="Q69"/>
  <c r="T69"/>
  <c r="E69"/>
  <c r="N69"/>
  <c r="Q78"/>
  <c r="T78"/>
  <c r="E78"/>
  <c r="N78"/>
  <c r="T87"/>
  <c r="Q87"/>
  <c r="E87"/>
  <c r="N87"/>
  <c r="T96"/>
  <c r="Q96"/>
  <c r="E96"/>
  <c r="N96"/>
  <c r="T104"/>
  <c r="Q104"/>
  <c r="E104"/>
  <c r="N104"/>
  <c r="T113"/>
  <c r="Q113"/>
  <c r="E113"/>
  <c r="N113"/>
  <c r="T122"/>
  <c r="Q122"/>
  <c r="E122"/>
  <c r="N122"/>
  <c r="T131"/>
  <c r="Q131"/>
  <c r="E131"/>
  <c r="N131"/>
  <c r="T140"/>
  <c r="Q140"/>
  <c r="E140"/>
  <c r="N140"/>
  <c r="T149"/>
  <c r="Q149"/>
  <c r="E149"/>
  <c r="N149"/>
  <c r="T157"/>
  <c r="Q157"/>
  <c r="N157"/>
  <c r="E157"/>
  <c r="T166"/>
  <c r="Q166"/>
  <c r="N166"/>
  <c r="E166"/>
  <c r="T175"/>
  <c r="Q175"/>
  <c r="N175"/>
  <c r="E175"/>
  <c r="T183"/>
  <c r="Q183"/>
  <c r="N183"/>
  <c r="E183"/>
  <c r="T192"/>
  <c r="Q192"/>
  <c r="N192"/>
  <c r="E192"/>
  <c r="T201"/>
  <c r="Q201"/>
  <c r="N201"/>
  <c r="E201"/>
  <c r="T209"/>
  <c r="Q209"/>
  <c r="N209"/>
  <c r="E209"/>
  <c r="T218"/>
  <c r="Q218"/>
  <c r="N218"/>
  <c r="E218"/>
  <c r="T227"/>
  <c r="Q227"/>
  <c r="N227"/>
  <c r="E227"/>
  <c r="T235"/>
  <c r="Q235"/>
  <c r="N235"/>
  <c r="E235"/>
  <c r="T244"/>
  <c r="Q244"/>
  <c r="N244"/>
  <c r="E244"/>
  <c r="T253"/>
  <c r="Q253"/>
  <c r="N253"/>
  <c r="E253"/>
  <c r="T262"/>
  <c r="Q262"/>
  <c r="N262"/>
  <c r="E262"/>
  <c r="T271"/>
  <c r="Q271"/>
  <c r="N271"/>
  <c r="E271"/>
  <c r="T279"/>
  <c r="Q279"/>
  <c r="N279"/>
  <c r="E279"/>
  <c r="T288"/>
  <c r="Q288"/>
  <c r="N288"/>
  <c r="E288"/>
  <c r="T296"/>
  <c r="Q296"/>
  <c r="N296"/>
  <c r="E296"/>
  <c r="T304"/>
  <c r="Q304"/>
  <c r="N304"/>
  <c r="E304"/>
  <c r="T313"/>
  <c r="Q313"/>
  <c r="N313"/>
  <c r="E313"/>
  <c r="T321"/>
  <c r="Q321"/>
  <c r="N321"/>
  <c r="E321"/>
  <c r="T330"/>
  <c r="Q330"/>
  <c r="N330"/>
  <c r="E330"/>
  <c r="T338"/>
  <c r="Q338"/>
  <c r="N338"/>
  <c r="E338"/>
  <c r="T347"/>
  <c r="Q347"/>
  <c r="N347"/>
  <c r="E347"/>
  <c r="T356"/>
  <c r="Q356"/>
  <c r="N356"/>
  <c r="E356"/>
  <c r="T365"/>
  <c r="Q365"/>
  <c r="N365"/>
  <c r="E365"/>
  <c r="T373"/>
  <c r="Q373"/>
  <c r="N373"/>
  <c r="E373"/>
  <c r="T26"/>
  <c r="Q26"/>
  <c r="N26"/>
  <c r="K26"/>
  <c r="E26"/>
  <c r="T53"/>
  <c r="Q53"/>
  <c r="N53"/>
  <c r="E53"/>
  <c r="T75"/>
  <c r="Q75"/>
  <c r="N75"/>
  <c r="E75"/>
  <c r="T93"/>
  <c r="Q93"/>
  <c r="N93"/>
  <c r="E93"/>
  <c r="T114"/>
  <c r="Q114"/>
  <c r="N114"/>
  <c r="E114"/>
  <c r="T127"/>
  <c r="Q127"/>
  <c r="N127"/>
  <c r="E127"/>
  <c r="T141"/>
  <c r="Q141"/>
  <c r="N141"/>
  <c r="E141"/>
  <c r="T150"/>
  <c r="Q150"/>
  <c r="N150"/>
  <c r="E150"/>
  <c r="T158"/>
  <c r="Q158"/>
  <c r="N158"/>
  <c r="E158"/>
  <c r="T167"/>
  <c r="Q167"/>
  <c r="N167"/>
  <c r="E167"/>
  <c r="T176"/>
  <c r="Q176"/>
  <c r="N176"/>
  <c r="E176"/>
  <c r="T184"/>
  <c r="Q184"/>
  <c r="N184"/>
  <c r="E184"/>
  <c r="T193"/>
  <c r="Q193"/>
  <c r="N193"/>
  <c r="E193"/>
  <c r="T202"/>
  <c r="Q202"/>
  <c r="N202"/>
  <c r="E202"/>
  <c r="T210"/>
  <c r="Q210"/>
  <c r="N210"/>
  <c r="E210"/>
  <c r="T219"/>
  <c r="Q219"/>
  <c r="N219"/>
  <c r="E219"/>
  <c r="T228"/>
  <c r="Q228"/>
  <c r="N228"/>
  <c r="E228"/>
  <c r="T237"/>
  <c r="Q237"/>
  <c r="N237"/>
  <c r="E237"/>
  <c r="T246"/>
  <c r="Q246"/>
  <c r="N246"/>
  <c r="E246"/>
  <c r="T254"/>
  <c r="Q254"/>
  <c r="N254"/>
  <c r="E254"/>
  <c r="T263"/>
  <c r="Q263"/>
  <c r="N263"/>
  <c r="E263"/>
  <c r="T272"/>
  <c r="Q272"/>
  <c r="N272"/>
  <c r="E272"/>
  <c r="T280"/>
  <c r="Q280"/>
  <c r="N280"/>
  <c r="E280"/>
  <c r="T289"/>
  <c r="Q289"/>
  <c r="N289"/>
  <c r="E289"/>
  <c r="T297"/>
  <c r="Q297"/>
  <c r="N297"/>
  <c r="E297"/>
  <c r="T305"/>
  <c r="Q305"/>
  <c r="N305"/>
  <c r="E305"/>
  <c r="T314"/>
  <c r="Q314"/>
  <c r="N314"/>
  <c r="E314"/>
  <c r="T322"/>
  <c r="Q322"/>
  <c r="N322"/>
  <c r="E322"/>
  <c r="T331"/>
  <c r="Q331"/>
  <c r="N331"/>
  <c r="E331"/>
  <c r="T339"/>
  <c r="Q339"/>
  <c r="N339"/>
  <c r="E339"/>
  <c r="T348"/>
  <c r="Q348"/>
  <c r="N348"/>
  <c r="E348"/>
  <c r="T357"/>
  <c r="Q357"/>
  <c r="N357"/>
  <c r="E357"/>
  <c r="T366"/>
  <c r="Q366"/>
  <c r="N366"/>
  <c r="E366"/>
  <c r="T374"/>
  <c r="Q374"/>
  <c r="N374"/>
  <c r="E374"/>
  <c r="T38"/>
  <c r="Q38"/>
  <c r="N38"/>
  <c r="K38"/>
  <c r="E38"/>
  <c r="T57"/>
  <c r="Q57"/>
  <c r="N57"/>
  <c r="E57"/>
  <c r="T70"/>
  <c r="Q70"/>
  <c r="N70"/>
  <c r="E70"/>
  <c r="T88"/>
  <c r="Q88"/>
  <c r="N88"/>
  <c r="E88"/>
  <c r="T106"/>
  <c r="Q106"/>
  <c r="N106"/>
  <c r="E106"/>
  <c r="T118"/>
  <c r="Q118"/>
  <c r="N118"/>
  <c r="E118"/>
  <c r="K10"/>
  <c r="E10"/>
  <c r="N10"/>
  <c r="K19"/>
  <c r="E19"/>
  <c r="N19"/>
  <c r="Q27"/>
  <c r="T27"/>
  <c r="K27"/>
  <c r="E27"/>
  <c r="N27"/>
  <c r="T35"/>
  <c r="Q35"/>
  <c r="N35"/>
  <c r="K35"/>
  <c r="E35"/>
  <c r="T43"/>
  <c r="Q43"/>
  <c r="N43"/>
  <c r="K43"/>
  <c r="E43"/>
  <c r="T54"/>
  <c r="Q54"/>
  <c r="N54"/>
  <c r="E54"/>
  <c r="T71"/>
  <c r="Q71"/>
  <c r="N71"/>
  <c r="E71"/>
  <c r="T80"/>
  <c r="Q80"/>
  <c r="N80"/>
  <c r="E80"/>
  <c r="T98"/>
  <c r="Q98"/>
  <c r="N98"/>
  <c r="E98"/>
  <c r="T115"/>
  <c r="Q115"/>
  <c r="N115"/>
  <c r="E115"/>
  <c r="T133"/>
  <c r="Q133"/>
  <c r="N133"/>
  <c r="E133"/>
  <c r="T151"/>
  <c r="Q151"/>
  <c r="N151"/>
  <c r="E151"/>
  <c r="T168"/>
  <c r="Q168"/>
  <c r="N168"/>
  <c r="E168"/>
  <c r="T186"/>
  <c r="Q186"/>
  <c r="N186"/>
  <c r="E186"/>
  <c r="T211"/>
  <c r="Q211"/>
  <c r="N211"/>
  <c r="E211"/>
  <c r="T229"/>
  <c r="Q229"/>
  <c r="N229"/>
  <c r="E229"/>
  <c r="T247"/>
  <c r="Q247"/>
  <c r="N247"/>
  <c r="E247"/>
  <c r="T264"/>
  <c r="Q264"/>
  <c r="N264"/>
  <c r="E264"/>
  <c r="T281"/>
  <c r="Q281"/>
  <c r="N281"/>
  <c r="E281"/>
  <c r="T298"/>
  <c r="Q298"/>
  <c r="N298"/>
  <c r="E298"/>
  <c r="T315"/>
  <c r="Q315"/>
  <c r="N315"/>
  <c r="E315"/>
  <c r="T332"/>
  <c r="Q332"/>
  <c r="N332"/>
  <c r="E332"/>
  <c r="T349"/>
  <c r="Q349"/>
  <c r="N349"/>
  <c r="E349"/>
  <c r="T367"/>
  <c r="Q367"/>
  <c r="N367"/>
  <c r="E367"/>
  <c r="N11"/>
  <c r="K11"/>
  <c r="E11"/>
  <c r="T28"/>
  <c r="Q28"/>
  <c r="N28"/>
  <c r="K28"/>
  <c r="E28"/>
  <c r="T44"/>
  <c r="Q44"/>
  <c r="N44"/>
  <c r="K44"/>
  <c r="E44"/>
  <c r="T59"/>
  <c r="Q59"/>
  <c r="N59"/>
  <c r="E59"/>
  <c r="T73"/>
  <c r="Q73"/>
  <c r="N73"/>
  <c r="E73"/>
  <c r="T90"/>
  <c r="Q90"/>
  <c r="N90"/>
  <c r="E90"/>
  <c r="T108"/>
  <c r="Q108"/>
  <c r="N108"/>
  <c r="E108"/>
  <c r="T120"/>
  <c r="Q120"/>
  <c r="N120"/>
  <c r="E120"/>
  <c r="T138"/>
  <c r="Q138"/>
  <c r="N138"/>
  <c r="E138"/>
  <c r="T156"/>
  <c r="Q156"/>
  <c r="N156"/>
  <c r="E156"/>
  <c r="T191"/>
  <c r="Q191"/>
  <c r="N191"/>
  <c r="E191"/>
  <c r="T30"/>
  <c r="Q30"/>
  <c r="N30"/>
  <c r="K30"/>
  <c r="E30"/>
  <c r="N15"/>
  <c r="K15"/>
  <c r="E15"/>
  <c r="T32"/>
  <c r="Q32"/>
  <c r="N32"/>
  <c r="K32"/>
  <c r="E32"/>
  <c r="T55"/>
  <c r="Q55"/>
  <c r="N55"/>
  <c r="E55"/>
  <c r="T77"/>
  <c r="Q77"/>
  <c r="N77"/>
  <c r="E77"/>
  <c r="T95"/>
  <c r="Q95"/>
  <c r="N95"/>
  <c r="E95"/>
  <c r="T112"/>
  <c r="Q112"/>
  <c r="N112"/>
  <c r="E112"/>
  <c r="T134"/>
  <c r="Q134"/>
  <c r="N134"/>
  <c r="E134"/>
  <c r="T152"/>
  <c r="Q152"/>
  <c r="N152"/>
  <c r="E152"/>
  <c r="T165"/>
  <c r="Q165"/>
  <c r="N165"/>
  <c r="E165"/>
  <c r="T178"/>
  <c r="Q178"/>
  <c r="N178"/>
  <c r="E178"/>
  <c r="T187"/>
  <c r="Q187"/>
  <c r="N187"/>
  <c r="E187"/>
  <c r="T200"/>
  <c r="Q200"/>
  <c r="N200"/>
  <c r="E200"/>
  <c r="T208"/>
  <c r="Q208"/>
  <c r="N208"/>
  <c r="E208"/>
  <c r="T217"/>
  <c r="Q217"/>
  <c r="N217"/>
  <c r="E217"/>
  <c r="T225"/>
  <c r="Q225"/>
  <c r="N225"/>
  <c r="E225"/>
  <c r="T234"/>
  <c r="Q234"/>
  <c r="N234"/>
  <c r="E234"/>
  <c r="T243"/>
  <c r="Q243"/>
  <c r="N243"/>
  <c r="E243"/>
  <c r="T252"/>
  <c r="Q252"/>
  <c r="N252"/>
  <c r="E252"/>
  <c r="T260"/>
  <c r="Q260"/>
  <c r="N260"/>
  <c r="E260"/>
  <c r="T270"/>
  <c r="Q270"/>
  <c r="N270"/>
  <c r="E270"/>
  <c r="T278"/>
  <c r="Q278"/>
  <c r="N278"/>
  <c r="E278"/>
  <c r="T286"/>
  <c r="Q286"/>
  <c r="N286"/>
  <c r="E286"/>
  <c r="T295"/>
  <c r="Q295"/>
  <c r="N295"/>
  <c r="E295"/>
  <c r="T303"/>
  <c r="Q303"/>
  <c r="N303"/>
  <c r="E303"/>
  <c r="T311"/>
  <c r="Q311"/>
  <c r="N311"/>
  <c r="E311"/>
  <c r="T320"/>
  <c r="Q320"/>
  <c r="N320"/>
  <c r="E320"/>
  <c r="T329"/>
  <c r="Q329"/>
  <c r="N329"/>
  <c r="E329"/>
  <c r="T337"/>
  <c r="Q337"/>
  <c r="N337"/>
  <c r="E337"/>
  <c r="T346"/>
  <c r="Q346"/>
  <c r="N346"/>
  <c r="E346"/>
  <c r="T355"/>
  <c r="Q355"/>
  <c r="N355"/>
  <c r="E355"/>
  <c r="T363"/>
  <c r="Q363"/>
  <c r="N363"/>
  <c r="E363"/>
  <c r="T372"/>
  <c r="Q372"/>
  <c r="N372"/>
  <c r="E372"/>
  <c r="T85"/>
  <c r="Q85"/>
  <c r="N85"/>
  <c r="E85"/>
  <c r="T102"/>
  <c r="Q102"/>
  <c r="N102"/>
  <c r="E102"/>
  <c r="T119"/>
  <c r="Q119"/>
  <c r="N119"/>
  <c r="E119"/>
  <c r="T137"/>
  <c r="Q137"/>
  <c r="N137"/>
  <c r="E137"/>
  <c r="T155"/>
  <c r="Q155"/>
  <c r="N155"/>
  <c r="E155"/>
  <c r="T172"/>
  <c r="Q172"/>
  <c r="N172"/>
  <c r="E172"/>
  <c r="T190"/>
  <c r="Q190"/>
  <c r="N190"/>
  <c r="E190"/>
  <c r="T198"/>
  <c r="Q198"/>
  <c r="N198"/>
  <c r="E198"/>
  <c r="T216"/>
  <c r="Q216"/>
  <c r="N216"/>
  <c r="E216"/>
  <c r="T233"/>
  <c r="Q233"/>
  <c r="N233"/>
  <c r="E233"/>
  <c r="T251"/>
  <c r="Q251"/>
  <c r="N251"/>
  <c r="E251"/>
  <c r="T268"/>
  <c r="Q268"/>
  <c r="N268"/>
  <c r="E268"/>
  <c r="T285"/>
  <c r="Q285"/>
  <c r="N285"/>
  <c r="E285"/>
  <c r="T302"/>
  <c r="Q302"/>
  <c r="N302"/>
  <c r="E302"/>
  <c r="T319"/>
  <c r="Q319"/>
  <c r="N319"/>
  <c r="E319"/>
  <c r="T336"/>
  <c r="Q336"/>
  <c r="N336"/>
  <c r="E336"/>
  <c r="T354"/>
  <c r="Q354"/>
  <c r="N354"/>
  <c r="E354"/>
  <c r="T371"/>
  <c r="Q371"/>
  <c r="N371"/>
  <c r="E371"/>
  <c r="K12"/>
  <c r="E12"/>
  <c r="N12"/>
  <c r="Q21"/>
  <c r="T21"/>
  <c r="K21"/>
  <c r="E21"/>
  <c r="N21"/>
  <c r="Q29"/>
  <c r="T29"/>
  <c r="K29"/>
  <c r="E29"/>
  <c r="N29"/>
  <c r="Q37"/>
  <c r="T37"/>
  <c r="K37"/>
  <c r="E37"/>
  <c r="N37"/>
  <c r="Q56"/>
  <c r="T56"/>
  <c r="E56"/>
  <c r="N56"/>
  <c r="Q64"/>
  <c r="T64"/>
  <c r="E64"/>
  <c r="N64"/>
  <c r="Q74"/>
  <c r="T74"/>
  <c r="E74"/>
  <c r="N74"/>
  <c r="T83"/>
  <c r="Q83"/>
  <c r="E83"/>
  <c r="N83"/>
  <c r="T92"/>
  <c r="Q92"/>
  <c r="E92"/>
  <c r="N92"/>
  <c r="T100"/>
  <c r="Q100"/>
  <c r="E100"/>
  <c r="N100"/>
  <c r="T109"/>
  <c r="Q109"/>
  <c r="E109"/>
  <c r="N109"/>
  <c r="T117"/>
  <c r="Q117"/>
  <c r="E117"/>
  <c r="N117"/>
  <c r="T126"/>
  <c r="Q126"/>
  <c r="E126"/>
  <c r="N126"/>
  <c r="T135"/>
  <c r="Q135"/>
  <c r="E135"/>
  <c r="N135"/>
  <c r="T144"/>
  <c r="Q144"/>
  <c r="E144"/>
  <c r="N144"/>
  <c r="T153"/>
  <c r="Q153"/>
  <c r="N153"/>
  <c r="E153"/>
  <c r="T162"/>
  <c r="Q162"/>
  <c r="N162"/>
  <c r="E162"/>
  <c r="T170"/>
  <c r="Q170"/>
  <c r="N170"/>
  <c r="E170"/>
  <c r="T179"/>
  <c r="Q179"/>
  <c r="N179"/>
  <c r="E179"/>
  <c r="T188"/>
  <c r="Q188"/>
  <c r="N188"/>
  <c r="E188"/>
  <c r="T196"/>
  <c r="Q196"/>
  <c r="N196"/>
  <c r="E196"/>
  <c r="T205"/>
  <c r="Q205"/>
  <c r="N205"/>
  <c r="E205"/>
  <c r="T214"/>
  <c r="Q214"/>
  <c r="N214"/>
  <c r="E214"/>
  <c r="T222"/>
  <c r="Q222"/>
  <c r="N222"/>
  <c r="E222"/>
  <c r="T231"/>
  <c r="Q231"/>
  <c r="N231"/>
  <c r="E231"/>
  <c r="T240"/>
  <c r="Q240"/>
  <c r="N240"/>
  <c r="E240"/>
  <c r="T249"/>
  <c r="Q249"/>
  <c r="N249"/>
  <c r="E249"/>
  <c r="T257"/>
  <c r="Q257"/>
  <c r="N257"/>
  <c r="E257"/>
  <c r="T266"/>
  <c r="Q266"/>
  <c r="N266"/>
  <c r="E266"/>
  <c r="T275"/>
  <c r="Q275"/>
  <c r="N275"/>
  <c r="E275"/>
  <c r="T283"/>
  <c r="Q283"/>
  <c r="N283"/>
  <c r="E283"/>
  <c r="T292"/>
  <c r="Q292"/>
  <c r="N292"/>
  <c r="E292"/>
  <c r="T300"/>
  <c r="Q300"/>
  <c r="N300"/>
  <c r="E300"/>
  <c r="T308"/>
  <c r="Q308"/>
  <c r="N308"/>
  <c r="E308"/>
  <c r="T317"/>
  <c r="Q317"/>
  <c r="N317"/>
  <c r="E317"/>
  <c r="T325"/>
  <c r="Q325"/>
  <c r="N325"/>
  <c r="E325"/>
  <c r="T334"/>
  <c r="Q334"/>
  <c r="N334"/>
  <c r="E334"/>
  <c r="T343"/>
  <c r="Q343"/>
  <c r="N343"/>
  <c r="E343"/>
  <c r="T351"/>
  <c r="Q351"/>
  <c r="N351"/>
  <c r="E351"/>
  <c r="T360"/>
  <c r="Q360"/>
  <c r="N360"/>
  <c r="E360"/>
  <c r="T369"/>
  <c r="Q369"/>
  <c r="N369"/>
  <c r="E369"/>
  <c r="N9"/>
  <c r="K9"/>
  <c r="E9"/>
  <c r="T42"/>
  <c r="Q42"/>
  <c r="N42"/>
  <c r="K42"/>
  <c r="E42"/>
  <c r="T61"/>
  <c r="Q61"/>
  <c r="N61"/>
  <c r="E61"/>
  <c r="T84"/>
  <c r="Q84"/>
  <c r="N84"/>
  <c r="E84"/>
  <c r="T101"/>
  <c r="Q101"/>
  <c r="N101"/>
  <c r="E101"/>
  <c r="T123"/>
  <c r="Q123"/>
  <c r="N123"/>
  <c r="E123"/>
  <c r="T136"/>
  <c r="Q136"/>
  <c r="N136"/>
  <c r="E136"/>
  <c r="T145"/>
  <c r="Q145"/>
  <c r="N145"/>
  <c r="E145"/>
  <c r="T154"/>
  <c r="Q154"/>
  <c r="N154"/>
  <c r="E154"/>
  <c r="T163"/>
  <c r="Q163"/>
  <c r="N163"/>
  <c r="E163"/>
  <c r="T171"/>
  <c r="Q171"/>
  <c r="N171"/>
  <c r="E171"/>
  <c r="T180"/>
  <c r="Q180"/>
  <c r="N180"/>
  <c r="E180"/>
  <c r="T189"/>
  <c r="Q189"/>
  <c r="N189"/>
  <c r="E189"/>
  <c r="T197"/>
  <c r="Q197"/>
  <c r="N197"/>
  <c r="E197"/>
  <c r="T206"/>
  <c r="Q206"/>
  <c r="N206"/>
  <c r="E206"/>
  <c r="T215"/>
  <c r="Q215"/>
  <c r="N215"/>
  <c r="E215"/>
  <c r="T223"/>
  <c r="Q223"/>
  <c r="N223"/>
  <c r="E223"/>
  <c r="T232"/>
  <c r="Q232"/>
  <c r="N232"/>
  <c r="E232"/>
  <c r="T241"/>
  <c r="Q241"/>
  <c r="N241"/>
  <c r="E241"/>
  <c r="T250"/>
  <c r="Q250"/>
  <c r="N250"/>
  <c r="E250"/>
  <c r="T258"/>
  <c r="Q258"/>
  <c r="N258"/>
  <c r="E258"/>
  <c r="T267"/>
  <c r="Q267"/>
  <c r="N267"/>
  <c r="E267"/>
  <c r="T276"/>
  <c r="Q276"/>
  <c r="N276"/>
  <c r="E276"/>
  <c r="T284"/>
  <c r="Q284"/>
  <c r="N284"/>
  <c r="E284"/>
  <c r="T293"/>
  <c r="Q293"/>
  <c r="N293"/>
  <c r="E293"/>
  <c r="T301"/>
  <c r="Q301"/>
  <c r="N301"/>
  <c r="E301"/>
  <c r="T309"/>
  <c r="Q309"/>
  <c r="N309"/>
  <c r="E309"/>
  <c r="T318"/>
  <c r="Q318"/>
  <c r="N318"/>
  <c r="E318"/>
  <c r="T326"/>
  <c r="Q326"/>
  <c r="N326"/>
  <c r="E326"/>
  <c r="T335"/>
  <c r="Q335"/>
  <c r="N335"/>
  <c r="E335"/>
  <c r="T344"/>
  <c r="Q344"/>
  <c r="N344"/>
  <c r="E344"/>
  <c r="T353"/>
  <c r="Q353"/>
  <c r="N353"/>
  <c r="E353"/>
  <c r="T361"/>
  <c r="Q361"/>
  <c r="N361"/>
  <c r="E361"/>
  <c r="T370"/>
  <c r="Q370"/>
  <c r="N370"/>
  <c r="E370"/>
  <c r="T22"/>
  <c r="Q22"/>
  <c r="N22"/>
  <c r="K22"/>
  <c r="E22"/>
  <c r="T48"/>
  <c r="Q48"/>
  <c r="N48"/>
  <c r="E48"/>
  <c r="T65"/>
  <c r="Q65"/>
  <c r="N65"/>
  <c r="E65"/>
  <c r="T79"/>
  <c r="Q79"/>
  <c r="N79"/>
  <c r="E79"/>
  <c r="T97"/>
  <c r="Q97"/>
  <c r="N97"/>
  <c r="E97"/>
  <c r="T110"/>
  <c r="Q110"/>
  <c r="N110"/>
  <c r="E110"/>
  <c r="T132"/>
  <c r="Q132"/>
  <c r="N132"/>
  <c r="E132"/>
  <c r="K14"/>
  <c r="E14"/>
  <c r="N14"/>
  <c r="Q23"/>
  <c r="T23"/>
  <c r="K23"/>
  <c r="E23"/>
  <c r="N23"/>
  <c r="Q31"/>
  <c r="T31"/>
  <c r="K31"/>
  <c r="E31"/>
  <c r="N31"/>
  <c r="T39"/>
  <c r="Q39"/>
  <c r="N39"/>
  <c r="K39"/>
  <c r="E39"/>
  <c r="T49"/>
  <c r="Q49"/>
  <c r="N49"/>
  <c r="E49"/>
  <c r="T58"/>
  <c r="Q58"/>
  <c r="N58"/>
  <c r="E58"/>
  <c r="T67"/>
  <c r="Q67"/>
  <c r="N67"/>
  <c r="E67"/>
  <c r="T76"/>
  <c r="Q76"/>
  <c r="N76"/>
  <c r="E76"/>
  <c r="T94"/>
  <c r="Q94"/>
  <c r="N94"/>
  <c r="E94"/>
  <c r="T111"/>
  <c r="Q111"/>
  <c r="N111"/>
  <c r="E111"/>
  <c r="T128"/>
  <c r="Q128"/>
  <c r="N128"/>
  <c r="E128"/>
  <c r="T147"/>
  <c r="Q147"/>
  <c r="N147"/>
  <c r="E147"/>
  <c r="T164"/>
  <c r="Q164"/>
  <c r="N164"/>
  <c r="E164"/>
  <c r="T181"/>
  <c r="Q181"/>
  <c r="N181"/>
  <c r="E181"/>
  <c r="T207"/>
  <c r="Q207"/>
  <c r="N207"/>
  <c r="E207"/>
  <c r="T224"/>
  <c r="Q224"/>
  <c r="N224"/>
  <c r="E224"/>
  <c r="T242"/>
  <c r="Q242"/>
  <c r="N242"/>
  <c r="E242"/>
  <c r="T259"/>
  <c r="Q259"/>
  <c r="N259"/>
  <c r="E259"/>
  <c r="T277"/>
  <c r="Q277"/>
  <c r="N277"/>
  <c r="E277"/>
  <c r="T294"/>
  <c r="Q294"/>
  <c r="N294"/>
  <c r="E294"/>
  <c r="T310"/>
  <c r="Q310"/>
  <c r="N310"/>
  <c r="E310"/>
  <c r="T327"/>
  <c r="Q327"/>
  <c r="N327"/>
  <c r="E327"/>
  <c r="T345"/>
  <c r="Q345"/>
  <c r="N345"/>
  <c r="E345"/>
  <c r="T362"/>
  <c r="Q362"/>
  <c r="E362"/>
  <c r="T34"/>
  <c r="Q34"/>
  <c r="N34"/>
  <c r="K34"/>
  <c r="E34"/>
  <c r="T20"/>
  <c r="Q20"/>
  <c r="N20"/>
  <c r="K20"/>
  <c r="E20"/>
  <c r="T36"/>
  <c r="Q36"/>
  <c r="N36"/>
  <c r="K36"/>
  <c r="E36"/>
  <c r="T50"/>
  <c r="Q50"/>
  <c r="N50"/>
  <c r="E50"/>
  <c r="T63"/>
  <c r="Q63"/>
  <c r="N63"/>
  <c r="E63"/>
  <c r="T82"/>
  <c r="Q82"/>
  <c r="N82"/>
  <c r="E82"/>
  <c r="T99"/>
  <c r="Q99"/>
  <c r="N99"/>
  <c r="E99"/>
  <c r="T116"/>
  <c r="Q116"/>
  <c r="N116"/>
  <c r="E116"/>
  <c r="T130"/>
  <c r="Q130"/>
  <c r="N130"/>
  <c r="E130"/>
  <c r="T148"/>
  <c r="Q148"/>
  <c r="N148"/>
  <c r="E148"/>
  <c r="T169"/>
  <c r="Q169"/>
  <c r="N169"/>
  <c r="E169"/>
  <c r="N13"/>
  <c r="K13"/>
  <c r="E13"/>
  <c r="T24"/>
  <c r="Q24"/>
  <c r="N24"/>
  <c r="K24"/>
  <c r="E24"/>
  <c r="T40"/>
  <c r="Q40"/>
  <c r="N40"/>
  <c r="K40"/>
  <c r="E40"/>
  <c r="T68"/>
  <c r="Q68"/>
  <c r="N68"/>
  <c r="E68"/>
  <c r="T86"/>
  <c r="Q86"/>
  <c r="N86"/>
  <c r="E86"/>
  <c r="T103"/>
  <c r="Q103"/>
  <c r="N103"/>
  <c r="E103"/>
  <c r="T125"/>
  <c r="Q125"/>
  <c r="N125"/>
  <c r="E125"/>
  <c r="T143"/>
  <c r="Q143"/>
  <c r="N143"/>
  <c r="E143"/>
  <c r="T161"/>
  <c r="Q161"/>
  <c r="N161"/>
  <c r="E161"/>
  <c r="T174"/>
  <c r="Q174"/>
  <c r="N174"/>
  <c r="E174"/>
  <c r="T182"/>
  <c r="Q182"/>
  <c r="N182"/>
  <c r="E182"/>
  <c r="T195"/>
  <c r="Q195"/>
  <c r="N195"/>
  <c r="E195"/>
  <c r="T204"/>
  <c r="Q204"/>
  <c r="N204"/>
  <c r="E204"/>
  <c r="T213"/>
  <c r="Q213"/>
  <c r="N213"/>
  <c r="E213"/>
  <c r="T221"/>
  <c r="Q221"/>
  <c r="N221"/>
  <c r="E221"/>
  <c r="T230"/>
  <c r="Q230"/>
  <c r="N230"/>
  <c r="E230"/>
  <c r="T239"/>
  <c r="Q239"/>
  <c r="N239"/>
  <c r="E239"/>
  <c r="T248"/>
  <c r="Q248"/>
  <c r="N248"/>
  <c r="E248"/>
  <c r="T256"/>
  <c r="Q256"/>
  <c r="N256"/>
  <c r="E256"/>
  <c r="T265"/>
  <c r="Q265"/>
  <c r="N265"/>
  <c r="E265"/>
  <c r="T274"/>
  <c r="Q274"/>
  <c r="N274"/>
  <c r="E274"/>
  <c r="T282"/>
  <c r="Q282"/>
  <c r="N282"/>
  <c r="E282"/>
  <c r="T291"/>
  <c r="Q291"/>
  <c r="N291"/>
  <c r="E291"/>
  <c r="T299"/>
  <c r="Q299"/>
  <c r="N299"/>
  <c r="E299"/>
  <c r="T307"/>
  <c r="Q307"/>
  <c r="N307"/>
  <c r="E307"/>
  <c r="T316"/>
  <c r="Q316"/>
  <c r="N316"/>
  <c r="E316"/>
  <c r="T324"/>
  <c r="Q324"/>
  <c r="N324"/>
  <c r="E324"/>
  <c r="T333"/>
  <c r="Q333"/>
  <c r="N333"/>
  <c r="E333"/>
  <c r="T342"/>
  <c r="Q342"/>
  <c r="N342"/>
  <c r="E342"/>
  <c r="T350"/>
  <c r="Q350"/>
  <c r="N350"/>
  <c r="E350"/>
  <c r="T359"/>
  <c r="Q359"/>
  <c r="N359"/>
  <c r="E359"/>
  <c r="T368"/>
  <c r="Q368"/>
  <c r="N368"/>
  <c r="E368"/>
  <c r="T376"/>
  <c r="Q376"/>
  <c r="N376"/>
  <c r="E376"/>
  <c r="T62"/>
  <c r="Q62"/>
  <c r="N62"/>
  <c r="E62"/>
  <c r="T89"/>
  <c r="Q89"/>
  <c r="N89"/>
  <c r="E89"/>
  <c r="T107"/>
  <c r="Q107"/>
  <c r="N107"/>
  <c r="E107"/>
  <c r="T124"/>
  <c r="Q124"/>
  <c r="N124"/>
  <c r="E124"/>
  <c r="T142"/>
  <c r="Q142"/>
  <c r="N142"/>
  <c r="E142"/>
  <c r="T160"/>
  <c r="Q160"/>
  <c r="N160"/>
  <c r="E160"/>
  <c r="T177"/>
  <c r="Q177"/>
  <c r="N177"/>
  <c r="E177"/>
  <c r="T194"/>
  <c r="Q194"/>
  <c r="N194"/>
  <c r="E194"/>
  <c r="T203"/>
  <c r="Q203"/>
  <c r="N203"/>
  <c r="E203"/>
  <c r="T220"/>
  <c r="Q220"/>
  <c r="N220"/>
  <c r="E220"/>
  <c r="T238"/>
  <c r="Q238"/>
  <c r="N238"/>
  <c r="E238"/>
  <c r="T255"/>
  <c r="Q255"/>
  <c r="N255"/>
  <c r="E255"/>
  <c r="T273"/>
  <c r="Q273"/>
  <c r="N273"/>
  <c r="E273"/>
  <c r="T290"/>
  <c r="Q290"/>
  <c r="N290"/>
  <c r="E290"/>
  <c r="T306"/>
  <c r="Q306"/>
  <c r="N306"/>
  <c r="E306"/>
  <c r="T323"/>
  <c r="Q323"/>
  <c r="N323"/>
  <c r="E323"/>
  <c r="T341"/>
  <c r="Q341"/>
  <c r="N341"/>
  <c r="E341"/>
  <c r="T358"/>
  <c r="Q358"/>
  <c r="N358"/>
  <c r="E358"/>
  <c r="T375"/>
  <c r="Q375"/>
  <c r="N375"/>
  <c r="E375"/>
  <c r="AA377" i="7"/>
  <c r="B47" i="8"/>
  <c r="AE45" i="7"/>
  <c r="B45" i="8" s="1"/>
  <c r="B18"/>
  <c r="AE17" i="7"/>
  <c r="B7" i="8"/>
  <c r="AE6" i="7"/>
  <c r="B6" i="8" s="1"/>
  <c r="Q18" l="1"/>
  <c r="Q17" s="1"/>
  <c r="T18"/>
  <c r="T17" s="1"/>
  <c r="N7"/>
  <c r="N6" s="1"/>
  <c r="K7"/>
  <c r="K6" s="1"/>
  <c r="H6"/>
  <c r="E6"/>
  <c r="N18"/>
  <c r="N17" s="1"/>
  <c r="K18"/>
  <c r="K17" s="1"/>
  <c r="E18"/>
  <c r="Q47"/>
  <c r="Q45" s="1"/>
  <c r="T47"/>
  <c r="T45" s="1"/>
  <c r="E47"/>
  <c r="E45" s="1"/>
  <c r="N47"/>
  <c r="N45" s="1"/>
  <c r="H17"/>
  <c r="E17"/>
  <c r="B17"/>
  <c r="AE377" i="7"/>
  <c r="B377" i="8" s="1"/>
  <c r="H377" l="1"/>
  <c r="T377"/>
  <c r="Q377"/>
  <c r="E377"/>
  <c r="K377"/>
  <c r="N377"/>
</calcChain>
</file>

<file path=xl/sharedStrings.xml><?xml version="1.0" encoding="utf-8"?>
<sst xmlns="http://schemas.openxmlformats.org/spreadsheetml/2006/main" count="5477" uniqueCount="412">
  <si>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</si>
  <si>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</si>
  <si>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</si>
  <si>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</si>
  <si>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</si>
  <si>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</si>
  <si>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</si>
  <si>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</si>
  <si>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</si>
  <si>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</si>
  <si>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</si>
  <si>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</si>
  <si>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</si>
  <si>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</si>
  <si>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</si>
  <si>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</si>
  <si>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</si>
  <si>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Темп роста среднемесячной номинальной заработной платы (по крупным и средним организациям)</t>
  </si>
  <si>
    <t>Объем закупок молока во всех категориях хозяйств</t>
  </si>
  <si>
    <t>Объем закупок скота и птицы во всех категориях хозяйств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</si>
  <si>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</si>
  <si>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</si>
  <si>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</si>
  <si>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</si>
  <si>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</si>
  <si>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</si>
  <si>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</si>
  <si>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</si>
  <si>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</si>
  <si>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</si>
  <si>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</si>
  <si>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</si>
  <si>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</si>
  <si>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</si>
  <si>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</si>
  <si>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</si>
  <si>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</si>
  <si>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</si>
  <si>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</si>
  <si>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</si>
  <si>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</si>
  <si>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</si>
  <si>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</si>
  <si>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</si>
  <si>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</si>
  <si>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</si>
  <si>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</si>
  <si>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</si>
  <si>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</si>
  <si>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</si>
  <si>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</si>
  <si>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</si>
  <si>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</si>
  <si>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</si>
  <si>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</si>
  <si>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</si>
  <si>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</si>
  <si>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Макарьевка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</si>
  <si>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</si>
  <si>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</si>
  <si>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</si>
  <si>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</si>
  <si>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</si>
  <si>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</si>
  <si>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</si>
  <si>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</si>
  <si>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</si>
  <si>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</si>
  <si>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</si>
  <si>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</si>
  <si>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</si>
  <si>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</si>
  <si>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</si>
  <si>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</si>
  <si>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</si>
  <si>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</si>
  <si>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</si>
  <si>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</si>
  <si>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</si>
  <si>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</si>
  <si>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</si>
  <si>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</si>
  <si>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</si>
  <si>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</si>
  <si>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</si>
  <si>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</si>
  <si>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</si>
  <si>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</si>
  <si>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</si>
  <si>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</si>
  <si>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</si>
  <si>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</si>
  <si>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</si>
  <si>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</si>
  <si>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</si>
  <si>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</si>
  <si>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</si>
  <si>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</si>
  <si>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</si>
  <si>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</si>
  <si>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</si>
  <si>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</si>
  <si>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</si>
  <si>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</si>
  <si>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</si>
  <si>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</si>
  <si>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</si>
  <si>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</si>
  <si>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</si>
  <si>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</si>
  <si>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</si>
  <si>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</si>
  <si>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</si>
  <si>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</si>
  <si>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</si>
  <si>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</si>
  <si>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</si>
  <si>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</si>
  <si>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</si>
  <si>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</si>
  <si>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</si>
  <si>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</si>
  <si>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</si>
  <si>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</si>
  <si>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</si>
  <si>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</si>
  <si>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</si>
  <si>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</si>
  <si>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</si>
  <si>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</si>
  <si>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</si>
  <si>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</si>
  <si>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</si>
  <si>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Мордово-Аделяково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</si>
  <si>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</si>
  <si>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</si>
  <si>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</si>
  <si>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</si>
  <si>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</si>
  <si>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</si>
  <si>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</si>
  <si>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</si>
  <si>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</si>
  <si>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</si>
  <si>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</si>
  <si>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</si>
  <si>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</si>
  <si>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</si>
  <si>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</si>
  <si>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</si>
  <si>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</si>
  <si>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</si>
  <si>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</si>
  <si>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</si>
  <si>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</si>
  <si>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</si>
  <si>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</si>
  <si>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</si>
  <si>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</si>
  <si>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</si>
  <si>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</si>
  <si>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</si>
  <si>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</si>
  <si>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</si>
  <si>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</si>
  <si>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</si>
  <si>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</si>
  <si>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</si>
  <si>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</si>
  <si>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</si>
  <si>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</si>
  <si>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</si>
  <si>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</si>
  <si>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</si>
  <si>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Новые Сосны</t>
  </si>
  <si>
    <t>Сельское поселение Русское Добрино</t>
  </si>
  <si>
    <t>Сельское поселение Старое Семенкино</t>
  </si>
  <si>
    <t>Сельское поселение Старые Сосны</t>
  </si>
  <si>
    <t>Сельское поселение Старый Байтермиш</t>
  </si>
  <si>
    <t>Сельское поселение Старый Маклауш</t>
  </si>
  <si>
    <t>Сельское поселение Усакла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</si>
  <si>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</si>
  <si>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</si>
  <si>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</si>
  <si>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</si>
  <si>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</si>
  <si>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</si>
  <si>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</si>
  <si>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</si>
  <si>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</si>
  <si>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</si>
  <si>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</si>
  <si>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</si>
  <si>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</si>
  <si>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</si>
  <si>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</si>
  <si>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</si>
  <si>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</si>
  <si>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</si>
  <si>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</si>
  <si>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</si>
  <si>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</si>
  <si>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</si>
  <si>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</si>
  <si>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</si>
  <si>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</si>
  <si>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</si>
  <si>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</si>
  <si>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</si>
  <si>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</si>
  <si>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</si>
  <si>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</si>
  <si>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</si>
  <si>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</si>
  <si>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</si>
  <si>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</si>
  <si>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</si>
  <si>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</si>
  <si>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</si>
  <si>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</si>
  <si>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</si>
  <si>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</si>
  <si>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</si>
  <si>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</si>
  <si>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</si>
  <si>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</si>
  <si>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</si>
  <si>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</si>
  <si>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</si>
  <si>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</si>
  <si>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</si>
  <si>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</si>
  <si>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</si>
  <si>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</si>
  <si>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</si>
  <si>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</si>
  <si>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</si>
  <si>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</si>
  <si>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</si>
  <si>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</si>
  <si>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</si>
  <si>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</si>
  <si>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</si>
  <si>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</si>
  <si>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</si>
  <si>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</si>
  <si>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</si>
  <si>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</si>
  <si>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</si>
  <si>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</si>
  <si>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</si>
  <si>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</si>
  <si>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</si>
  <si>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</si>
  <si>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</si>
  <si>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</si>
  <si>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</si>
  <si>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</si>
  <si>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</si>
  <si>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</si>
  <si>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</si>
  <si>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</si>
  <si>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</si>
  <si>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</si>
  <si>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</si>
  <si>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</si>
  <si>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</si>
  <si>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</si>
  <si>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</si>
  <si>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</si>
  <si>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</si>
  <si>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</si>
  <si>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</si>
  <si>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</si>
  <si>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</si>
  <si>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</si>
  <si>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</si>
  <si>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</si>
  <si>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</si>
  <si>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</si>
  <si>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</si>
  <si>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</si>
  <si>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</si>
  <si>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</si>
  <si>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</si>
  <si>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</si>
  <si>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</si>
  <si>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</si>
  <si>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</si>
  <si>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</si>
  <si>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</si>
  <si>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</si>
  <si>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</si>
  <si>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</si>
  <si>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</si>
  <si>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</si>
  <si>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</si>
  <si>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</si>
  <si>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</si>
  <si>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</si>
  <si>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</si>
  <si>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</si>
  <si>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</si>
  <si>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</si>
  <si>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</si>
  <si>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</si>
  <si>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</si>
  <si>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</si>
  <si>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</si>
  <si>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</si>
  <si>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</si>
  <si>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</si>
  <si>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</si>
  <si>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</si>
  <si>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</si>
  <si>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</si>
  <si>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</si>
  <si>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</si>
  <si>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</si>
  <si>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</si>
  <si>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</si>
  <si>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</si>
  <si>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</si>
  <si>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</si>
  <si>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</si>
  <si>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</si>
  <si>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</si>
  <si>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</si>
  <si>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</si>
  <si>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</si>
  <si>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</si>
  <si>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</si>
  <si>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</si>
  <si>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</si>
  <si>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</si>
  <si>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</si>
  <si>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</si>
  <si>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</si>
  <si>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</si>
  <si>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</si>
  <si>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</si>
  <si>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</si>
  <si>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</si>
  <si>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</si>
  <si>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</si>
  <si>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</si>
  <si>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</si>
  <si>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</si>
  <si>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</si>
  <si>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Новый Кувак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</si>
  <si>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</si>
  <si>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</si>
  <si>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</si>
  <si>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</si>
  <si>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</si>
  <si>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</si>
  <si>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</si>
  <si>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</si>
  <si>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</si>
  <si>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</si>
  <si>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</si>
  <si>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</si>
  <si>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</si>
  <si>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</si>
  <si>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</si>
  <si>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</si>
  <si>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</si>
  <si>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</si>
  <si>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Прогнозное значение</t>
  </si>
  <si>
    <t>Фактически сложившийся уровень</t>
  </si>
  <si>
    <t>x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</si>
  <si>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</si>
  <si>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</si>
  <si>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</si>
  <si>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</si>
  <si>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X</t>
  </si>
  <si>
    <t>Промежуточная сводная оценка выполнения социально-экономических показателей</t>
  </si>
  <si>
    <t>Итоговая сводная оценка выполнения социально-экономических показателей</t>
  </si>
  <si>
    <t>Отклонение от планируемого распределения</t>
  </si>
  <si>
    <t>ИТОГО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</si>
  <si>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</t>
  </si>
  <si>
    <t>Годовое значение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</si>
  <si>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</si>
  <si>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Исполнение</t>
  </si>
  <si>
    <t>Объем закупок скота и птицы во всех категориях хозяйств (тонн)</t>
  </si>
  <si>
    <t>Объем закупок молока во всех категориях хозяйств (тонн)</t>
  </si>
  <si>
    <t>Темп роста среднемесячной номинальной заработной платы (по крупным и средним организациям) (%)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</si>
  <si>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 (тыс.рублей)</t>
  </si>
  <si>
    <t>План распределения за период</t>
  </si>
  <si>
    <t>Распределение за отчетный период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</si>
  <si>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 (тыс.рублей)</t>
  </si>
  <si>
    <t>4=3/2</t>
  </si>
  <si>
    <t>8=7/6</t>
  </si>
  <si>
    <t>12=10/11</t>
  </si>
  <si>
    <t>16=15/14</t>
  </si>
  <si>
    <t>тыс. рублей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</si>
  <si>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</t>
  </si>
  <si>
    <t>н/д</t>
  </si>
  <si>
    <t>За январь 2015 года</t>
  </si>
  <si>
    <t>Численность официально зарегистрированных безработных граждан (на конец периода) (человек)</t>
  </si>
  <si>
    <t>20=19/18</t>
  </si>
  <si>
    <t>24=23/22</t>
  </si>
  <si>
    <t>29=28/11мес.</t>
  </si>
  <si>
    <t>30=27*29</t>
  </si>
  <si>
    <t>31=30-29</t>
  </si>
  <si>
    <t>Факторный анализ влияния отдельных показателей на итоговое распределение за январь 2015 года</t>
  </si>
  <si>
    <t xml:space="preserve"> + / -
(5)=(2)*(4)/(21)</t>
  </si>
  <si>
    <t xml:space="preserve"> + / -
(8)=(2)*(7)/(21)</t>
  </si>
  <si>
    <t xml:space="preserve"> + / -
(11)=(2)*(10)/(21)</t>
  </si>
  <si>
    <t xml:space="preserve"> + / -
(14)=(2)*(13)/(21)</t>
  </si>
  <si>
    <t xml:space="preserve"> + / -
(17)=(2)*(16)/(21)</t>
  </si>
  <si>
    <t xml:space="preserve"> + / -
(20)=(2)*(19)/(21)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</si>
</sst>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_ ;[Red]\-#,##0\ "/>
    <numFmt numFmtId="167" formatCode="#,##0.000_ ;[Red]\-#,##0.000\ "/>
    <numFmt numFmtId="168" formatCode="#,##0.0_ ;[Red]\-#,##0.0\ "/>
    <numFmt numFmtId="169" formatCode="#,##0.00_ ;[Red]\-#,##0.00\ "/>
  </numFmts>
  <fonts count="22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1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1" fillId="0" borderId="0"/>
    <xf numFmtId="0" fontId="1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3" fillId="0" borderId="0"/>
  </cellStyleXfs>
  <cellXfs count="81">
    <xf numFmtId="0" fontId="0" fillId="0" borderId="0" xfId="0"/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4" fontId="16" fillId="12" borderId="3" xfId="0" applyNumberFormat="1" applyFont="1" applyFill="1" applyBorder="1" applyAlignment="1">
      <alignment horizontal="center" vertical="center"/>
    </xf>
    <xf numFmtId="3" fontId="16" fillId="12" borderId="3" xfId="0" applyNumberFormat="1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4" fontId="14" fillId="0" borderId="0" xfId="38" applyNumberFormat="1" applyFont="1" applyFill="1" applyBorder="1" applyAlignment="1">
      <alignment horizontal="left" vertical="center" wrapText="1"/>
    </xf>
    <xf numFmtId="0" fontId="15" fillId="0" borderId="3" xfId="45" applyFont="1" applyFill="1" applyBorder="1" applyAlignment="1">
      <alignment horizontal="center" vertical="top" wrapText="1"/>
    </xf>
    <xf numFmtId="0" fontId="15" fillId="0" borderId="3" xfId="45" applyFont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12" borderId="3" xfId="45" applyFont="1" applyFill="1" applyBorder="1" applyAlignment="1">
      <alignment vertical="top" wrapText="1"/>
    </xf>
    <xf numFmtId="0" fontId="15" fillId="12" borderId="3" xfId="45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top" wrapText="1"/>
    </xf>
    <xf numFmtId="0" fontId="14" fillId="14" borderId="3" xfId="0" applyFont="1" applyFill="1" applyBorder="1" applyAlignment="1">
      <alignment vertical="top" wrapText="1"/>
    </xf>
    <xf numFmtId="165" fontId="16" fillId="12" borderId="3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166" fontId="16" fillId="12" borderId="3" xfId="0" applyNumberFormat="1" applyFont="1" applyFill="1" applyBorder="1" applyAlignment="1">
      <alignment vertical="center"/>
    </xf>
    <xf numFmtId="10" fontId="16" fillId="12" borderId="3" xfId="0" applyNumberFormat="1" applyFont="1" applyFill="1" applyBorder="1" applyAlignment="1">
      <alignment vertical="center"/>
    </xf>
    <xf numFmtId="0" fontId="18" fillId="12" borderId="3" xfId="45" applyFont="1" applyFill="1" applyBorder="1" applyAlignment="1">
      <alignment horizontal="center" vertical="top" wrapText="1"/>
    </xf>
    <xf numFmtId="0" fontId="16" fillId="12" borderId="3" xfId="0" applyFont="1" applyFill="1" applyBorder="1" applyAlignment="1">
      <alignment vertical="center"/>
    </xf>
    <xf numFmtId="0" fontId="0" fillId="0" borderId="0" xfId="0" applyFont="1"/>
    <xf numFmtId="0" fontId="17" fillId="0" borderId="3" xfId="0" applyFont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9" fillId="12" borderId="3" xfId="45" applyFont="1" applyFill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center" vertical="center"/>
    </xf>
    <xf numFmtId="0" fontId="19" fillId="0" borderId="3" xfId="45" applyFont="1" applyBorder="1" applyAlignment="1">
      <alignment vertical="top" wrapText="1"/>
    </xf>
    <xf numFmtId="0" fontId="19" fillId="12" borderId="3" xfId="45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9" fillId="12" borderId="3" xfId="0" applyFont="1" applyFill="1" applyBorder="1" applyAlignment="1">
      <alignment vertical="top" wrapText="1"/>
    </xf>
    <xf numFmtId="0" fontId="17" fillId="14" borderId="3" xfId="0" applyFont="1" applyFill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168" fontId="16" fillId="12" borderId="3" xfId="0" applyNumberFormat="1" applyFont="1" applyFill="1" applyBorder="1" applyAlignment="1">
      <alignment vertical="center"/>
    </xf>
    <xf numFmtId="168" fontId="14" fillId="0" borderId="3" xfId="0" applyNumberFormat="1" applyFont="1" applyFill="1" applyBorder="1" applyAlignment="1">
      <alignment horizontal="right" vertical="center"/>
    </xf>
    <xf numFmtId="0" fontId="15" fillId="12" borderId="3" xfId="45" applyFont="1" applyFill="1" applyBorder="1" applyAlignment="1">
      <alignment horizontal="left" vertical="top" wrapText="1"/>
    </xf>
    <xf numFmtId="165" fontId="16" fillId="12" borderId="3" xfId="0" applyNumberFormat="1" applyFont="1" applyFill="1" applyBorder="1" applyAlignment="1">
      <alignment vertical="center"/>
    </xf>
    <xf numFmtId="3" fontId="16" fillId="12" borderId="3" xfId="0" applyNumberFormat="1" applyFont="1" applyFill="1" applyBorder="1" applyAlignment="1">
      <alignment horizontal="center" vertical="center" wrapText="1"/>
    </xf>
    <xf numFmtId="165" fontId="16" fillId="12" borderId="3" xfId="0" applyNumberFormat="1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8" fontId="16" fillId="13" borderId="3" xfId="0" applyNumberFormat="1" applyFont="1" applyFill="1" applyBorder="1" applyAlignment="1">
      <alignment vertical="center"/>
    </xf>
    <xf numFmtId="4" fontId="16" fillId="13" borderId="3" xfId="0" applyNumberFormat="1" applyFont="1" applyFill="1" applyBorder="1" applyAlignment="1">
      <alignment horizontal="center" vertical="center"/>
    </xf>
    <xf numFmtId="169" fontId="16" fillId="13" borderId="3" xfId="0" applyNumberFormat="1" applyFont="1" applyFill="1" applyBorder="1" applyAlignment="1">
      <alignment horizontal="right" vertical="center"/>
    </xf>
    <xf numFmtId="167" fontId="14" fillId="0" borderId="3" xfId="0" applyNumberFormat="1" applyFont="1" applyFill="1" applyBorder="1" applyAlignment="1">
      <alignment horizontal="right" vertical="center"/>
    </xf>
    <xf numFmtId="166" fontId="14" fillId="0" borderId="3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vertical="top" wrapText="1"/>
    </xf>
    <xf numFmtId="0" fontId="17" fillId="0" borderId="0" xfId="0" applyFont="1" applyAlignment="1">
      <alignment horizontal="right"/>
    </xf>
    <xf numFmtId="0" fontId="17" fillId="16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/>
    </xf>
    <xf numFmtId="0" fontId="20" fillId="14" borderId="3" xfId="0" applyFont="1" applyFill="1" applyBorder="1" applyAlignment="1">
      <alignment vertical="top" wrapText="1"/>
    </xf>
    <xf numFmtId="0" fontId="7" fillId="0" borderId="0" xfId="0" applyFont="1"/>
    <xf numFmtId="168" fontId="20" fillId="12" borderId="3" xfId="0" applyNumberFormat="1" applyFont="1" applyFill="1" applyBorder="1" applyAlignment="1">
      <alignment vertical="center"/>
    </xf>
    <xf numFmtId="168" fontId="17" fillId="0" borderId="3" xfId="0" applyNumberFormat="1" applyFont="1" applyFill="1" applyBorder="1" applyAlignment="1">
      <alignment horizontal="right" vertical="center"/>
    </xf>
    <xf numFmtId="168" fontId="20" fillId="14" borderId="3" xfId="0" applyNumberFormat="1" applyFont="1" applyFill="1" applyBorder="1" applyAlignment="1">
      <alignment vertical="center"/>
    </xf>
    <xf numFmtId="169" fontId="17" fillId="0" borderId="3" xfId="0" applyNumberFormat="1" applyFont="1" applyBorder="1"/>
    <xf numFmtId="168" fontId="17" fillId="15" borderId="3" xfId="0" applyNumberFormat="1" applyFont="1" applyFill="1" applyBorder="1"/>
    <xf numFmtId="3" fontId="17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165" fontId="14" fillId="0" borderId="3" xfId="0" applyNumberFormat="1" applyFont="1" applyFill="1" applyBorder="1" applyAlignment="1">
      <alignment horizontal="center" vertical="center"/>
    </xf>
    <xf numFmtId="169" fontId="17" fillId="0" borderId="3" xfId="0" applyNumberFormat="1" applyFont="1" applyBorder="1" applyAlignment="1">
      <alignment horizontal="center"/>
    </xf>
    <xf numFmtId="168" fontId="17" fillId="15" borderId="3" xfId="0" applyNumberFormat="1" applyFont="1" applyFill="1" applyBorder="1" applyAlignment="1">
      <alignment horizontal="center"/>
    </xf>
    <xf numFmtId="168" fontId="15" fillId="0" borderId="3" xfId="45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166" fontId="16" fillId="13" borderId="3" xfId="0" applyNumberFormat="1" applyFont="1" applyFill="1" applyBorder="1" applyAlignment="1">
      <alignment vertical="center"/>
    </xf>
    <xf numFmtId="0" fontId="3" fillId="13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3" fillId="18" borderId="3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18" borderId="3" xfId="0" applyFont="1" applyFill="1" applyBorder="1" applyAlignment="1">
      <alignment horizontal="center" vertical="center" wrapText="1"/>
    </xf>
    <xf numFmtId="0" fontId="17" fillId="17" borderId="3" xfId="0" applyNumberFormat="1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  <color rgb="FFFF9999"/>
      <color rgb="FFFFFFCC"/>
      <color rgb="FF008A3E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GE377"/>
  <sheetViews>
    <sheetView tabSelected="1" view="pageBreakPreview" zoomScale="85" zoomScaleNormal="70" zoomScaleSheetLayoutView="85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09375" defaultRowHeight="13.8"/>
  <cols>
    <col min="1" max="1" width="44.6640625" style="1" customWidth="1"/>
    <col min="2" max="3" width="14.33203125" style="1" customWidth="1"/>
    <col min="4" max="4" width="8.6640625" style="1" customWidth="1"/>
    <col min="5" max="5" width="4.88671875" style="1" customWidth="1"/>
    <col min="6" max="6" width="8.44140625" style="1" customWidth="1"/>
    <col min="7" max="7" width="9.6640625" style="1" customWidth="1"/>
    <col min="8" max="8" width="9" style="1" customWidth="1"/>
    <col min="9" max="9" width="5.109375" style="1" customWidth="1"/>
    <col min="10" max="10" width="8.6640625" style="1" customWidth="1"/>
    <col min="11" max="11" width="9.88671875" style="1" customWidth="1"/>
    <col min="12" max="12" width="9" style="1" customWidth="1"/>
    <col min="13" max="13" width="5.33203125" style="1" customWidth="1"/>
    <col min="14" max="14" width="13.109375" style="1" customWidth="1"/>
    <col min="15" max="15" width="12.88671875" style="1" customWidth="1"/>
    <col min="16" max="16" width="8.6640625" style="1" customWidth="1"/>
    <col min="17" max="17" width="5.109375" style="1" customWidth="1"/>
    <col min="18" max="19" width="10.33203125" style="1" customWidth="1"/>
    <col min="20" max="20" width="8.6640625" style="1" customWidth="1"/>
    <col min="21" max="21" width="4.88671875" style="1" customWidth="1"/>
    <col min="22" max="22" width="9" style="1" customWidth="1"/>
    <col min="23" max="23" width="9.6640625" style="1" customWidth="1"/>
    <col min="24" max="24" width="8.6640625" style="1" customWidth="1"/>
    <col min="25" max="25" width="4.6640625" style="1" customWidth="1"/>
    <col min="26" max="26" width="12" style="1" customWidth="1"/>
    <col min="27" max="27" width="11.88671875" style="1" customWidth="1"/>
    <col min="28" max="28" width="13.5546875" style="1" customWidth="1"/>
    <col min="29" max="29" width="11.109375" style="1" customWidth="1"/>
    <col min="30" max="30" width="11.44140625" style="1" customWidth="1"/>
    <col min="31" max="31" width="11.33203125" style="1" customWidth="1"/>
    <col min="32" max="16384" width="9.109375" style="1"/>
  </cols>
  <sheetData>
    <row r="1" spans="1:31" ht="21.75" customHeight="1">
      <c r="A1" s="72" t="s">
        <v>382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</row>
    <row r="2" spans="1:31" ht="15.6">
      <c r="A2" s="67" t="s">
        <v>398</v>
      </c>
      <c r="AE2" s="52" t="s">
        <v>395</v>
      </c>
    </row>
    <row r="3" spans="1:31" ht="134.4" customHeight="1">
      <c r="A3" s="73" t="s">
        <v>15</v>
      </c>
      <c r="B3" s="75" t="s">
        <v>387</v>
      </c>
      <c r="C3" s="75"/>
      <c r="D3" s="75"/>
      <c r="E3" s="75"/>
      <c r="F3" s="75" t="s">
        <v>386</v>
      </c>
      <c r="G3" s="75"/>
      <c r="H3" s="75"/>
      <c r="I3" s="75"/>
      <c r="J3" s="75" t="s">
        <v>399</v>
      </c>
      <c r="K3" s="75"/>
      <c r="L3" s="75"/>
      <c r="M3" s="75"/>
      <c r="N3" s="75" t="s">
        <v>390</v>
      </c>
      <c r="O3" s="75"/>
      <c r="P3" s="75"/>
      <c r="Q3" s="75"/>
      <c r="R3" s="75" t="s">
        <v>385</v>
      </c>
      <c r="S3" s="75"/>
      <c r="T3" s="75"/>
      <c r="U3" s="75"/>
      <c r="V3" s="75" t="s">
        <v>384</v>
      </c>
      <c r="W3" s="75"/>
      <c r="X3" s="75"/>
      <c r="Y3" s="75"/>
      <c r="Z3" s="74" t="s">
        <v>376</v>
      </c>
      <c r="AA3" s="74" t="s">
        <v>377</v>
      </c>
      <c r="AB3" s="71" t="s">
        <v>381</v>
      </c>
      <c r="AC3" s="73" t="s">
        <v>388</v>
      </c>
      <c r="AD3" s="73" t="s">
        <v>389</v>
      </c>
      <c r="AE3" s="73" t="s">
        <v>378</v>
      </c>
    </row>
    <row r="4" spans="1:31" ht="42" customHeight="1">
      <c r="A4" s="73"/>
      <c r="B4" s="68" t="s">
        <v>368</v>
      </c>
      <c r="C4" s="68" t="s">
        <v>369</v>
      </c>
      <c r="D4" s="68" t="s">
        <v>383</v>
      </c>
      <c r="E4" s="68" t="s">
        <v>16</v>
      </c>
      <c r="F4" s="68" t="s">
        <v>368</v>
      </c>
      <c r="G4" s="68" t="s">
        <v>369</v>
      </c>
      <c r="H4" s="68" t="s">
        <v>383</v>
      </c>
      <c r="I4" s="68" t="s">
        <v>16</v>
      </c>
      <c r="J4" s="68" t="s">
        <v>368</v>
      </c>
      <c r="K4" s="68" t="s">
        <v>369</v>
      </c>
      <c r="L4" s="68" t="s">
        <v>383</v>
      </c>
      <c r="M4" s="68" t="s">
        <v>16</v>
      </c>
      <c r="N4" s="68" t="s">
        <v>368</v>
      </c>
      <c r="O4" s="68" t="s">
        <v>369</v>
      </c>
      <c r="P4" s="68" t="s">
        <v>383</v>
      </c>
      <c r="Q4" s="68" t="s">
        <v>16</v>
      </c>
      <c r="R4" s="68" t="s">
        <v>368</v>
      </c>
      <c r="S4" s="68" t="s">
        <v>369</v>
      </c>
      <c r="T4" s="68" t="s">
        <v>383</v>
      </c>
      <c r="U4" s="68" t="s">
        <v>16</v>
      </c>
      <c r="V4" s="68" t="s">
        <v>368</v>
      </c>
      <c r="W4" s="68" t="s">
        <v>369</v>
      </c>
      <c r="X4" s="68" t="s">
        <v>383</v>
      </c>
      <c r="Y4" s="68" t="s">
        <v>16</v>
      </c>
      <c r="Z4" s="74"/>
      <c r="AA4" s="74"/>
      <c r="AB4" s="71"/>
      <c r="AC4" s="73"/>
      <c r="AD4" s="73"/>
      <c r="AE4" s="73"/>
    </row>
    <row r="5" spans="1:31" s="20" customFormat="1" ht="13.95" customHeight="1">
      <c r="A5" s="27">
        <v>1</v>
      </c>
      <c r="B5" s="27">
        <v>2</v>
      </c>
      <c r="C5" s="27">
        <v>3</v>
      </c>
      <c r="D5" s="27" t="s">
        <v>391</v>
      </c>
      <c r="E5" s="27">
        <v>5</v>
      </c>
      <c r="F5" s="27">
        <v>6</v>
      </c>
      <c r="G5" s="27">
        <v>7</v>
      </c>
      <c r="H5" s="27" t="s">
        <v>392</v>
      </c>
      <c r="I5" s="27">
        <v>9</v>
      </c>
      <c r="J5" s="27">
        <v>10</v>
      </c>
      <c r="K5" s="27">
        <v>11</v>
      </c>
      <c r="L5" s="27" t="s">
        <v>393</v>
      </c>
      <c r="M5" s="27">
        <v>13</v>
      </c>
      <c r="N5" s="27">
        <v>14</v>
      </c>
      <c r="O5" s="27">
        <v>15</v>
      </c>
      <c r="P5" s="27" t="s">
        <v>394</v>
      </c>
      <c r="Q5" s="27">
        <v>17</v>
      </c>
      <c r="R5" s="27">
        <v>18</v>
      </c>
      <c r="S5" s="27">
        <v>19</v>
      </c>
      <c r="T5" s="27" t="s">
        <v>400</v>
      </c>
      <c r="U5" s="27">
        <v>21</v>
      </c>
      <c r="V5" s="27">
        <v>22</v>
      </c>
      <c r="W5" s="27">
        <v>23</v>
      </c>
      <c r="X5" s="27" t="s">
        <v>401</v>
      </c>
      <c r="Y5" s="27">
        <v>25</v>
      </c>
      <c r="Z5" s="27">
        <v>26</v>
      </c>
      <c r="AA5" s="27">
        <v>27</v>
      </c>
      <c r="AB5" s="27">
        <v>28</v>
      </c>
      <c r="AC5" s="27" t="s">
        <v>402</v>
      </c>
      <c r="AD5" s="27" t="s">
        <v>403</v>
      </c>
      <c r="AE5" s="27" t="s">
        <v>404</v>
      </c>
    </row>
    <row r="6" spans="1:31" s="3" customFormat="1" ht="16.95" customHeight="1">
      <c r="A6" s="38" t="s">
        <v>4</v>
      </c>
      <c r="B6" s="36">
        <f>SUM(B7:B16)</f>
        <v>57635838</v>
      </c>
      <c r="C6" s="36">
        <f>SUM(C7:C16)</f>
        <v>57348233.899999991</v>
      </c>
      <c r="D6" s="6">
        <f>C6/B6</f>
        <v>0.99500997799320612</v>
      </c>
      <c r="E6" s="23"/>
      <c r="F6" s="39"/>
      <c r="G6" s="39"/>
      <c r="H6" s="6"/>
      <c r="I6" s="23"/>
      <c r="J6" s="40"/>
      <c r="K6" s="40"/>
      <c r="L6" s="40"/>
      <c r="M6" s="23"/>
      <c r="N6" s="36">
        <f>SUM(N7:N16)</f>
        <v>1932898.6999999995</v>
      </c>
      <c r="O6" s="36">
        <f>SUM(O7:O16)</f>
        <v>1470239.1</v>
      </c>
      <c r="P6" s="6">
        <f>O6/N6</f>
        <v>0.7606394996282011</v>
      </c>
      <c r="Q6" s="23"/>
      <c r="R6" s="40"/>
      <c r="S6" s="40"/>
      <c r="T6" s="40"/>
      <c r="U6" s="23"/>
      <c r="V6" s="40"/>
      <c r="W6" s="41"/>
      <c r="X6" s="41"/>
      <c r="Y6" s="23"/>
      <c r="Z6" s="24"/>
      <c r="AA6" s="22"/>
      <c r="AB6" s="21">
        <f>SUM(AB7:AB16)</f>
        <v>2046413</v>
      </c>
      <c r="AC6" s="36">
        <f>SUM(AC7:AC16)</f>
        <v>186037.54545454544</v>
      </c>
      <c r="AD6" s="36">
        <f>SUM(AD7:AD16)</f>
        <v>176947.5</v>
      </c>
      <c r="AE6" s="36">
        <f>SUM(AE7:AE16)</f>
        <v>-9090.0454545454486</v>
      </c>
    </row>
    <row r="7" spans="1:31" s="2" customFormat="1" ht="16.95" customHeight="1">
      <c r="A7" s="12" t="s">
        <v>5</v>
      </c>
      <c r="B7" s="37">
        <v>15527056</v>
      </c>
      <c r="C7" s="37">
        <v>17637026</v>
      </c>
      <c r="D7" s="4">
        <f>IF(E7=0,0,IF(B7=0,1,IF(C7&lt;0,0,C7/B7)))</f>
        <v>1.1358898943882214</v>
      </c>
      <c r="E7" s="11">
        <v>15</v>
      </c>
      <c r="F7" s="63" t="s">
        <v>397</v>
      </c>
      <c r="G7" s="63" t="s">
        <v>397</v>
      </c>
      <c r="H7" s="63" t="s">
        <v>397</v>
      </c>
      <c r="I7" s="63" t="s">
        <v>397</v>
      </c>
      <c r="J7" s="48">
        <v>3300</v>
      </c>
      <c r="K7" s="48">
        <v>3298</v>
      </c>
      <c r="L7" s="4">
        <f>IF(M7=0,0,IF(J7=0,1,IF(K7&lt;0,0,J7/K7)))</f>
        <v>1.0006064281382656</v>
      </c>
      <c r="M7" s="11">
        <v>5</v>
      </c>
      <c r="N7" s="37">
        <v>1015976.1</v>
      </c>
      <c r="O7" s="37">
        <v>798383.1</v>
      </c>
      <c r="P7" s="4">
        <f>IF(Q7=0,0,IF(N7=0,1,IF(O7&lt;0,0,O7/N7)))</f>
        <v>0.78582862333080472</v>
      </c>
      <c r="Q7" s="11">
        <v>20</v>
      </c>
      <c r="R7" s="5" t="s">
        <v>370</v>
      </c>
      <c r="S7" s="5" t="s">
        <v>370</v>
      </c>
      <c r="T7" s="5" t="s">
        <v>370</v>
      </c>
      <c r="U7" s="5" t="s">
        <v>370</v>
      </c>
      <c r="V7" s="5" t="s">
        <v>370</v>
      </c>
      <c r="W7" s="5" t="s">
        <v>370</v>
      </c>
      <c r="X7" s="5" t="s">
        <v>370</v>
      </c>
      <c r="Y7" s="5" t="s">
        <v>370</v>
      </c>
      <c r="Z7" s="47">
        <f>(D7*E7+L7*M7+P7*Q7)/(E7+M7+Q7)</f>
        <v>0.94394882557826865</v>
      </c>
      <c r="AA7" s="47">
        <f>IF(Z7&gt;1.2,IF((Z7-1.2)*0.1+1.2&gt;1.3,1.3,(Z7-1.2)*0.1+1.2),Z7)</f>
        <v>0.94394882557826865</v>
      </c>
      <c r="AB7" s="48">
        <v>399802</v>
      </c>
      <c r="AC7" s="37">
        <f>AB7/11</f>
        <v>36345.63636363636</v>
      </c>
      <c r="AD7" s="37">
        <f>ROUND(AA7*AC7,1)</f>
        <v>34308.400000000001</v>
      </c>
      <c r="AE7" s="37">
        <f>AD7-AC7</f>
        <v>-2037.2363636363589</v>
      </c>
    </row>
    <row r="8" spans="1:31" s="2" customFormat="1" ht="16.95" customHeight="1">
      <c r="A8" s="12" t="s">
        <v>6</v>
      </c>
      <c r="B8" s="37">
        <v>26806421</v>
      </c>
      <c r="C8" s="37">
        <v>25574664</v>
      </c>
      <c r="D8" s="4">
        <f t="shared" ref="D8:D16" si="0">IF(E8=0,0,IF(B8=0,1,IF(C8&lt;0,0,C8/B8)))</f>
        <v>0.95404992706784697</v>
      </c>
      <c r="E8" s="11">
        <v>15</v>
      </c>
      <c r="F8" s="63" t="s">
        <v>397</v>
      </c>
      <c r="G8" s="63" t="s">
        <v>397</v>
      </c>
      <c r="H8" s="63" t="s">
        <v>397</v>
      </c>
      <c r="I8" s="63" t="s">
        <v>397</v>
      </c>
      <c r="J8" s="48">
        <v>6100</v>
      </c>
      <c r="K8" s="48">
        <v>5447</v>
      </c>
      <c r="L8" s="4">
        <f t="shared" ref="L8:L16" si="1">IF(M8=0,0,IF(J8=0,1,IF(K8&lt;0,0,J8/K8)))</f>
        <v>1.1198825041307141</v>
      </c>
      <c r="M8" s="11">
        <v>15</v>
      </c>
      <c r="N8" s="37">
        <v>634297.30000000005</v>
      </c>
      <c r="O8" s="37">
        <v>419000</v>
      </c>
      <c r="P8" s="4">
        <f t="shared" ref="P8:P16" si="2">IF(Q8=0,0,IF(N8=0,1,IF(O8&lt;0,0,O8/N8)))</f>
        <v>0.66057351970440359</v>
      </c>
      <c r="Q8" s="11">
        <v>20</v>
      </c>
      <c r="R8" s="5" t="s">
        <v>370</v>
      </c>
      <c r="S8" s="5" t="s">
        <v>370</v>
      </c>
      <c r="T8" s="5" t="s">
        <v>370</v>
      </c>
      <c r="U8" s="5" t="s">
        <v>370</v>
      </c>
      <c r="V8" s="5" t="s">
        <v>370</v>
      </c>
      <c r="W8" s="5" t="s">
        <v>370</v>
      </c>
      <c r="X8" s="5" t="s">
        <v>370</v>
      </c>
      <c r="Y8" s="5" t="s">
        <v>370</v>
      </c>
      <c r="Z8" s="47">
        <f t="shared" ref="Z8:Z16" si="3">(D8*E8+L8*M8+P8*Q8)/(E8+M8+Q8)</f>
        <v>0.88640913724132975</v>
      </c>
      <c r="AA8" s="47">
        <f t="shared" ref="AA8:AA16" si="4">IF(Z8&gt;1.2,IF((Z8-1.2)*0.1+1.2&gt;1.3,1.3,(Z8-1.2)*0.1+1.2),Z8)</f>
        <v>0.88640913724132975</v>
      </c>
      <c r="AB8" s="48">
        <v>264210</v>
      </c>
      <c r="AC8" s="37">
        <f t="shared" ref="AC8:AC16" si="5">AB8/11</f>
        <v>24019.090909090908</v>
      </c>
      <c r="AD8" s="37">
        <f t="shared" ref="AD8:AD16" si="6">ROUND(AA8*AC8,1)</f>
        <v>21290.7</v>
      </c>
      <c r="AE8" s="37">
        <f t="shared" ref="AE8:AE16" si="7">AD8-AC8</f>
        <v>-2728.3909090909074</v>
      </c>
    </row>
    <row r="9" spans="1:31" s="2" customFormat="1" ht="16.95" customHeight="1">
      <c r="A9" s="12" t="s">
        <v>7</v>
      </c>
      <c r="B9" s="37">
        <v>3853987</v>
      </c>
      <c r="C9" s="37">
        <v>3168989</v>
      </c>
      <c r="D9" s="4">
        <f t="shared" si="0"/>
        <v>0.82226250373963383</v>
      </c>
      <c r="E9" s="11">
        <v>20</v>
      </c>
      <c r="F9" s="63" t="s">
        <v>397</v>
      </c>
      <c r="G9" s="63" t="s">
        <v>397</v>
      </c>
      <c r="H9" s="63" t="s">
        <v>397</v>
      </c>
      <c r="I9" s="63" t="s">
        <v>397</v>
      </c>
      <c r="J9" s="48">
        <v>750</v>
      </c>
      <c r="K9" s="48">
        <v>605</v>
      </c>
      <c r="L9" s="4">
        <f t="shared" si="1"/>
        <v>1.2396694214876034</v>
      </c>
      <c r="M9" s="11">
        <v>5</v>
      </c>
      <c r="N9" s="37">
        <v>92210.7</v>
      </c>
      <c r="O9" s="37">
        <v>108127.1</v>
      </c>
      <c r="P9" s="4">
        <f t="shared" si="2"/>
        <v>1.172609035610835</v>
      </c>
      <c r="Q9" s="11">
        <v>20</v>
      </c>
      <c r="R9" s="5" t="s">
        <v>370</v>
      </c>
      <c r="S9" s="5" t="s">
        <v>370</v>
      </c>
      <c r="T9" s="5" t="s">
        <v>370</v>
      </c>
      <c r="U9" s="5" t="s">
        <v>370</v>
      </c>
      <c r="V9" s="5" t="s">
        <v>370</v>
      </c>
      <c r="W9" s="5" t="s">
        <v>370</v>
      </c>
      <c r="X9" s="5" t="s">
        <v>370</v>
      </c>
      <c r="Y9" s="5" t="s">
        <v>370</v>
      </c>
      <c r="Z9" s="47">
        <f t="shared" si="3"/>
        <v>1.0243506198766088</v>
      </c>
      <c r="AA9" s="47">
        <f t="shared" si="4"/>
        <v>1.0243506198766088</v>
      </c>
      <c r="AB9" s="48">
        <v>332817</v>
      </c>
      <c r="AC9" s="37">
        <f t="shared" si="5"/>
        <v>30256.090909090908</v>
      </c>
      <c r="AD9" s="37">
        <f t="shared" si="6"/>
        <v>30992.799999999999</v>
      </c>
      <c r="AE9" s="37">
        <f t="shared" si="7"/>
        <v>736.70909090909117</v>
      </c>
    </row>
    <row r="10" spans="1:31" s="2" customFormat="1" ht="16.95" customHeight="1">
      <c r="A10" s="12" t="s">
        <v>8</v>
      </c>
      <c r="B10" s="37">
        <v>7240384</v>
      </c>
      <c r="C10" s="37">
        <v>6683403.2999999998</v>
      </c>
      <c r="D10" s="4">
        <f t="shared" si="0"/>
        <v>0.92307304419213121</v>
      </c>
      <c r="E10" s="11">
        <v>20</v>
      </c>
      <c r="F10" s="63" t="s">
        <v>397</v>
      </c>
      <c r="G10" s="63" t="s">
        <v>397</v>
      </c>
      <c r="H10" s="63" t="s">
        <v>397</v>
      </c>
      <c r="I10" s="63" t="s">
        <v>397</v>
      </c>
      <c r="J10" s="48">
        <v>470</v>
      </c>
      <c r="K10" s="48">
        <v>429</v>
      </c>
      <c r="L10" s="4">
        <f t="shared" si="1"/>
        <v>1.0955710955710956</v>
      </c>
      <c r="M10" s="11">
        <v>10</v>
      </c>
      <c r="N10" s="37">
        <v>80154.899999999994</v>
      </c>
      <c r="O10" s="37">
        <v>52222</v>
      </c>
      <c r="P10" s="4">
        <f t="shared" si="2"/>
        <v>0.65151350697212529</v>
      </c>
      <c r="Q10" s="11">
        <v>20</v>
      </c>
      <c r="R10" s="5" t="s">
        <v>370</v>
      </c>
      <c r="S10" s="5" t="s">
        <v>370</v>
      </c>
      <c r="T10" s="5" t="s">
        <v>370</v>
      </c>
      <c r="U10" s="5" t="s">
        <v>370</v>
      </c>
      <c r="V10" s="5" t="s">
        <v>370</v>
      </c>
      <c r="W10" s="5" t="s">
        <v>370</v>
      </c>
      <c r="X10" s="5" t="s">
        <v>370</v>
      </c>
      <c r="Y10" s="5" t="s">
        <v>370</v>
      </c>
      <c r="Z10" s="47">
        <f t="shared" si="3"/>
        <v>0.84894883957992162</v>
      </c>
      <c r="AA10" s="47">
        <f t="shared" si="4"/>
        <v>0.84894883957992162</v>
      </c>
      <c r="AB10" s="48">
        <v>169631</v>
      </c>
      <c r="AC10" s="37">
        <f t="shared" si="5"/>
        <v>15421</v>
      </c>
      <c r="AD10" s="37">
        <f t="shared" si="6"/>
        <v>13091.6</v>
      </c>
      <c r="AE10" s="37">
        <f t="shared" si="7"/>
        <v>-2329.3999999999996</v>
      </c>
    </row>
    <row r="11" spans="1:31" s="2" customFormat="1" ht="16.95" customHeight="1">
      <c r="A11" s="12" t="s">
        <v>9</v>
      </c>
      <c r="B11" s="37">
        <v>490110</v>
      </c>
      <c r="C11" s="37">
        <v>586647</v>
      </c>
      <c r="D11" s="4">
        <f t="shared" si="0"/>
        <v>1.196970067943931</v>
      </c>
      <c r="E11" s="11">
        <v>20</v>
      </c>
      <c r="F11" s="63" t="s">
        <v>397</v>
      </c>
      <c r="G11" s="63" t="s">
        <v>397</v>
      </c>
      <c r="H11" s="63" t="s">
        <v>397</v>
      </c>
      <c r="I11" s="63" t="s">
        <v>397</v>
      </c>
      <c r="J11" s="48">
        <v>400</v>
      </c>
      <c r="K11" s="48">
        <v>403</v>
      </c>
      <c r="L11" s="4">
        <f t="shared" si="1"/>
        <v>0.99255583126550873</v>
      </c>
      <c r="M11" s="11">
        <v>10</v>
      </c>
      <c r="N11" s="37">
        <v>17146.7</v>
      </c>
      <c r="O11" s="37">
        <v>16928</v>
      </c>
      <c r="P11" s="4">
        <f t="shared" si="2"/>
        <v>0.98724535916532041</v>
      </c>
      <c r="Q11" s="11">
        <v>20</v>
      </c>
      <c r="R11" s="5" t="s">
        <v>370</v>
      </c>
      <c r="S11" s="5" t="s">
        <v>370</v>
      </c>
      <c r="T11" s="5" t="s">
        <v>370</v>
      </c>
      <c r="U11" s="5" t="s">
        <v>370</v>
      </c>
      <c r="V11" s="5" t="s">
        <v>370</v>
      </c>
      <c r="W11" s="5" t="s">
        <v>370</v>
      </c>
      <c r="X11" s="5" t="s">
        <v>370</v>
      </c>
      <c r="Y11" s="5" t="s">
        <v>370</v>
      </c>
      <c r="Z11" s="47">
        <f t="shared" si="3"/>
        <v>1.0721973370968023</v>
      </c>
      <c r="AA11" s="47">
        <f t="shared" si="4"/>
        <v>1.0721973370968023</v>
      </c>
      <c r="AB11" s="48">
        <v>186688</v>
      </c>
      <c r="AC11" s="37">
        <f t="shared" si="5"/>
        <v>16971.636363636364</v>
      </c>
      <c r="AD11" s="37">
        <f t="shared" si="6"/>
        <v>18196.900000000001</v>
      </c>
      <c r="AE11" s="37">
        <f t="shared" si="7"/>
        <v>1225.2636363636375</v>
      </c>
    </row>
    <row r="12" spans="1:31" s="2" customFormat="1" ht="16.95" customHeight="1">
      <c r="A12" s="12" t="s">
        <v>10</v>
      </c>
      <c r="B12" s="37">
        <v>1814232</v>
      </c>
      <c r="C12" s="37">
        <v>1673722.3</v>
      </c>
      <c r="D12" s="4">
        <f t="shared" si="0"/>
        <v>0.92255141569545684</v>
      </c>
      <c r="E12" s="11">
        <v>20</v>
      </c>
      <c r="F12" s="63" t="s">
        <v>397</v>
      </c>
      <c r="G12" s="63" t="s">
        <v>397</v>
      </c>
      <c r="H12" s="63" t="s">
        <v>397</v>
      </c>
      <c r="I12" s="63" t="s">
        <v>397</v>
      </c>
      <c r="J12" s="48">
        <v>340</v>
      </c>
      <c r="K12" s="48">
        <v>315</v>
      </c>
      <c r="L12" s="4">
        <f t="shared" si="1"/>
        <v>1.0793650793650793</v>
      </c>
      <c r="M12" s="11">
        <v>15</v>
      </c>
      <c r="N12" s="37">
        <v>25772.9</v>
      </c>
      <c r="O12" s="37">
        <v>19037.400000000001</v>
      </c>
      <c r="P12" s="4">
        <f t="shared" si="2"/>
        <v>0.73865959981220586</v>
      </c>
      <c r="Q12" s="11">
        <v>20</v>
      </c>
      <c r="R12" s="5" t="s">
        <v>370</v>
      </c>
      <c r="S12" s="5" t="s">
        <v>370</v>
      </c>
      <c r="T12" s="5" t="s">
        <v>370</v>
      </c>
      <c r="U12" s="5" t="s">
        <v>370</v>
      </c>
      <c r="V12" s="5" t="s">
        <v>370</v>
      </c>
      <c r="W12" s="5" t="s">
        <v>370</v>
      </c>
      <c r="X12" s="5" t="s">
        <v>370</v>
      </c>
      <c r="Y12" s="5" t="s">
        <v>370</v>
      </c>
      <c r="Z12" s="47">
        <f t="shared" si="3"/>
        <v>0.89844902728417164</v>
      </c>
      <c r="AA12" s="47">
        <f t="shared" si="4"/>
        <v>0.89844902728417164</v>
      </c>
      <c r="AB12" s="48">
        <v>109979</v>
      </c>
      <c r="AC12" s="37">
        <f t="shared" si="5"/>
        <v>9998.0909090909099</v>
      </c>
      <c r="AD12" s="37">
        <f t="shared" si="6"/>
        <v>8982.7999999999993</v>
      </c>
      <c r="AE12" s="37">
        <f t="shared" si="7"/>
        <v>-1015.2909090909106</v>
      </c>
    </row>
    <row r="13" spans="1:31" s="2" customFormat="1" ht="16.95" customHeight="1">
      <c r="A13" s="12" t="s">
        <v>11</v>
      </c>
      <c r="B13" s="37">
        <v>1523564</v>
      </c>
      <c r="C13" s="37">
        <v>1618861.3</v>
      </c>
      <c r="D13" s="4">
        <f t="shared" si="0"/>
        <v>1.0625489313215593</v>
      </c>
      <c r="E13" s="11">
        <v>20</v>
      </c>
      <c r="F13" s="63" t="s">
        <v>397</v>
      </c>
      <c r="G13" s="63" t="s">
        <v>397</v>
      </c>
      <c r="H13" s="63" t="s">
        <v>397</v>
      </c>
      <c r="I13" s="63" t="s">
        <v>397</v>
      </c>
      <c r="J13" s="48">
        <v>410</v>
      </c>
      <c r="K13" s="48">
        <v>453</v>
      </c>
      <c r="L13" s="4">
        <f t="shared" si="1"/>
        <v>0.90507726269315669</v>
      </c>
      <c r="M13" s="11">
        <v>10</v>
      </c>
      <c r="N13" s="37">
        <v>22749.9</v>
      </c>
      <c r="O13" s="37">
        <v>19467.3</v>
      </c>
      <c r="P13" s="4">
        <f t="shared" si="2"/>
        <v>0.85570925586486091</v>
      </c>
      <c r="Q13" s="11">
        <v>20</v>
      </c>
      <c r="R13" s="5" t="s">
        <v>370</v>
      </c>
      <c r="S13" s="5" t="s">
        <v>370</v>
      </c>
      <c r="T13" s="5" t="s">
        <v>370</v>
      </c>
      <c r="U13" s="5" t="s">
        <v>370</v>
      </c>
      <c r="V13" s="5" t="s">
        <v>370</v>
      </c>
      <c r="W13" s="5" t="s">
        <v>370</v>
      </c>
      <c r="X13" s="5" t="s">
        <v>370</v>
      </c>
      <c r="Y13" s="5" t="s">
        <v>370</v>
      </c>
      <c r="Z13" s="47">
        <f t="shared" si="3"/>
        <v>0.94831872741319945</v>
      </c>
      <c r="AA13" s="47">
        <f t="shared" si="4"/>
        <v>0.94831872741319945</v>
      </c>
      <c r="AB13" s="48">
        <v>172246</v>
      </c>
      <c r="AC13" s="37">
        <f t="shared" si="5"/>
        <v>15658.727272727272</v>
      </c>
      <c r="AD13" s="37">
        <f t="shared" si="6"/>
        <v>14849.5</v>
      </c>
      <c r="AE13" s="37">
        <f t="shared" si="7"/>
        <v>-809.22727272727207</v>
      </c>
    </row>
    <row r="14" spans="1:31" s="2" customFormat="1" ht="16.95" customHeight="1">
      <c r="A14" s="12" t="s">
        <v>12</v>
      </c>
      <c r="B14" s="37">
        <v>48651</v>
      </c>
      <c r="C14" s="37">
        <v>37209.300000000003</v>
      </c>
      <c r="D14" s="4">
        <f t="shared" si="0"/>
        <v>0.76482086699142882</v>
      </c>
      <c r="E14" s="11">
        <v>20</v>
      </c>
      <c r="F14" s="63" t="s">
        <v>397</v>
      </c>
      <c r="G14" s="63" t="s">
        <v>397</v>
      </c>
      <c r="H14" s="63" t="s">
        <v>397</v>
      </c>
      <c r="I14" s="63" t="s">
        <v>397</v>
      </c>
      <c r="J14" s="48">
        <v>250</v>
      </c>
      <c r="K14" s="48">
        <v>227</v>
      </c>
      <c r="L14" s="4">
        <f t="shared" si="1"/>
        <v>1.1013215859030836</v>
      </c>
      <c r="M14" s="11">
        <v>15</v>
      </c>
      <c r="N14" s="37">
        <v>7297.4</v>
      </c>
      <c r="O14" s="37">
        <v>7689</v>
      </c>
      <c r="P14" s="4">
        <f t="shared" si="2"/>
        <v>1.0536629484473923</v>
      </c>
      <c r="Q14" s="11">
        <v>20</v>
      </c>
      <c r="R14" s="5" t="s">
        <v>370</v>
      </c>
      <c r="S14" s="5" t="s">
        <v>370</v>
      </c>
      <c r="T14" s="5" t="s">
        <v>370</v>
      </c>
      <c r="U14" s="5" t="s">
        <v>370</v>
      </c>
      <c r="V14" s="5" t="s">
        <v>370</v>
      </c>
      <c r="W14" s="5" t="s">
        <v>370</v>
      </c>
      <c r="X14" s="5" t="s">
        <v>370</v>
      </c>
      <c r="Y14" s="5" t="s">
        <v>370</v>
      </c>
      <c r="Z14" s="47">
        <f t="shared" si="3"/>
        <v>0.96162727449677599</v>
      </c>
      <c r="AA14" s="47">
        <f t="shared" si="4"/>
        <v>0.96162727449677599</v>
      </c>
      <c r="AB14" s="48">
        <v>124014</v>
      </c>
      <c r="AC14" s="37">
        <f t="shared" si="5"/>
        <v>11274</v>
      </c>
      <c r="AD14" s="37">
        <f t="shared" si="6"/>
        <v>10841.4</v>
      </c>
      <c r="AE14" s="37">
        <f t="shared" si="7"/>
        <v>-432.60000000000036</v>
      </c>
    </row>
    <row r="15" spans="1:31" s="2" customFormat="1" ht="16.95" customHeight="1">
      <c r="A15" s="12" t="s">
        <v>13</v>
      </c>
      <c r="B15" s="37">
        <v>234629</v>
      </c>
      <c r="C15" s="37">
        <v>305573.2</v>
      </c>
      <c r="D15" s="4">
        <f t="shared" si="0"/>
        <v>1.3023675675214914</v>
      </c>
      <c r="E15" s="11">
        <v>20</v>
      </c>
      <c r="F15" s="63" t="s">
        <v>397</v>
      </c>
      <c r="G15" s="63" t="s">
        <v>397</v>
      </c>
      <c r="H15" s="63" t="s">
        <v>397</v>
      </c>
      <c r="I15" s="63" t="s">
        <v>397</v>
      </c>
      <c r="J15" s="48">
        <v>300</v>
      </c>
      <c r="K15" s="48">
        <v>332</v>
      </c>
      <c r="L15" s="4">
        <f t="shared" si="1"/>
        <v>0.90361445783132532</v>
      </c>
      <c r="M15" s="11">
        <v>10</v>
      </c>
      <c r="N15" s="37">
        <v>24067</v>
      </c>
      <c r="O15" s="37">
        <v>19551.5</v>
      </c>
      <c r="P15" s="4">
        <f t="shared" si="2"/>
        <v>0.81237794490381021</v>
      </c>
      <c r="Q15" s="11">
        <v>20</v>
      </c>
      <c r="R15" s="5" t="s">
        <v>370</v>
      </c>
      <c r="S15" s="5" t="s">
        <v>370</v>
      </c>
      <c r="T15" s="5" t="s">
        <v>370</v>
      </c>
      <c r="U15" s="5" t="s">
        <v>370</v>
      </c>
      <c r="V15" s="5" t="s">
        <v>370</v>
      </c>
      <c r="W15" s="5" t="s">
        <v>370</v>
      </c>
      <c r="X15" s="5" t="s">
        <v>370</v>
      </c>
      <c r="Y15" s="5" t="s">
        <v>370</v>
      </c>
      <c r="Z15" s="47">
        <f t="shared" si="3"/>
        <v>1.0266210965363856</v>
      </c>
      <c r="AA15" s="47">
        <f t="shared" si="4"/>
        <v>1.0266210965363856</v>
      </c>
      <c r="AB15" s="48">
        <v>182831</v>
      </c>
      <c r="AC15" s="37">
        <f t="shared" si="5"/>
        <v>16621</v>
      </c>
      <c r="AD15" s="37">
        <f t="shared" si="6"/>
        <v>17063.5</v>
      </c>
      <c r="AE15" s="37">
        <f t="shared" si="7"/>
        <v>442.5</v>
      </c>
    </row>
    <row r="16" spans="1:31" s="2" customFormat="1" ht="16.95" customHeight="1">
      <c r="A16" s="12" t="s">
        <v>14</v>
      </c>
      <c r="B16" s="37">
        <v>96804</v>
      </c>
      <c r="C16" s="37">
        <v>62138.5</v>
      </c>
      <c r="D16" s="4">
        <f t="shared" si="0"/>
        <v>0.64190012809388042</v>
      </c>
      <c r="E16" s="11">
        <v>20</v>
      </c>
      <c r="F16" s="63" t="s">
        <v>397</v>
      </c>
      <c r="G16" s="63" t="s">
        <v>397</v>
      </c>
      <c r="H16" s="63" t="s">
        <v>397</v>
      </c>
      <c r="I16" s="63" t="s">
        <v>397</v>
      </c>
      <c r="J16" s="48">
        <v>190</v>
      </c>
      <c r="K16" s="48">
        <v>173</v>
      </c>
      <c r="L16" s="4">
        <f t="shared" si="1"/>
        <v>1.0982658959537572</v>
      </c>
      <c r="M16" s="11">
        <v>10</v>
      </c>
      <c r="N16" s="37">
        <v>13225.8</v>
      </c>
      <c r="O16" s="37">
        <v>9833.7000000000007</v>
      </c>
      <c r="P16" s="4">
        <f t="shared" si="2"/>
        <v>0.74352402123122996</v>
      </c>
      <c r="Q16" s="11">
        <v>20</v>
      </c>
      <c r="R16" s="5" t="s">
        <v>370</v>
      </c>
      <c r="S16" s="5" t="s">
        <v>370</v>
      </c>
      <c r="T16" s="5" t="s">
        <v>370</v>
      </c>
      <c r="U16" s="5" t="s">
        <v>370</v>
      </c>
      <c r="V16" s="5" t="s">
        <v>370</v>
      </c>
      <c r="W16" s="5" t="s">
        <v>370</v>
      </c>
      <c r="X16" s="5" t="s">
        <v>370</v>
      </c>
      <c r="Y16" s="5" t="s">
        <v>370</v>
      </c>
      <c r="Z16" s="47">
        <f t="shared" si="3"/>
        <v>0.77382283892079551</v>
      </c>
      <c r="AA16" s="47">
        <f t="shared" si="4"/>
        <v>0.77382283892079551</v>
      </c>
      <c r="AB16" s="48">
        <v>104195</v>
      </c>
      <c r="AC16" s="37">
        <f t="shared" si="5"/>
        <v>9472.2727272727279</v>
      </c>
      <c r="AD16" s="37">
        <f t="shared" si="6"/>
        <v>7329.9</v>
      </c>
      <c r="AE16" s="37">
        <f t="shared" si="7"/>
        <v>-2142.3727272727283</v>
      </c>
    </row>
    <row r="17" spans="1:31" s="2" customFormat="1" ht="16.95" customHeight="1">
      <c r="A17" s="15" t="s">
        <v>20</v>
      </c>
      <c r="B17" s="36">
        <f>SUM(B18:B44)</f>
        <v>5265152</v>
      </c>
      <c r="C17" s="36">
        <f>SUM(C18:C44)</f>
        <v>6475117.6000000006</v>
      </c>
      <c r="D17" s="6">
        <f>C17/B17</f>
        <v>1.2298063949530802</v>
      </c>
      <c r="E17" s="23"/>
      <c r="F17" s="21"/>
      <c r="G17" s="21"/>
      <c r="H17" s="6"/>
      <c r="I17" s="23"/>
      <c r="J17" s="19"/>
      <c r="K17" s="19"/>
      <c r="L17" s="7"/>
      <c r="M17" s="23"/>
      <c r="N17" s="36">
        <f>SUM(N18:N44)</f>
        <v>341603.30000000005</v>
      </c>
      <c r="O17" s="36">
        <f>SUM(O18:O44)</f>
        <v>247607.30000000002</v>
      </c>
      <c r="P17" s="6">
        <f>O17/N17</f>
        <v>0.72483872374769209</v>
      </c>
      <c r="Q17" s="23"/>
      <c r="R17" s="36">
        <f>SUM(R18:R44)</f>
        <v>11302.400000000001</v>
      </c>
      <c r="S17" s="36">
        <f>SUM(S18:S44)</f>
        <v>12124.400000000001</v>
      </c>
      <c r="T17" s="6">
        <f>S17/R17</f>
        <v>1.0727279161947905</v>
      </c>
      <c r="U17" s="23"/>
      <c r="V17" s="36">
        <f>SUM(V18:V44)</f>
        <v>4468.5999999999995</v>
      </c>
      <c r="W17" s="36">
        <f>SUM(W18:W44)</f>
        <v>5141.1000000000004</v>
      </c>
      <c r="X17" s="6">
        <f>W17/V17</f>
        <v>1.15049456205523</v>
      </c>
      <c r="Y17" s="23"/>
      <c r="Z17" s="24"/>
      <c r="AA17" s="22"/>
      <c r="AB17" s="21">
        <f>SUM(AB18:AB44)</f>
        <v>1012809</v>
      </c>
      <c r="AC17" s="36">
        <f>SUM(AC18:AC44)</f>
        <v>92073.545454545456</v>
      </c>
      <c r="AD17" s="36">
        <f>SUM(AD18:AD44)</f>
        <v>91800.5</v>
      </c>
      <c r="AE17" s="36">
        <f>SUM(AE18:AE44)</f>
        <v>-273.04545454545246</v>
      </c>
    </row>
    <row r="18" spans="1:31" s="2" customFormat="1" ht="16.95" customHeight="1">
      <c r="A18" s="13" t="s">
        <v>0</v>
      </c>
      <c r="B18" s="37">
        <v>5422</v>
      </c>
      <c r="C18" s="37">
        <v>5592</v>
      </c>
      <c r="D18" s="4">
        <f t="shared" ref="D18:D44" si="8">IF(E18=0,0,IF(B18=0,1,IF(C18&lt;0,0,C18/B18)))</f>
        <v>1.031353744005902</v>
      </c>
      <c r="E18" s="11">
        <v>10</v>
      </c>
      <c r="F18" s="63" t="s">
        <v>397</v>
      </c>
      <c r="G18" s="63" t="s">
        <v>397</v>
      </c>
      <c r="H18" s="63" t="s">
        <v>397</v>
      </c>
      <c r="I18" s="63" t="s">
        <v>397</v>
      </c>
      <c r="J18" s="48">
        <v>185</v>
      </c>
      <c r="K18" s="48">
        <v>178</v>
      </c>
      <c r="L18" s="4">
        <f t="shared" ref="L18:L44" si="9">IF(M18=0,0,IF(J18=0,1,IF(K18&lt;0,0,J18/K18)))</f>
        <v>1.0393258426966292</v>
      </c>
      <c r="M18" s="11">
        <v>15</v>
      </c>
      <c r="N18" s="37">
        <v>2884.5</v>
      </c>
      <c r="O18" s="37">
        <v>2020.6</v>
      </c>
      <c r="P18" s="4">
        <f t="shared" ref="P18:P44" si="10">IF(Q18=0,0,IF(N18=0,1,IF(O18&lt;0,0,O18/N18)))</f>
        <v>0.70050268677413763</v>
      </c>
      <c r="Q18" s="11">
        <v>20</v>
      </c>
      <c r="R18" s="37">
        <v>20</v>
      </c>
      <c r="S18" s="37">
        <v>23.3</v>
      </c>
      <c r="T18" s="4">
        <f>IF(U18=0,0,IF(R18=0,1,IF(S18&lt;0,0,S18/R18)))</f>
        <v>1.165</v>
      </c>
      <c r="U18" s="11">
        <v>10</v>
      </c>
      <c r="V18" s="37">
        <v>12</v>
      </c>
      <c r="W18" s="37">
        <v>13.5</v>
      </c>
      <c r="X18" s="4">
        <f>IF(Y18=0,0,IF(V18=0,1,IF(W18&lt;0,0,W18/V18)))</f>
        <v>1.125</v>
      </c>
      <c r="Y18" s="11">
        <v>10</v>
      </c>
      <c r="Z18" s="47">
        <f>(D18*E18+L18*M18+P18*Q18+T18*U18+X18*Y18)/(E18+M18+Q18+U18+Y18)</f>
        <v>0.96636121255371088</v>
      </c>
      <c r="AA18" s="47">
        <f t="shared" ref="AA18:AA44" si="11">IF(Z18&gt;1.2,IF((Z18-1.2)*0.1+1.2&gt;1.3,1.3,(Z18-1.2)*0.1+1.2),Z18)</f>
        <v>0.96636121255371088</v>
      </c>
      <c r="AB18" s="48">
        <v>21927</v>
      </c>
      <c r="AC18" s="37">
        <f t="shared" ref="AC18:AC44" si="12">AB18/11</f>
        <v>1993.3636363636363</v>
      </c>
      <c r="AD18" s="37">
        <f t="shared" ref="AD18:AD44" si="13">ROUND(AA18*AC18,1)</f>
        <v>1926.3</v>
      </c>
      <c r="AE18" s="37">
        <f t="shared" ref="AE18:AE44" si="14">AD18-AC18</f>
        <v>-67.063636363636306</v>
      </c>
    </row>
    <row r="19" spans="1:31" s="2" customFormat="1" ht="16.95" customHeight="1">
      <c r="A19" s="13" t="s">
        <v>21</v>
      </c>
      <c r="B19" s="37">
        <v>722064</v>
      </c>
      <c r="C19" s="37">
        <v>905872.5</v>
      </c>
      <c r="D19" s="4">
        <f t="shared" si="8"/>
        <v>1.2545598451106827</v>
      </c>
      <c r="E19" s="11">
        <v>10</v>
      </c>
      <c r="F19" s="63" t="s">
        <v>397</v>
      </c>
      <c r="G19" s="63" t="s">
        <v>397</v>
      </c>
      <c r="H19" s="63" t="s">
        <v>397</v>
      </c>
      <c r="I19" s="63" t="s">
        <v>397</v>
      </c>
      <c r="J19" s="48">
        <v>260</v>
      </c>
      <c r="K19" s="48">
        <v>234</v>
      </c>
      <c r="L19" s="4">
        <f t="shared" si="9"/>
        <v>1.1111111111111112</v>
      </c>
      <c r="M19" s="11">
        <v>5</v>
      </c>
      <c r="N19" s="37">
        <v>13801.2</v>
      </c>
      <c r="O19" s="37">
        <v>11048.3</v>
      </c>
      <c r="P19" s="4">
        <f t="shared" si="10"/>
        <v>0.80053183781120474</v>
      </c>
      <c r="Q19" s="11">
        <v>20</v>
      </c>
      <c r="R19" s="37">
        <v>614</v>
      </c>
      <c r="S19" s="37">
        <v>631</v>
      </c>
      <c r="T19" s="4">
        <f t="shared" ref="T19:T44" si="15">IF(U19=0,0,IF(R19=0,1,IF(S19&lt;0,0,S19/R19)))</f>
        <v>1.0276872964169381</v>
      </c>
      <c r="U19" s="11">
        <v>5</v>
      </c>
      <c r="V19" s="37">
        <v>63.8</v>
      </c>
      <c r="W19" s="37">
        <v>67.599999999999994</v>
      </c>
      <c r="X19" s="4">
        <f t="shared" ref="X19:X44" si="16">IF(Y19=0,0,IF(V19=0,1,IF(W19&lt;0,0,W19/V19)))</f>
        <v>1.0595611285266457</v>
      </c>
      <c r="Y19" s="11">
        <v>5</v>
      </c>
      <c r="Z19" s="47">
        <f t="shared" ref="Z19:Z44" si="17">(D19*E19+L19*M19+P19*Q19+T19*U19+X19*Y19)/(E19+M19+Q19+U19+Y19)</f>
        <v>0.98995628639120892</v>
      </c>
      <c r="AA19" s="47">
        <f t="shared" si="11"/>
        <v>0.98995628639120892</v>
      </c>
      <c r="AB19" s="48">
        <v>33179</v>
      </c>
      <c r="AC19" s="37">
        <f t="shared" si="12"/>
        <v>3016.2727272727275</v>
      </c>
      <c r="AD19" s="37">
        <f t="shared" si="13"/>
        <v>2986</v>
      </c>
      <c r="AE19" s="37">
        <f t="shared" si="14"/>
        <v>-30.272727272727479</v>
      </c>
    </row>
    <row r="20" spans="1:31" s="2" customFormat="1" ht="16.95" customHeight="1">
      <c r="A20" s="13" t="s">
        <v>22</v>
      </c>
      <c r="B20" s="37">
        <v>194385</v>
      </c>
      <c r="C20" s="37">
        <v>187177.8</v>
      </c>
      <c r="D20" s="4">
        <f t="shared" si="8"/>
        <v>0.96292306505131564</v>
      </c>
      <c r="E20" s="11">
        <v>10</v>
      </c>
      <c r="F20" s="63" t="s">
        <v>397</v>
      </c>
      <c r="G20" s="63" t="s">
        <v>397</v>
      </c>
      <c r="H20" s="63" t="s">
        <v>397</v>
      </c>
      <c r="I20" s="63" t="s">
        <v>397</v>
      </c>
      <c r="J20" s="48">
        <v>130</v>
      </c>
      <c r="K20" s="48">
        <v>124</v>
      </c>
      <c r="L20" s="4">
        <f t="shared" si="9"/>
        <v>1.0483870967741935</v>
      </c>
      <c r="M20" s="11">
        <v>10</v>
      </c>
      <c r="N20" s="37">
        <v>5839</v>
      </c>
      <c r="O20" s="37">
        <v>3984.6</v>
      </c>
      <c r="P20" s="4">
        <f t="shared" si="10"/>
        <v>0.68241137181024147</v>
      </c>
      <c r="Q20" s="11">
        <v>20</v>
      </c>
      <c r="R20" s="37">
        <v>634.9</v>
      </c>
      <c r="S20" s="37">
        <v>870.6</v>
      </c>
      <c r="T20" s="4">
        <f t="shared" si="15"/>
        <v>1.371239565285872</v>
      </c>
      <c r="U20" s="11">
        <v>10</v>
      </c>
      <c r="V20" s="37">
        <v>101.7</v>
      </c>
      <c r="W20" s="37">
        <v>144</v>
      </c>
      <c r="X20" s="4">
        <f t="shared" si="16"/>
        <v>1.415929203539823</v>
      </c>
      <c r="Y20" s="11">
        <v>5</v>
      </c>
      <c r="Z20" s="47">
        <f t="shared" si="17"/>
        <v>0.99187946772759561</v>
      </c>
      <c r="AA20" s="47">
        <f t="shared" si="11"/>
        <v>0.99187946772759561</v>
      </c>
      <c r="AB20" s="48">
        <v>25272</v>
      </c>
      <c r="AC20" s="37">
        <f t="shared" si="12"/>
        <v>2297.4545454545455</v>
      </c>
      <c r="AD20" s="37">
        <f t="shared" si="13"/>
        <v>2278.8000000000002</v>
      </c>
      <c r="AE20" s="37">
        <f t="shared" si="14"/>
        <v>-18.654545454545314</v>
      </c>
    </row>
    <row r="21" spans="1:31" s="2" customFormat="1" ht="16.95" customHeight="1">
      <c r="A21" s="13" t="s">
        <v>23</v>
      </c>
      <c r="B21" s="37">
        <v>15826</v>
      </c>
      <c r="C21" s="37">
        <v>16054.6</v>
      </c>
      <c r="D21" s="4">
        <f t="shared" si="8"/>
        <v>1.0144445848603565</v>
      </c>
      <c r="E21" s="11">
        <v>10</v>
      </c>
      <c r="F21" s="63" t="s">
        <v>397</v>
      </c>
      <c r="G21" s="63" t="s">
        <v>397</v>
      </c>
      <c r="H21" s="63" t="s">
        <v>397</v>
      </c>
      <c r="I21" s="63" t="s">
        <v>397</v>
      </c>
      <c r="J21" s="48">
        <v>350</v>
      </c>
      <c r="K21" s="48">
        <v>409</v>
      </c>
      <c r="L21" s="4">
        <f t="shared" si="9"/>
        <v>0.85574572127139359</v>
      </c>
      <c r="M21" s="11">
        <v>10</v>
      </c>
      <c r="N21" s="37">
        <v>6653.3</v>
      </c>
      <c r="O21" s="37">
        <v>5445.6</v>
      </c>
      <c r="P21" s="4">
        <f t="shared" si="10"/>
        <v>0.8184810545143012</v>
      </c>
      <c r="Q21" s="11">
        <v>20</v>
      </c>
      <c r="R21" s="37">
        <v>225</v>
      </c>
      <c r="S21" s="37">
        <v>167.6</v>
      </c>
      <c r="T21" s="4">
        <f t="shared" si="15"/>
        <v>0.74488888888888882</v>
      </c>
      <c r="U21" s="11">
        <v>5</v>
      </c>
      <c r="V21" s="37">
        <v>34</v>
      </c>
      <c r="W21" s="37">
        <v>38.200000000000003</v>
      </c>
      <c r="X21" s="4">
        <f t="shared" si="16"/>
        <v>1.1235294117647059</v>
      </c>
      <c r="Y21" s="11">
        <v>5</v>
      </c>
      <c r="Z21" s="47">
        <f t="shared" si="17"/>
        <v>0.88827231309742993</v>
      </c>
      <c r="AA21" s="47">
        <f t="shared" si="11"/>
        <v>0.88827231309742993</v>
      </c>
      <c r="AB21" s="48">
        <v>32099</v>
      </c>
      <c r="AC21" s="37">
        <f t="shared" si="12"/>
        <v>2918.090909090909</v>
      </c>
      <c r="AD21" s="37">
        <f t="shared" si="13"/>
        <v>2592.1</v>
      </c>
      <c r="AE21" s="37">
        <f t="shared" si="14"/>
        <v>-325.9909090909091</v>
      </c>
    </row>
    <row r="22" spans="1:31" s="2" customFormat="1" ht="16.95" customHeight="1">
      <c r="A22" s="13" t="s">
        <v>24</v>
      </c>
      <c r="B22" s="37">
        <v>17247</v>
      </c>
      <c r="C22" s="37">
        <v>17649</v>
      </c>
      <c r="D22" s="4">
        <f t="shared" si="8"/>
        <v>1.0233084014611238</v>
      </c>
      <c r="E22" s="11">
        <v>10</v>
      </c>
      <c r="F22" s="63" t="s">
        <v>397</v>
      </c>
      <c r="G22" s="63" t="s">
        <v>397</v>
      </c>
      <c r="H22" s="63" t="s">
        <v>397</v>
      </c>
      <c r="I22" s="63" t="s">
        <v>397</v>
      </c>
      <c r="J22" s="48">
        <v>370</v>
      </c>
      <c r="K22" s="48">
        <v>381</v>
      </c>
      <c r="L22" s="4">
        <f t="shared" si="9"/>
        <v>0.97112860892388453</v>
      </c>
      <c r="M22" s="11">
        <v>10</v>
      </c>
      <c r="N22" s="37">
        <v>6910.1</v>
      </c>
      <c r="O22" s="37">
        <v>4972.6000000000004</v>
      </c>
      <c r="P22" s="4">
        <f t="shared" si="10"/>
        <v>0.71961331963357988</v>
      </c>
      <c r="Q22" s="11">
        <v>20</v>
      </c>
      <c r="R22" s="37">
        <v>296</v>
      </c>
      <c r="S22" s="37">
        <v>313.8</v>
      </c>
      <c r="T22" s="4">
        <f t="shared" si="15"/>
        <v>1.0601351351351351</v>
      </c>
      <c r="U22" s="11">
        <v>5</v>
      </c>
      <c r="V22" s="37">
        <v>38.5</v>
      </c>
      <c r="W22" s="37">
        <v>41.4</v>
      </c>
      <c r="X22" s="4">
        <f t="shared" si="16"/>
        <v>1.0753246753246752</v>
      </c>
      <c r="Y22" s="11">
        <v>5</v>
      </c>
      <c r="Z22" s="47">
        <f t="shared" si="17"/>
        <v>0.90027871097641465</v>
      </c>
      <c r="AA22" s="47">
        <f t="shared" si="11"/>
        <v>0.90027871097641465</v>
      </c>
      <c r="AB22" s="48">
        <v>48599</v>
      </c>
      <c r="AC22" s="37">
        <f t="shared" si="12"/>
        <v>4418.090909090909</v>
      </c>
      <c r="AD22" s="37">
        <f t="shared" si="13"/>
        <v>3977.5</v>
      </c>
      <c r="AE22" s="37">
        <f t="shared" si="14"/>
        <v>-440.59090909090901</v>
      </c>
    </row>
    <row r="23" spans="1:31" s="2" customFormat="1" ht="16.95" customHeight="1">
      <c r="A23" s="13" t="s">
        <v>25</v>
      </c>
      <c r="B23" s="37">
        <v>15227</v>
      </c>
      <c r="C23" s="37">
        <v>16356.5</v>
      </c>
      <c r="D23" s="4">
        <f t="shared" si="8"/>
        <v>1.0741774479542918</v>
      </c>
      <c r="E23" s="11">
        <v>10</v>
      </c>
      <c r="F23" s="63" t="s">
        <v>397</v>
      </c>
      <c r="G23" s="63" t="s">
        <v>397</v>
      </c>
      <c r="H23" s="63" t="s">
        <v>397</v>
      </c>
      <c r="I23" s="63" t="s">
        <v>397</v>
      </c>
      <c r="J23" s="48">
        <v>310</v>
      </c>
      <c r="K23" s="48">
        <v>271</v>
      </c>
      <c r="L23" s="4">
        <f t="shared" si="9"/>
        <v>1.1439114391143912</v>
      </c>
      <c r="M23" s="11">
        <v>15</v>
      </c>
      <c r="N23" s="37">
        <v>8296.4</v>
      </c>
      <c r="O23" s="37">
        <v>3825.4</v>
      </c>
      <c r="P23" s="4">
        <f t="shared" si="10"/>
        <v>0.46109155778409916</v>
      </c>
      <c r="Q23" s="11">
        <v>20</v>
      </c>
      <c r="R23" s="37">
        <v>489.5</v>
      </c>
      <c r="S23" s="37">
        <v>496.2</v>
      </c>
      <c r="T23" s="4">
        <f t="shared" si="15"/>
        <v>1.0136874361593462</v>
      </c>
      <c r="U23" s="11">
        <v>5</v>
      </c>
      <c r="V23" s="37">
        <v>22.5</v>
      </c>
      <c r="W23" s="37">
        <v>22.9</v>
      </c>
      <c r="X23" s="4">
        <f t="shared" si="16"/>
        <v>1.0177777777777777</v>
      </c>
      <c r="Y23" s="11">
        <v>5</v>
      </c>
      <c r="Z23" s="47">
        <f t="shared" si="17"/>
        <v>0.85962915075684343</v>
      </c>
      <c r="AA23" s="47">
        <f t="shared" si="11"/>
        <v>0.85962915075684343</v>
      </c>
      <c r="AB23" s="48">
        <v>38363</v>
      </c>
      <c r="AC23" s="37">
        <f t="shared" si="12"/>
        <v>3487.5454545454545</v>
      </c>
      <c r="AD23" s="37">
        <f t="shared" si="13"/>
        <v>2998</v>
      </c>
      <c r="AE23" s="37">
        <f t="shared" si="14"/>
        <v>-489.5454545454545</v>
      </c>
    </row>
    <row r="24" spans="1:31" s="2" customFormat="1" ht="16.95" customHeight="1">
      <c r="A24" s="13" t="s">
        <v>26</v>
      </c>
      <c r="B24" s="37">
        <v>620065</v>
      </c>
      <c r="C24" s="37">
        <v>880278.3</v>
      </c>
      <c r="D24" s="4">
        <f t="shared" si="8"/>
        <v>1.4196548748921485</v>
      </c>
      <c r="E24" s="11">
        <v>10</v>
      </c>
      <c r="F24" s="63" t="s">
        <v>397</v>
      </c>
      <c r="G24" s="63" t="s">
        <v>397</v>
      </c>
      <c r="H24" s="63" t="s">
        <v>397</v>
      </c>
      <c r="I24" s="63" t="s">
        <v>397</v>
      </c>
      <c r="J24" s="48">
        <v>190</v>
      </c>
      <c r="K24" s="48">
        <v>171</v>
      </c>
      <c r="L24" s="4">
        <f t="shared" si="9"/>
        <v>1.1111111111111112</v>
      </c>
      <c r="M24" s="11">
        <v>5</v>
      </c>
      <c r="N24" s="37">
        <v>72006.399999999994</v>
      </c>
      <c r="O24" s="37">
        <v>43998.7</v>
      </c>
      <c r="P24" s="4">
        <f t="shared" si="10"/>
        <v>0.61103874100079991</v>
      </c>
      <c r="Q24" s="11">
        <v>20</v>
      </c>
      <c r="R24" s="37">
        <v>327.9</v>
      </c>
      <c r="S24" s="37">
        <v>353.6</v>
      </c>
      <c r="T24" s="4">
        <f t="shared" si="15"/>
        <v>1.0783775541323575</v>
      </c>
      <c r="U24" s="11">
        <v>5</v>
      </c>
      <c r="V24" s="37">
        <v>157.9</v>
      </c>
      <c r="W24" s="37">
        <v>201.5</v>
      </c>
      <c r="X24" s="4">
        <f t="shared" si="16"/>
        <v>1.2761241291956935</v>
      </c>
      <c r="Y24" s="11">
        <v>5</v>
      </c>
      <c r="Z24" s="47">
        <f t="shared" si="17"/>
        <v>0.97211972313629547</v>
      </c>
      <c r="AA24" s="47">
        <f t="shared" si="11"/>
        <v>0.97211972313629547</v>
      </c>
      <c r="AB24" s="48">
        <v>38012</v>
      </c>
      <c r="AC24" s="37">
        <f t="shared" si="12"/>
        <v>3455.6363636363635</v>
      </c>
      <c r="AD24" s="37">
        <f t="shared" si="13"/>
        <v>3359.3</v>
      </c>
      <c r="AE24" s="37">
        <f t="shared" si="14"/>
        <v>-96.33636363636333</v>
      </c>
    </row>
    <row r="25" spans="1:31" s="2" customFormat="1" ht="16.95" customHeight="1">
      <c r="A25" s="13" t="s">
        <v>27</v>
      </c>
      <c r="B25" s="37">
        <v>10045</v>
      </c>
      <c r="C25" s="37">
        <v>11093.2</v>
      </c>
      <c r="D25" s="4">
        <f t="shared" si="8"/>
        <v>1.1043504230960677</v>
      </c>
      <c r="E25" s="11">
        <v>10</v>
      </c>
      <c r="F25" s="63" t="s">
        <v>397</v>
      </c>
      <c r="G25" s="63" t="s">
        <v>397</v>
      </c>
      <c r="H25" s="63" t="s">
        <v>397</v>
      </c>
      <c r="I25" s="63" t="s">
        <v>397</v>
      </c>
      <c r="J25" s="48">
        <v>85</v>
      </c>
      <c r="K25" s="48">
        <v>67</v>
      </c>
      <c r="L25" s="4">
        <f t="shared" si="9"/>
        <v>1.2686567164179106</v>
      </c>
      <c r="M25" s="11">
        <v>10</v>
      </c>
      <c r="N25" s="37">
        <v>3219.1</v>
      </c>
      <c r="O25" s="37">
        <v>2517.9</v>
      </c>
      <c r="P25" s="4">
        <f t="shared" si="10"/>
        <v>0.78217514212046846</v>
      </c>
      <c r="Q25" s="11">
        <v>20</v>
      </c>
      <c r="R25" s="37">
        <v>79</v>
      </c>
      <c r="S25" s="37">
        <v>103.4</v>
      </c>
      <c r="T25" s="4">
        <f t="shared" si="15"/>
        <v>1.308860759493671</v>
      </c>
      <c r="U25" s="11">
        <v>5</v>
      </c>
      <c r="V25" s="37">
        <v>9</v>
      </c>
      <c r="W25" s="37">
        <v>11.4</v>
      </c>
      <c r="X25" s="4">
        <f t="shared" si="16"/>
        <v>1.2666666666666666</v>
      </c>
      <c r="Y25" s="11">
        <v>5</v>
      </c>
      <c r="Z25" s="47">
        <f t="shared" si="17"/>
        <v>1.0450242273670167</v>
      </c>
      <c r="AA25" s="47">
        <f t="shared" si="11"/>
        <v>1.0450242273670167</v>
      </c>
      <c r="AB25" s="48">
        <v>11241</v>
      </c>
      <c r="AC25" s="37">
        <f t="shared" si="12"/>
        <v>1021.9090909090909</v>
      </c>
      <c r="AD25" s="37">
        <f t="shared" si="13"/>
        <v>1067.9000000000001</v>
      </c>
      <c r="AE25" s="37">
        <f t="shared" si="14"/>
        <v>45.990909090909213</v>
      </c>
    </row>
    <row r="26" spans="1:31" s="2" customFormat="1" ht="16.95" customHeight="1">
      <c r="A26" s="13" t="s">
        <v>28</v>
      </c>
      <c r="B26" s="37">
        <v>5457</v>
      </c>
      <c r="C26" s="37">
        <v>6898</v>
      </c>
      <c r="D26" s="4">
        <f t="shared" si="8"/>
        <v>1.2640645043063954</v>
      </c>
      <c r="E26" s="11">
        <v>10</v>
      </c>
      <c r="F26" s="63" t="s">
        <v>397</v>
      </c>
      <c r="G26" s="63" t="s">
        <v>397</v>
      </c>
      <c r="H26" s="63" t="s">
        <v>397</v>
      </c>
      <c r="I26" s="63" t="s">
        <v>397</v>
      </c>
      <c r="J26" s="48">
        <v>230</v>
      </c>
      <c r="K26" s="48">
        <v>214</v>
      </c>
      <c r="L26" s="4">
        <f t="shared" si="9"/>
        <v>1.0747663551401869</v>
      </c>
      <c r="M26" s="11">
        <v>15</v>
      </c>
      <c r="N26" s="37">
        <v>6169.9</v>
      </c>
      <c r="O26" s="37">
        <v>3789.5</v>
      </c>
      <c r="P26" s="4">
        <f t="shared" si="10"/>
        <v>0.61419147798181495</v>
      </c>
      <c r="Q26" s="11">
        <v>20</v>
      </c>
      <c r="R26" s="37">
        <v>1322</v>
      </c>
      <c r="S26" s="37">
        <v>1219.3</v>
      </c>
      <c r="T26" s="4">
        <f t="shared" si="15"/>
        <v>0.92231467473524964</v>
      </c>
      <c r="U26" s="11">
        <v>5</v>
      </c>
      <c r="V26" s="37">
        <v>54</v>
      </c>
      <c r="W26" s="37">
        <v>71.7</v>
      </c>
      <c r="X26" s="4">
        <f t="shared" si="16"/>
        <v>1.3277777777777777</v>
      </c>
      <c r="Y26" s="11">
        <v>5</v>
      </c>
      <c r="Z26" s="47">
        <f t="shared" si="17"/>
        <v>0.95084422167942162</v>
      </c>
      <c r="AA26" s="47">
        <f t="shared" si="11"/>
        <v>0.95084422167942162</v>
      </c>
      <c r="AB26" s="48">
        <v>42883</v>
      </c>
      <c r="AC26" s="37">
        <f t="shared" si="12"/>
        <v>3898.4545454545455</v>
      </c>
      <c r="AD26" s="37">
        <f t="shared" si="13"/>
        <v>3706.8</v>
      </c>
      <c r="AE26" s="37">
        <f t="shared" si="14"/>
        <v>-191.65454545454531</v>
      </c>
    </row>
    <row r="27" spans="1:31" s="2" customFormat="1" ht="16.95" customHeight="1">
      <c r="A27" s="13" t="s">
        <v>29</v>
      </c>
      <c r="B27" s="37">
        <v>4679</v>
      </c>
      <c r="C27" s="37">
        <v>4716.5</v>
      </c>
      <c r="D27" s="4">
        <f t="shared" si="8"/>
        <v>1.008014533019876</v>
      </c>
      <c r="E27" s="11">
        <v>10</v>
      </c>
      <c r="F27" s="63" t="s">
        <v>397</v>
      </c>
      <c r="G27" s="63" t="s">
        <v>397</v>
      </c>
      <c r="H27" s="63" t="s">
        <v>397</v>
      </c>
      <c r="I27" s="63" t="s">
        <v>397</v>
      </c>
      <c r="J27" s="48">
        <v>130</v>
      </c>
      <c r="K27" s="48">
        <v>122</v>
      </c>
      <c r="L27" s="4">
        <f t="shared" si="9"/>
        <v>1.0655737704918034</v>
      </c>
      <c r="M27" s="11">
        <v>15</v>
      </c>
      <c r="N27" s="37">
        <v>4088.9</v>
      </c>
      <c r="O27" s="37">
        <v>4510.3</v>
      </c>
      <c r="P27" s="4">
        <f t="shared" si="10"/>
        <v>1.1030595025556995</v>
      </c>
      <c r="Q27" s="11">
        <v>20</v>
      </c>
      <c r="R27" s="37">
        <v>70</v>
      </c>
      <c r="S27" s="37">
        <v>74.400000000000006</v>
      </c>
      <c r="T27" s="4">
        <f t="shared" si="15"/>
        <v>1.0628571428571429</v>
      </c>
      <c r="U27" s="11">
        <v>5</v>
      </c>
      <c r="V27" s="37">
        <v>7</v>
      </c>
      <c r="W27" s="37">
        <v>8.3000000000000007</v>
      </c>
      <c r="X27" s="4">
        <f t="shared" si="16"/>
        <v>1.1857142857142857</v>
      </c>
      <c r="Y27" s="11">
        <v>10</v>
      </c>
      <c r="Z27" s="47">
        <f t="shared" si="17"/>
        <v>1.0882728418353063</v>
      </c>
      <c r="AA27" s="47">
        <f t="shared" si="11"/>
        <v>1.0882728418353063</v>
      </c>
      <c r="AB27" s="48">
        <v>9919</v>
      </c>
      <c r="AC27" s="37">
        <f t="shared" si="12"/>
        <v>901.72727272727275</v>
      </c>
      <c r="AD27" s="37">
        <f t="shared" si="13"/>
        <v>981.3</v>
      </c>
      <c r="AE27" s="37">
        <f t="shared" si="14"/>
        <v>79.572727272727207</v>
      </c>
    </row>
    <row r="28" spans="1:31" s="2" customFormat="1" ht="16.95" customHeight="1">
      <c r="A28" s="13" t="s">
        <v>30</v>
      </c>
      <c r="B28" s="37">
        <v>448619</v>
      </c>
      <c r="C28" s="37">
        <v>1079861.3999999999</v>
      </c>
      <c r="D28" s="4">
        <f t="shared" si="8"/>
        <v>2.4070790581763144</v>
      </c>
      <c r="E28" s="11">
        <v>10</v>
      </c>
      <c r="F28" s="63" t="s">
        <v>397</v>
      </c>
      <c r="G28" s="63" t="s">
        <v>397</v>
      </c>
      <c r="H28" s="63" t="s">
        <v>397</v>
      </c>
      <c r="I28" s="63" t="s">
        <v>397</v>
      </c>
      <c r="J28" s="48">
        <v>165</v>
      </c>
      <c r="K28" s="48">
        <v>163</v>
      </c>
      <c r="L28" s="4">
        <f t="shared" si="9"/>
        <v>1.0122699386503067</v>
      </c>
      <c r="M28" s="11">
        <v>10</v>
      </c>
      <c r="N28" s="37">
        <v>22080.2</v>
      </c>
      <c r="O28" s="37">
        <v>18294.3</v>
      </c>
      <c r="P28" s="4">
        <f t="shared" si="10"/>
        <v>0.82853869077272846</v>
      </c>
      <c r="Q28" s="11">
        <v>20</v>
      </c>
      <c r="R28" s="37">
        <v>578.6</v>
      </c>
      <c r="S28" s="37">
        <v>838.4</v>
      </c>
      <c r="T28" s="4">
        <f t="shared" si="15"/>
        <v>1.4490148634635325</v>
      </c>
      <c r="U28" s="11">
        <v>10</v>
      </c>
      <c r="V28" s="37">
        <v>269.39999999999998</v>
      </c>
      <c r="W28" s="37">
        <v>307.10000000000002</v>
      </c>
      <c r="X28" s="4">
        <f t="shared" si="16"/>
        <v>1.139940608760208</v>
      </c>
      <c r="Y28" s="11">
        <v>10</v>
      </c>
      <c r="Z28" s="47">
        <f t="shared" si="17"/>
        <v>1.2775636417659697</v>
      </c>
      <c r="AA28" s="47">
        <f t="shared" si="11"/>
        <v>1.2077563641765969</v>
      </c>
      <c r="AB28" s="48">
        <v>58499</v>
      </c>
      <c r="AC28" s="37">
        <f t="shared" si="12"/>
        <v>5318.090909090909</v>
      </c>
      <c r="AD28" s="37">
        <f t="shared" si="13"/>
        <v>6423</v>
      </c>
      <c r="AE28" s="37">
        <f t="shared" si="14"/>
        <v>1104.909090909091</v>
      </c>
    </row>
    <row r="29" spans="1:31" s="2" customFormat="1" ht="16.95" customHeight="1">
      <c r="A29" s="13" t="s">
        <v>31</v>
      </c>
      <c r="B29" s="37">
        <v>229330</v>
      </c>
      <c r="C29" s="37">
        <v>321896.90000000002</v>
      </c>
      <c r="D29" s="4">
        <f t="shared" si="8"/>
        <v>1.4036406052413553</v>
      </c>
      <c r="E29" s="11">
        <v>10</v>
      </c>
      <c r="F29" s="63" t="s">
        <v>397</v>
      </c>
      <c r="G29" s="63" t="s">
        <v>397</v>
      </c>
      <c r="H29" s="63" t="s">
        <v>397</v>
      </c>
      <c r="I29" s="63" t="s">
        <v>397</v>
      </c>
      <c r="J29" s="48">
        <v>240</v>
      </c>
      <c r="K29" s="48">
        <v>219</v>
      </c>
      <c r="L29" s="4">
        <f t="shared" si="9"/>
        <v>1.095890410958904</v>
      </c>
      <c r="M29" s="11">
        <v>5</v>
      </c>
      <c r="N29" s="37">
        <v>15486</v>
      </c>
      <c r="O29" s="37">
        <v>13369.9</v>
      </c>
      <c r="P29" s="4">
        <f t="shared" si="10"/>
        <v>0.86335399715872396</v>
      </c>
      <c r="Q29" s="11">
        <v>20</v>
      </c>
      <c r="R29" s="37">
        <v>335</v>
      </c>
      <c r="S29" s="37">
        <v>362.7</v>
      </c>
      <c r="T29" s="4">
        <f t="shared" si="15"/>
        <v>1.082686567164179</v>
      </c>
      <c r="U29" s="11">
        <v>5</v>
      </c>
      <c r="V29" s="37">
        <v>2004</v>
      </c>
      <c r="W29" s="37">
        <v>2382</v>
      </c>
      <c r="X29" s="4">
        <f t="shared" si="16"/>
        <v>1.188622754491018</v>
      </c>
      <c r="Y29" s="11">
        <v>15</v>
      </c>
      <c r="Z29" s="47">
        <f t="shared" si="17"/>
        <v>1.0913765855194313</v>
      </c>
      <c r="AA29" s="47">
        <f t="shared" si="11"/>
        <v>1.0913765855194313</v>
      </c>
      <c r="AB29" s="48">
        <v>102884</v>
      </c>
      <c r="AC29" s="37">
        <f t="shared" si="12"/>
        <v>9353.0909090909099</v>
      </c>
      <c r="AD29" s="37">
        <f t="shared" si="13"/>
        <v>10207.700000000001</v>
      </c>
      <c r="AE29" s="37">
        <f t="shared" si="14"/>
        <v>854.60909090909081</v>
      </c>
    </row>
    <row r="30" spans="1:31" s="2" customFormat="1" ht="16.95" customHeight="1">
      <c r="A30" s="13" t="s">
        <v>32</v>
      </c>
      <c r="B30" s="37">
        <v>16310</v>
      </c>
      <c r="C30" s="37">
        <v>17312.599999999999</v>
      </c>
      <c r="D30" s="4">
        <f t="shared" si="8"/>
        <v>1.0614714898835069</v>
      </c>
      <c r="E30" s="11">
        <v>10</v>
      </c>
      <c r="F30" s="63" t="s">
        <v>397</v>
      </c>
      <c r="G30" s="63" t="s">
        <v>397</v>
      </c>
      <c r="H30" s="63" t="s">
        <v>397</v>
      </c>
      <c r="I30" s="63" t="s">
        <v>397</v>
      </c>
      <c r="J30" s="48">
        <v>190</v>
      </c>
      <c r="K30" s="48">
        <v>179</v>
      </c>
      <c r="L30" s="4">
        <f t="shared" si="9"/>
        <v>1.0614525139664805</v>
      </c>
      <c r="M30" s="11">
        <v>10</v>
      </c>
      <c r="N30" s="37">
        <v>5998.7</v>
      </c>
      <c r="O30" s="37">
        <v>3354.6</v>
      </c>
      <c r="P30" s="4">
        <f t="shared" si="10"/>
        <v>0.55922116458566018</v>
      </c>
      <c r="Q30" s="11">
        <v>20</v>
      </c>
      <c r="R30" s="37">
        <v>198</v>
      </c>
      <c r="S30" s="37">
        <v>190.1</v>
      </c>
      <c r="T30" s="4">
        <f t="shared" si="15"/>
        <v>0.96010101010101012</v>
      </c>
      <c r="U30" s="11">
        <v>10</v>
      </c>
      <c r="V30" s="37">
        <v>10.6</v>
      </c>
      <c r="W30" s="37">
        <v>10.6</v>
      </c>
      <c r="X30" s="4">
        <f t="shared" si="16"/>
        <v>1</v>
      </c>
      <c r="Y30" s="11">
        <v>10</v>
      </c>
      <c r="Z30" s="47">
        <f t="shared" si="17"/>
        <v>0.86691122385371955</v>
      </c>
      <c r="AA30" s="47">
        <f t="shared" si="11"/>
        <v>0.86691122385371955</v>
      </c>
      <c r="AB30" s="48">
        <v>18862</v>
      </c>
      <c r="AC30" s="37">
        <f t="shared" si="12"/>
        <v>1714.7272727272727</v>
      </c>
      <c r="AD30" s="37">
        <f t="shared" si="13"/>
        <v>1486.5</v>
      </c>
      <c r="AE30" s="37">
        <f t="shared" si="14"/>
        <v>-228.22727272727275</v>
      </c>
    </row>
    <row r="31" spans="1:31" s="2" customFormat="1" ht="16.95" customHeight="1">
      <c r="A31" s="13" t="s">
        <v>33</v>
      </c>
      <c r="B31" s="37">
        <v>105840</v>
      </c>
      <c r="C31" s="37">
        <v>182195</v>
      </c>
      <c r="D31" s="4">
        <f t="shared" si="8"/>
        <v>1.7214191232048375</v>
      </c>
      <c r="E31" s="11">
        <v>10</v>
      </c>
      <c r="F31" s="63" t="s">
        <v>397</v>
      </c>
      <c r="G31" s="63" t="s">
        <v>397</v>
      </c>
      <c r="H31" s="63" t="s">
        <v>397</v>
      </c>
      <c r="I31" s="63" t="s">
        <v>397</v>
      </c>
      <c r="J31" s="48">
        <v>230</v>
      </c>
      <c r="K31" s="48">
        <v>215</v>
      </c>
      <c r="L31" s="4">
        <f t="shared" si="9"/>
        <v>1.069767441860465</v>
      </c>
      <c r="M31" s="11">
        <v>10</v>
      </c>
      <c r="N31" s="37">
        <v>10315.6</v>
      </c>
      <c r="O31" s="37">
        <v>7458.9</v>
      </c>
      <c r="P31" s="4">
        <f t="shared" si="10"/>
        <v>0.72306991352902394</v>
      </c>
      <c r="Q31" s="11">
        <v>20</v>
      </c>
      <c r="R31" s="37">
        <v>1247</v>
      </c>
      <c r="S31" s="37">
        <v>1302.5</v>
      </c>
      <c r="T31" s="4">
        <f t="shared" si="15"/>
        <v>1.0445068163592621</v>
      </c>
      <c r="U31" s="11">
        <v>10</v>
      </c>
      <c r="V31" s="37">
        <v>68.2</v>
      </c>
      <c r="W31" s="37">
        <v>87.7</v>
      </c>
      <c r="X31" s="4">
        <f t="shared" si="16"/>
        <v>1.2859237536656891</v>
      </c>
      <c r="Y31" s="11">
        <v>5</v>
      </c>
      <c r="Z31" s="47">
        <f t="shared" si="17"/>
        <v>1.0772354700573559</v>
      </c>
      <c r="AA31" s="47">
        <f t="shared" si="11"/>
        <v>1.0772354700573559</v>
      </c>
      <c r="AB31" s="48">
        <v>32606</v>
      </c>
      <c r="AC31" s="37">
        <f t="shared" si="12"/>
        <v>2964.181818181818</v>
      </c>
      <c r="AD31" s="37">
        <f t="shared" si="13"/>
        <v>3193.1</v>
      </c>
      <c r="AE31" s="37">
        <f t="shared" si="14"/>
        <v>228.91818181818189</v>
      </c>
    </row>
    <row r="32" spans="1:31" s="2" customFormat="1" ht="16.95" customHeight="1">
      <c r="A32" s="13" t="s">
        <v>34</v>
      </c>
      <c r="B32" s="37">
        <v>11702</v>
      </c>
      <c r="C32" s="37">
        <v>12265.6</v>
      </c>
      <c r="D32" s="4">
        <f t="shared" si="8"/>
        <v>1.0481627072295334</v>
      </c>
      <c r="E32" s="11">
        <v>10</v>
      </c>
      <c r="F32" s="63" t="s">
        <v>397</v>
      </c>
      <c r="G32" s="63" t="s">
        <v>397</v>
      </c>
      <c r="H32" s="63" t="s">
        <v>397</v>
      </c>
      <c r="I32" s="63" t="s">
        <v>397</v>
      </c>
      <c r="J32" s="48">
        <v>200</v>
      </c>
      <c r="K32" s="48">
        <v>217</v>
      </c>
      <c r="L32" s="4">
        <f t="shared" si="9"/>
        <v>0.92165898617511521</v>
      </c>
      <c r="M32" s="11">
        <v>15</v>
      </c>
      <c r="N32" s="37">
        <v>4949.8999999999996</v>
      </c>
      <c r="O32" s="37">
        <v>4400.8999999999996</v>
      </c>
      <c r="P32" s="4">
        <f t="shared" si="10"/>
        <v>0.88908866845794865</v>
      </c>
      <c r="Q32" s="11">
        <v>20</v>
      </c>
      <c r="R32" s="37">
        <v>208.1</v>
      </c>
      <c r="S32" s="37">
        <v>222.9</v>
      </c>
      <c r="T32" s="4">
        <f t="shared" si="15"/>
        <v>1.0711196540124941</v>
      </c>
      <c r="U32" s="11">
        <v>10</v>
      </c>
      <c r="V32" s="37">
        <v>20.6</v>
      </c>
      <c r="W32" s="37">
        <v>22.3</v>
      </c>
      <c r="X32" s="4">
        <f t="shared" si="16"/>
        <v>1.0825242718446602</v>
      </c>
      <c r="Y32" s="11">
        <v>10</v>
      </c>
      <c r="Z32" s="47">
        <f t="shared" si="17"/>
        <v>0.97884191527157804</v>
      </c>
      <c r="AA32" s="47">
        <f t="shared" si="11"/>
        <v>0.97884191527157804</v>
      </c>
      <c r="AB32" s="48">
        <v>32166</v>
      </c>
      <c r="AC32" s="37">
        <f t="shared" si="12"/>
        <v>2924.181818181818</v>
      </c>
      <c r="AD32" s="37">
        <f t="shared" si="13"/>
        <v>2862.3</v>
      </c>
      <c r="AE32" s="37">
        <f t="shared" si="14"/>
        <v>-61.881818181817835</v>
      </c>
    </row>
    <row r="33" spans="1:187" s="2" customFormat="1" ht="16.95" customHeight="1">
      <c r="A33" s="13" t="s">
        <v>1</v>
      </c>
      <c r="B33" s="37">
        <v>380520</v>
      </c>
      <c r="C33" s="37">
        <v>307022</v>
      </c>
      <c r="D33" s="4">
        <f t="shared" si="8"/>
        <v>0.80684852307368859</v>
      </c>
      <c r="E33" s="11">
        <v>10</v>
      </c>
      <c r="F33" s="63" t="s">
        <v>397</v>
      </c>
      <c r="G33" s="63" t="s">
        <v>397</v>
      </c>
      <c r="H33" s="63" t="s">
        <v>397</v>
      </c>
      <c r="I33" s="63" t="s">
        <v>397</v>
      </c>
      <c r="J33" s="48">
        <v>260</v>
      </c>
      <c r="K33" s="48">
        <v>243</v>
      </c>
      <c r="L33" s="4">
        <f t="shared" si="9"/>
        <v>1.0699588477366255</v>
      </c>
      <c r="M33" s="11">
        <v>10</v>
      </c>
      <c r="N33" s="37">
        <v>35918.199999999997</v>
      </c>
      <c r="O33" s="37">
        <v>23427.599999999999</v>
      </c>
      <c r="P33" s="4">
        <f t="shared" si="10"/>
        <v>0.65224872070426698</v>
      </c>
      <c r="Q33" s="11">
        <v>20</v>
      </c>
      <c r="R33" s="37">
        <v>526</v>
      </c>
      <c r="S33" s="37">
        <v>573.4</v>
      </c>
      <c r="T33" s="4">
        <f t="shared" si="15"/>
        <v>1.0901140684410646</v>
      </c>
      <c r="U33" s="11">
        <v>5</v>
      </c>
      <c r="V33" s="37">
        <v>335</v>
      </c>
      <c r="W33" s="37">
        <v>212.8</v>
      </c>
      <c r="X33" s="4">
        <f t="shared" si="16"/>
        <v>0.63522388059701496</v>
      </c>
      <c r="Y33" s="11">
        <v>10</v>
      </c>
      <c r="Z33" s="47">
        <f t="shared" si="17"/>
        <v>0.79301558673389017</v>
      </c>
      <c r="AA33" s="47">
        <f t="shared" si="11"/>
        <v>0.79301558673389017</v>
      </c>
      <c r="AB33" s="48">
        <v>57733</v>
      </c>
      <c r="AC33" s="37">
        <f t="shared" si="12"/>
        <v>5248.454545454545</v>
      </c>
      <c r="AD33" s="37">
        <f t="shared" si="13"/>
        <v>4162.1000000000004</v>
      </c>
      <c r="AE33" s="37">
        <f t="shared" si="14"/>
        <v>-1086.3545454545447</v>
      </c>
    </row>
    <row r="34" spans="1:187" s="2" customFormat="1" ht="16.95" customHeight="1">
      <c r="A34" s="13" t="s">
        <v>35</v>
      </c>
      <c r="B34" s="37">
        <v>782617</v>
      </c>
      <c r="C34" s="37">
        <v>653431.19999999995</v>
      </c>
      <c r="D34" s="4">
        <f t="shared" si="8"/>
        <v>0.8349310071209799</v>
      </c>
      <c r="E34" s="11">
        <v>10</v>
      </c>
      <c r="F34" s="63" t="s">
        <v>397</v>
      </c>
      <c r="G34" s="63" t="s">
        <v>397</v>
      </c>
      <c r="H34" s="63" t="s">
        <v>397</v>
      </c>
      <c r="I34" s="63" t="s">
        <v>397</v>
      </c>
      <c r="J34" s="48">
        <v>270</v>
      </c>
      <c r="K34" s="48">
        <v>225</v>
      </c>
      <c r="L34" s="4">
        <f t="shared" si="9"/>
        <v>1.2</v>
      </c>
      <c r="M34" s="11">
        <v>10</v>
      </c>
      <c r="N34" s="37">
        <v>18400.8</v>
      </c>
      <c r="O34" s="37">
        <v>11023.8</v>
      </c>
      <c r="P34" s="4">
        <f t="shared" si="10"/>
        <v>0.59909351767314467</v>
      </c>
      <c r="Q34" s="11">
        <v>20</v>
      </c>
      <c r="R34" s="37">
        <v>135</v>
      </c>
      <c r="S34" s="37">
        <v>141.6</v>
      </c>
      <c r="T34" s="4">
        <f t="shared" si="15"/>
        <v>1.0488888888888888</v>
      </c>
      <c r="U34" s="11">
        <v>5</v>
      </c>
      <c r="V34" s="37">
        <v>12</v>
      </c>
      <c r="W34" s="37">
        <v>12.8</v>
      </c>
      <c r="X34" s="4">
        <f t="shared" si="16"/>
        <v>1.0666666666666667</v>
      </c>
      <c r="Y34" s="11">
        <v>5</v>
      </c>
      <c r="Z34" s="47">
        <f t="shared" si="17"/>
        <v>0.8581791640490094</v>
      </c>
      <c r="AA34" s="47">
        <f t="shared" si="11"/>
        <v>0.8581791640490094</v>
      </c>
      <c r="AB34" s="48">
        <v>28386</v>
      </c>
      <c r="AC34" s="37">
        <f t="shared" si="12"/>
        <v>2580.5454545454545</v>
      </c>
      <c r="AD34" s="37">
        <f t="shared" si="13"/>
        <v>2214.6</v>
      </c>
      <c r="AE34" s="37">
        <f t="shared" si="14"/>
        <v>-365.9454545454546</v>
      </c>
    </row>
    <row r="35" spans="1:187" s="2" customFormat="1" ht="16.95" customHeight="1">
      <c r="A35" s="13" t="s">
        <v>36</v>
      </c>
      <c r="B35" s="37">
        <v>78750</v>
      </c>
      <c r="C35" s="37">
        <v>127330.2</v>
      </c>
      <c r="D35" s="4">
        <f t="shared" si="8"/>
        <v>1.6168914285714284</v>
      </c>
      <c r="E35" s="11">
        <v>10</v>
      </c>
      <c r="F35" s="63" t="s">
        <v>397</v>
      </c>
      <c r="G35" s="63" t="s">
        <v>397</v>
      </c>
      <c r="H35" s="63" t="s">
        <v>397</v>
      </c>
      <c r="I35" s="63" t="s">
        <v>397</v>
      </c>
      <c r="J35" s="48">
        <v>300</v>
      </c>
      <c r="K35" s="48">
        <v>298</v>
      </c>
      <c r="L35" s="4">
        <f t="shared" si="9"/>
        <v>1.0067114093959733</v>
      </c>
      <c r="M35" s="11">
        <v>15</v>
      </c>
      <c r="N35" s="37">
        <v>7105.8</v>
      </c>
      <c r="O35" s="37">
        <v>5230</v>
      </c>
      <c r="P35" s="4">
        <f t="shared" si="10"/>
        <v>0.73601846379014324</v>
      </c>
      <c r="Q35" s="11">
        <v>20</v>
      </c>
      <c r="R35" s="37">
        <v>65</v>
      </c>
      <c r="S35" s="37">
        <v>104.4</v>
      </c>
      <c r="T35" s="4">
        <f t="shared" si="15"/>
        <v>1.6061538461538463</v>
      </c>
      <c r="U35" s="11">
        <v>10</v>
      </c>
      <c r="V35" s="37">
        <v>28</v>
      </c>
      <c r="W35" s="37">
        <v>37.700000000000003</v>
      </c>
      <c r="X35" s="4">
        <f t="shared" si="16"/>
        <v>1.3464285714285715</v>
      </c>
      <c r="Y35" s="11">
        <v>5</v>
      </c>
      <c r="Z35" s="47">
        <f t="shared" si="17"/>
        <v>1.1463939336856344</v>
      </c>
      <c r="AA35" s="47">
        <f t="shared" si="11"/>
        <v>1.1463939336856344</v>
      </c>
      <c r="AB35" s="48">
        <v>21062</v>
      </c>
      <c r="AC35" s="37">
        <f t="shared" si="12"/>
        <v>1914.7272727272727</v>
      </c>
      <c r="AD35" s="37">
        <f t="shared" si="13"/>
        <v>2195</v>
      </c>
      <c r="AE35" s="37">
        <f t="shared" si="14"/>
        <v>280.27272727272725</v>
      </c>
    </row>
    <row r="36" spans="1:187" s="2" customFormat="1" ht="16.95" customHeight="1">
      <c r="A36" s="13" t="s">
        <v>37</v>
      </c>
      <c r="B36" s="37">
        <v>14945</v>
      </c>
      <c r="C36" s="37">
        <v>12980.4</v>
      </c>
      <c r="D36" s="4">
        <f t="shared" si="8"/>
        <v>0.86854466376714623</v>
      </c>
      <c r="E36" s="11">
        <v>10</v>
      </c>
      <c r="F36" s="63" t="s">
        <v>397</v>
      </c>
      <c r="G36" s="63" t="s">
        <v>397</v>
      </c>
      <c r="H36" s="63" t="s">
        <v>397</v>
      </c>
      <c r="I36" s="63" t="s">
        <v>397</v>
      </c>
      <c r="J36" s="48">
        <v>280</v>
      </c>
      <c r="K36" s="48">
        <v>286</v>
      </c>
      <c r="L36" s="4">
        <f t="shared" si="9"/>
        <v>0.97902097902097907</v>
      </c>
      <c r="M36" s="11">
        <v>15</v>
      </c>
      <c r="N36" s="37">
        <v>4733.2</v>
      </c>
      <c r="O36" s="37">
        <v>4845</v>
      </c>
      <c r="P36" s="4">
        <f t="shared" si="10"/>
        <v>1.0236203836727795</v>
      </c>
      <c r="Q36" s="11">
        <v>20</v>
      </c>
      <c r="R36" s="37">
        <v>973.4</v>
      </c>
      <c r="S36" s="37">
        <v>881</v>
      </c>
      <c r="T36" s="4">
        <f t="shared" si="15"/>
        <v>0.90507499486336551</v>
      </c>
      <c r="U36" s="11">
        <v>10</v>
      </c>
      <c r="V36" s="37">
        <v>241.5</v>
      </c>
      <c r="W36" s="37">
        <v>297.5</v>
      </c>
      <c r="X36" s="4">
        <f t="shared" si="16"/>
        <v>1.2318840579710144</v>
      </c>
      <c r="Y36" s="11">
        <v>10</v>
      </c>
      <c r="Z36" s="47">
        <f t="shared" si="17"/>
        <v>1.0032732234582391</v>
      </c>
      <c r="AA36" s="47">
        <f t="shared" si="11"/>
        <v>1.0032732234582391</v>
      </c>
      <c r="AB36" s="48">
        <v>69675</v>
      </c>
      <c r="AC36" s="37">
        <f t="shared" si="12"/>
        <v>6334.090909090909</v>
      </c>
      <c r="AD36" s="37">
        <f t="shared" si="13"/>
        <v>6354.8</v>
      </c>
      <c r="AE36" s="37">
        <f t="shared" si="14"/>
        <v>20.709090909091174</v>
      </c>
    </row>
    <row r="37" spans="1:187" s="2" customFormat="1" ht="16.95" customHeight="1">
      <c r="A37" s="13" t="s">
        <v>38</v>
      </c>
      <c r="B37" s="37">
        <v>17803</v>
      </c>
      <c r="C37" s="37">
        <v>17386.8</v>
      </c>
      <c r="D37" s="4">
        <f t="shared" si="8"/>
        <v>0.97662191765432793</v>
      </c>
      <c r="E37" s="11">
        <v>10</v>
      </c>
      <c r="F37" s="63" t="s">
        <v>397</v>
      </c>
      <c r="G37" s="63" t="s">
        <v>397</v>
      </c>
      <c r="H37" s="63" t="s">
        <v>397</v>
      </c>
      <c r="I37" s="63" t="s">
        <v>397</v>
      </c>
      <c r="J37" s="48">
        <v>790</v>
      </c>
      <c r="K37" s="48">
        <v>720</v>
      </c>
      <c r="L37" s="4">
        <f t="shared" si="9"/>
        <v>1.0972222222222223</v>
      </c>
      <c r="M37" s="11">
        <v>15</v>
      </c>
      <c r="N37" s="37">
        <v>5688.6</v>
      </c>
      <c r="O37" s="37">
        <v>4941.2</v>
      </c>
      <c r="P37" s="4">
        <f t="shared" si="10"/>
        <v>0.86861442182610826</v>
      </c>
      <c r="Q37" s="11">
        <v>20</v>
      </c>
      <c r="R37" s="37">
        <v>222</v>
      </c>
      <c r="S37" s="37">
        <v>241.1</v>
      </c>
      <c r="T37" s="4">
        <f t="shared" si="15"/>
        <v>1.0860360360360359</v>
      </c>
      <c r="U37" s="11">
        <v>10</v>
      </c>
      <c r="V37" s="37">
        <v>35</v>
      </c>
      <c r="W37" s="37">
        <v>37.6</v>
      </c>
      <c r="X37" s="4">
        <f t="shared" si="16"/>
        <v>1.0742857142857143</v>
      </c>
      <c r="Y37" s="11">
        <v>10</v>
      </c>
      <c r="Z37" s="47">
        <f t="shared" si="17"/>
        <v>1.0030778223017891</v>
      </c>
      <c r="AA37" s="47">
        <f t="shared" si="11"/>
        <v>1.0030778223017891</v>
      </c>
      <c r="AB37" s="48">
        <v>31093</v>
      </c>
      <c r="AC37" s="37">
        <f t="shared" si="12"/>
        <v>2826.6363636363635</v>
      </c>
      <c r="AD37" s="37">
        <f t="shared" si="13"/>
        <v>2835.3</v>
      </c>
      <c r="AE37" s="37">
        <f t="shared" si="14"/>
        <v>8.6636363636366696</v>
      </c>
    </row>
    <row r="38" spans="1:187" s="2" customFormat="1" ht="16.95" customHeight="1">
      <c r="A38" s="13" t="s">
        <v>39</v>
      </c>
      <c r="B38" s="37">
        <v>111287</v>
      </c>
      <c r="C38" s="37">
        <v>87462.8</v>
      </c>
      <c r="D38" s="4">
        <f t="shared" si="8"/>
        <v>0.78592108691940665</v>
      </c>
      <c r="E38" s="11">
        <v>10</v>
      </c>
      <c r="F38" s="63" t="s">
        <v>397</v>
      </c>
      <c r="G38" s="63" t="s">
        <v>397</v>
      </c>
      <c r="H38" s="63" t="s">
        <v>397</v>
      </c>
      <c r="I38" s="63" t="s">
        <v>397</v>
      </c>
      <c r="J38" s="48">
        <v>360</v>
      </c>
      <c r="K38" s="48">
        <v>326</v>
      </c>
      <c r="L38" s="4">
        <f t="shared" si="9"/>
        <v>1.1042944785276074</v>
      </c>
      <c r="M38" s="11">
        <v>10</v>
      </c>
      <c r="N38" s="37">
        <v>22811.1</v>
      </c>
      <c r="O38" s="37">
        <v>18401.099999999999</v>
      </c>
      <c r="P38" s="4">
        <f t="shared" si="10"/>
        <v>0.80667306705945785</v>
      </c>
      <c r="Q38" s="11">
        <v>20</v>
      </c>
      <c r="R38" s="37">
        <v>84</v>
      </c>
      <c r="S38" s="37">
        <v>84.7</v>
      </c>
      <c r="T38" s="4">
        <f t="shared" si="15"/>
        <v>1.0083333333333333</v>
      </c>
      <c r="U38" s="11">
        <v>5</v>
      </c>
      <c r="V38" s="37">
        <v>21.2</v>
      </c>
      <c r="W38" s="37">
        <v>21.6</v>
      </c>
      <c r="X38" s="4">
        <f t="shared" si="16"/>
        <v>1.0188679245283019</v>
      </c>
      <c r="Y38" s="11">
        <v>5</v>
      </c>
      <c r="Z38" s="47">
        <f t="shared" si="17"/>
        <v>0.90343246569934932</v>
      </c>
      <c r="AA38" s="47">
        <f t="shared" si="11"/>
        <v>0.90343246569934932</v>
      </c>
      <c r="AB38" s="48">
        <v>22612</v>
      </c>
      <c r="AC38" s="37">
        <f t="shared" si="12"/>
        <v>2055.6363636363635</v>
      </c>
      <c r="AD38" s="37">
        <f t="shared" si="13"/>
        <v>1857.1</v>
      </c>
      <c r="AE38" s="37">
        <f t="shared" si="14"/>
        <v>-198.5363636363636</v>
      </c>
    </row>
    <row r="39" spans="1:187" s="2" customFormat="1" ht="16.95" customHeight="1">
      <c r="A39" s="13" t="s">
        <v>40</v>
      </c>
      <c r="B39" s="37">
        <v>1330286</v>
      </c>
      <c r="C39" s="37">
        <v>1482840.2</v>
      </c>
      <c r="D39" s="4">
        <f t="shared" si="8"/>
        <v>1.1146777459884565</v>
      </c>
      <c r="E39" s="11">
        <v>10</v>
      </c>
      <c r="F39" s="63" t="s">
        <v>397</v>
      </c>
      <c r="G39" s="63" t="s">
        <v>397</v>
      </c>
      <c r="H39" s="63" t="s">
        <v>397</v>
      </c>
      <c r="I39" s="63" t="s">
        <v>397</v>
      </c>
      <c r="J39" s="48">
        <v>290</v>
      </c>
      <c r="K39" s="48">
        <v>273</v>
      </c>
      <c r="L39" s="4">
        <f t="shared" si="9"/>
        <v>1.0622710622710623</v>
      </c>
      <c r="M39" s="11">
        <v>5</v>
      </c>
      <c r="N39" s="37">
        <v>33296.199999999997</v>
      </c>
      <c r="O39" s="37">
        <v>26015.599999999999</v>
      </c>
      <c r="P39" s="4">
        <f t="shared" si="10"/>
        <v>0.78133841098984269</v>
      </c>
      <c r="Q39" s="11">
        <v>20</v>
      </c>
      <c r="R39" s="37">
        <v>1280</v>
      </c>
      <c r="S39" s="37">
        <v>1450.2</v>
      </c>
      <c r="T39" s="4">
        <f t="shared" si="15"/>
        <v>1.1329687500000001</v>
      </c>
      <c r="U39" s="11">
        <v>10</v>
      </c>
      <c r="V39" s="37">
        <v>830</v>
      </c>
      <c r="W39" s="37">
        <v>965.8</v>
      </c>
      <c r="X39" s="4">
        <f t="shared" si="16"/>
        <v>1.1636144578313252</v>
      </c>
      <c r="Y39" s="11">
        <v>10</v>
      </c>
      <c r="Z39" s="47">
        <f t="shared" si="17"/>
        <v>1.0009224194427271</v>
      </c>
      <c r="AA39" s="47">
        <f t="shared" si="11"/>
        <v>1.0009224194427271</v>
      </c>
      <c r="AB39" s="48">
        <v>81789</v>
      </c>
      <c r="AC39" s="37">
        <f t="shared" si="12"/>
        <v>7435.363636363636</v>
      </c>
      <c r="AD39" s="37">
        <f t="shared" si="13"/>
        <v>7442.2</v>
      </c>
      <c r="AE39" s="37">
        <f t="shared" si="14"/>
        <v>6.8363636363637852</v>
      </c>
    </row>
    <row r="40" spans="1:187" s="2" customFormat="1" ht="16.95" customHeight="1">
      <c r="A40" s="13" t="s">
        <v>41</v>
      </c>
      <c r="B40" s="37">
        <v>28138</v>
      </c>
      <c r="C40" s="37">
        <v>25699.3</v>
      </c>
      <c r="D40" s="4">
        <f t="shared" si="8"/>
        <v>0.91333072713057073</v>
      </c>
      <c r="E40" s="11">
        <v>10</v>
      </c>
      <c r="F40" s="63" t="s">
        <v>397</v>
      </c>
      <c r="G40" s="63" t="s">
        <v>397</v>
      </c>
      <c r="H40" s="63" t="s">
        <v>397</v>
      </c>
      <c r="I40" s="63" t="s">
        <v>397</v>
      </c>
      <c r="J40" s="48">
        <v>120</v>
      </c>
      <c r="K40" s="48">
        <v>109</v>
      </c>
      <c r="L40" s="4">
        <f t="shared" si="9"/>
        <v>1.1009174311926606</v>
      </c>
      <c r="M40" s="11">
        <v>5</v>
      </c>
      <c r="N40" s="37">
        <v>8949.1</v>
      </c>
      <c r="O40" s="37">
        <v>6758</v>
      </c>
      <c r="P40" s="4">
        <f t="shared" si="10"/>
        <v>0.75515973673330272</v>
      </c>
      <c r="Q40" s="11">
        <v>20</v>
      </c>
      <c r="R40" s="37">
        <v>533</v>
      </c>
      <c r="S40" s="37">
        <v>554.5</v>
      </c>
      <c r="T40" s="4">
        <f t="shared" si="15"/>
        <v>1.0403377110694183</v>
      </c>
      <c r="U40" s="11">
        <v>5</v>
      </c>
      <c r="V40" s="37">
        <v>16.7</v>
      </c>
      <c r="W40" s="37">
        <v>22.6</v>
      </c>
      <c r="X40" s="4">
        <f t="shared" si="16"/>
        <v>1.3532934131736529</v>
      </c>
      <c r="Y40" s="11">
        <v>5</v>
      </c>
      <c r="Z40" s="47">
        <f t="shared" si="17"/>
        <v>0.92687210629223149</v>
      </c>
      <c r="AA40" s="47">
        <f t="shared" si="11"/>
        <v>0.92687210629223149</v>
      </c>
      <c r="AB40" s="48">
        <v>32620</v>
      </c>
      <c r="AC40" s="37">
        <f t="shared" si="12"/>
        <v>2965.4545454545455</v>
      </c>
      <c r="AD40" s="37">
        <f t="shared" si="13"/>
        <v>2748.6</v>
      </c>
      <c r="AE40" s="37">
        <f t="shared" si="14"/>
        <v>-216.85454545454559</v>
      </c>
    </row>
    <row r="41" spans="1:187" s="2" customFormat="1" ht="16.95" customHeight="1">
      <c r="A41" s="13" t="s">
        <v>2</v>
      </c>
      <c r="B41" s="37">
        <v>10538</v>
      </c>
      <c r="C41" s="37">
        <v>10563.2</v>
      </c>
      <c r="D41" s="4">
        <f t="shared" si="8"/>
        <v>1.0023913456063769</v>
      </c>
      <c r="E41" s="11">
        <v>10</v>
      </c>
      <c r="F41" s="63" t="s">
        <v>397</v>
      </c>
      <c r="G41" s="63" t="s">
        <v>397</v>
      </c>
      <c r="H41" s="63" t="s">
        <v>397</v>
      </c>
      <c r="I41" s="63" t="s">
        <v>397</v>
      </c>
      <c r="J41" s="48">
        <v>245</v>
      </c>
      <c r="K41" s="48">
        <v>239</v>
      </c>
      <c r="L41" s="4">
        <f t="shared" si="9"/>
        <v>1.0251046025104602</v>
      </c>
      <c r="M41" s="11">
        <v>15</v>
      </c>
      <c r="N41" s="37">
        <v>3057.2</v>
      </c>
      <c r="O41" s="37">
        <v>3802.2</v>
      </c>
      <c r="P41" s="4">
        <f t="shared" si="10"/>
        <v>1.243687033887217</v>
      </c>
      <c r="Q41" s="11">
        <v>20</v>
      </c>
      <c r="R41" s="37">
        <v>336</v>
      </c>
      <c r="S41" s="37">
        <v>397.6</v>
      </c>
      <c r="T41" s="4">
        <f t="shared" si="15"/>
        <v>1.1833333333333333</v>
      </c>
      <c r="U41" s="11">
        <v>5</v>
      </c>
      <c r="V41" s="37">
        <v>38</v>
      </c>
      <c r="W41" s="37">
        <v>43.6</v>
      </c>
      <c r="X41" s="4">
        <f t="shared" si="16"/>
        <v>1.1473684210526316</v>
      </c>
      <c r="Y41" s="11">
        <v>5</v>
      </c>
      <c r="Z41" s="47">
        <f t="shared" si="17"/>
        <v>1.1259587626071788</v>
      </c>
      <c r="AA41" s="47">
        <f t="shared" si="11"/>
        <v>1.1259587626071788</v>
      </c>
      <c r="AB41" s="48">
        <v>41942</v>
      </c>
      <c r="AC41" s="37">
        <f t="shared" si="12"/>
        <v>3812.909090909091</v>
      </c>
      <c r="AD41" s="37">
        <f t="shared" si="13"/>
        <v>4293.2</v>
      </c>
      <c r="AE41" s="37">
        <f t="shared" si="14"/>
        <v>480.29090909090883</v>
      </c>
    </row>
    <row r="42" spans="1:187" s="2" customFormat="1" ht="16.95" customHeight="1">
      <c r="A42" s="13" t="s">
        <v>42</v>
      </c>
      <c r="B42" s="37">
        <v>19246</v>
      </c>
      <c r="C42" s="37">
        <v>18752.8</v>
      </c>
      <c r="D42" s="4">
        <f t="shared" si="8"/>
        <v>0.97437389587446743</v>
      </c>
      <c r="E42" s="11">
        <v>10</v>
      </c>
      <c r="F42" s="63" t="s">
        <v>397</v>
      </c>
      <c r="G42" s="63" t="s">
        <v>397</v>
      </c>
      <c r="H42" s="63" t="s">
        <v>397</v>
      </c>
      <c r="I42" s="63" t="s">
        <v>397</v>
      </c>
      <c r="J42" s="48">
        <v>190</v>
      </c>
      <c r="K42" s="48">
        <v>184</v>
      </c>
      <c r="L42" s="4">
        <f t="shared" si="9"/>
        <v>1.0326086956521738</v>
      </c>
      <c r="M42" s="11">
        <v>10</v>
      </c>
      <c r="N42" s="37">
        <v>4438.8999999999996</v>
      </c>
      <c r="O42" s="37">
        <v>3404.5</v>
      </c>
      <c r="P42" s="4">
        <f t="shared" si="10"/>
        <v>0.76696929419450766</v>
      </c>
      <c r="Q42" s="11">
        <v>20</v>
      </c>
      <c r="R42" s="37">
        <v>104</v>
      </c>
      <c r="S42" s="37">
        <v>119.7</v>
      </c>
      <c r="T42" s="4">
        <f t="shared" si="15"/>
        <v>1.1509615384615386</v>
      </c>
      <c r="U42" s="11">
        <v>5</v>
      </c>
      <c r="V42" s="37">
        <v>18.5</v>
      </c>
      <c r="W42" s="37">
        <v>19.7</v>
      </c>
      <c r="X42" s="4">
        <f t="shared" si="16"/>
        <v>1.0648648648648649</v>
      </c>
      <c r="Y42" s="11">
        <v>5</v>
      </c>
      <c r="Z42" s="47">
        <f t="shared" si="17"/>
        <v>0.9297668763157716</v>
      </c>
      <c r="AA42" s="47">
        <f t="shared" si="11"/>
        <v>0.9297668763157716</v>
      </c>
      <c r="AB42" s="48">
        <v>22266</v>
      </c>
      <c r="AC42" s="37">
        <f t="shared" si="12"/>
        <v>2024.1818181818182</v>
      </c>
      <c r="AD42" s="37">
        <f t="shared" si="13"/>
        <v>1882</v>
      </c>
      <c r="AE42" s="37">
        <f t="shared" si="14"/>
        <v>-142.18181818181824</v>
      </c>
    </row>
    <row r="43" spans="1:187" s="2" customFormat="1" ht="16.95" customHeight="1">
      <c r="A43" s="13" t="s">
        <v>3</v>
      </c>
      <c r="B43" s="37">
        <v>53732</v>
      </c>
      <c r="C43" s="37">
        <v>51030.400000000001</v>
      </c>
      <c r="D43" s="4">
        <f t="shared" si="8"/>
        <v>0.9497208367453287</v>
      </c>
      <c r="E43" s="11">
        <v>10</v>
      </c>
      <c r="F43" s="63" t="s">
        <v>397</v>
      </c>
      <c r="G43" s="63" t="s">
        <v>397</v>
      </c>
      <c r="H43" s="63" t="s">
        <v>397</v>
      </c>
      <c r="I43" s="63" t="s">
        <v>397</v>
      </c>
      <c r="J43" s="48">
        <v>190</v>
      </c>
      <c r="K43" s="48">
        <v>166</v>
      </c>
      <c r="L43" s="4">
        <f t="shared" si="9"/>
        <v>1.1445783132530121</v>
      </c>
      <c r="M43" s="11">
        <v>10</v>
      </c>
      <c r="N43" s="37">
        <v>4765</v>
      </c>
      <c r="O43" s="37">
        <v>3219.7</v>
      </c>
      <c r="P43" s="4">
        <f t="shared" si="10"/>
        <v>0.67569779643231898</v>
      </c>
      <c r="Q43" s="11">
        <v>20</v>
      </c>
      <c r="R43" s="37">
        <v>372</v>
      </c>
      <c r="S43" s="37">
        <v>379.4</v>
      </c>
      <c r="T43" s="4">
        <f t="shared" si="15"/>
        <v>1.0198924731182795</v>
      </c>
      <c r="U43" s="11">
        <v>5</v>
      </c>
      <c r="V43" s="37">
        <v>17.5</v>
      </c>
      <c r="W43" s="37">
        <v>26.5</v>
      </c>
      <c r="X43" s="4">
        <f t="shared" si="16"/>
        <v>1.5142857142857142</v>
      </c>
      <c r="Y43" s="11">
        <v>5</v>
      </c>
      <c r="Z43" s="47">
        <f t="shared" si="17"/>
        <v>0.9425567673129952</v>
      </c>
      <c r="AA43" s="47">
        <f t="shared" si="11"/>
        <v>0.9425567673129952</v>
      </c>
      <c r="AB43" s="48">
        <v>23959</v>
      </c>
      <c r="AC43" s="37">
        <f t="shared" si="12"/>
        <v>2178.090909090909</v>
      </c>
      <c r="AD43" s="37">
        <f t="shared" si="13"/>
        <v>2053</v>
      </c>
      <c r="AE43" s="37">
        <f t="shared" si="14"/>
        <v>-125.09090909090901</v>
      </c>
    </row>
    <row r="44" spans="1:187" s="2" customFormat="1" ht="16.95" customHeight="1">
      <c r="A44" s="13" t="s">
        <v>43</v>
      </c>
      <c r="B44" s="37">
        <v>15072</v>
      </c>
      <c r="C44" s="37">
        <v>15398.4</v>
      </c>
      <c r="D44" s="4">
        <f t="shared" si="8"/>
        <v>1.021656050955414</v>
      </c>
      <c r="E44" s="11">
        <v>10</v>
      </c>
      <c r="F44" s="63" t="s">
        <v>397</v>
      </c>
      <c r="G44" s="63" t="s">
        <v>397</v>
      </c>
      <c r="H44" s="63" t="s">
        <v>397</v>
      </c>
      <c r="I44" s="63" t="s">
        <v>397</v>
      </c>
      <c r="J44" s="48">
        <v>185</v>
      </c>
      <c r="K44" s="48">
        <v>178</v>
      </c>
      <c r="L44" s="4">
        <f t="shared" si="9"/>
        <v>1.0393258426966292</v>
      </c>
      <c r="M44" s="11">
        <v>10</v>
      </c>
      <c r="N44" s="37">
        <v>3740</v>
      </c>
      <c r="O44" s="37">
        <v>3546.5</v>
      </c>
      <c r="P44" s="4">
        <f t="shared" si="10"/>
        <v>0.94826203208556148</v>
      </c>
      <c r="Q44" s="11">
        <v>20</v>
      </c>
      <c r="R44" s="37">
        <v>27</v>
      </c>
      <c r="S44" s="37">
        <v>27</v>
      </c>
      <c r="T44" s="4">
        <f t="shared" si="15"/>
        <v>1</v>
      </c>
      <c r="U44" s="11">
        <v>5</v>
      </c>
      <c r="V44" s="37">
        <v>2</v>
      </c>
      <c r="W44" s="37">
        <v>12.7</v>
      </c>
      <c r="X44" s="4">
        <f t="shared" si="16"/>
        <v>6.35</v>
      </c>
      <c r="Y44" s="11">
        <v>5</v>
      </c>
      <c r="Z44" s="47">
        <f t="shared" si="17"/>
        <v>1.5265011915646332</v>
      </c>
      <c r="AA44" s="47">
        <f t="shared" si="11"/>
        <v>1.2326501191564634</v>
      </c>
      <c r="AB44" s="48">
        <v>33161</v>
      </c>
      <c r="AC44" s="37">
        <f t="shared" si="12"/>
        <v>3014.6363636363635</v>
      </c>
      <c r="AD44" s="37">
        <f t="shared" si="13"/>
        <v>3716</v>
      </c>
      <c r="AE44" s="37">
        <f t="shared" si="14"/>
        <v>701.36363636363649</v>
      </c>
    </row>
    <row r="45" spans="1:187" s="2" customFormat="1" ht="16.95" customHeight="1">
      <c r="A45" s="17" t="s">
        <v>44</v>
      </c>
      <c r="B45" s="36">
        <f>SUM(B46:B376)</f>
        <v>5265152</v>
      </c>
      <c r="C45" s="36">
        <f>SUM(C46:C376)</f>
        <v>6475117.5999999987</v>
      </c>
      <c r="D45" s="6">
        <f>C45/B45</f>
        <v>1.22980639495308</v>
      </c>
      <c r="E45" s="16"/>
      <c r="F45" s="7"/>
      <c r="G45" s="6"/>
      <c r="H45" s="6"/>
      <c r="I45" s="16"/>
      <c r="J45" s="7"/>
      <c r="K45" s="7"/>
      <c r="L45" s="7"/>
      <c r="M45" s="16"/>
      <c r="N45" s="36">
        <f>SUM(N46:N376)</f>
        <v>144186.10000000006</v>
      </c>
      <c r="O45" s="36">
        <f>SUM(O46:O376)</f>
        <v>78501.500000000044</v>
      </c>
      <c r="P45" s="6">
        <f>O45/N45</f>
        <v>0.54444568512498781</v>
      </c>
      <c r="Q45" s="16"/>
      <c r="R45" s="36">
        <f>SUM(R46:R376)</f>
        <v>11302.400000000003</v>
      </c>
      <c r="S45" s="36">
        <f>SUM(S46:S376)</f>
        <v>12125.500000000011</v>
      </c>
      <c r="T45" s="6">
        <f>S45/R45</f>
        <v>1.0728252406568524</v>
      </c>
      <c r="U45" s="16"/>
      <c r="V45" s="36">
        <f>SUM(V46:V376)</f>
        <v>4468.5999999999995</v>
      </c>
      <c r="W45" s="36">
        <f>SUM(W46:W376)</f>
        <v>5141.4000000000024</v>
      </c>
      <c r="X45" s="6">
        <f>W45/V45</f>
        <v>1.1505616971758499</v>
      </c>
      <c r="Y45" s="16"/>
      <c r="Z45" s="8"/>
      <c r="AA45" s="8"/>
      <c r="AB45" s="21">
        <f>SUM(AB46:AB376)</f>
        <v>616086</v>
      </c>
      <c r="AC45" s="36">
        <f t="shared" ref="AC45:AE45" si="18">SUM(AC46:AC376)</f>
        <v>56007.818181818155</v>
      </c>
      <c r="AD45" s="36">
        <f t="shared" si="18"/>
        <v>55731.600000000013</v>
      </c>
      <c r="AE45" s="36">
        <f t="shared" si="18"/>
        <v>-276.21818181818219</v>
      </c>
    </row>
    <row r="46" spans="1:187" s="2" customFormat="1" ht="16.95" customHeight="1">
      <c r="A46" s="18" t="s">
        <v>45</v>
      </c>
      <c r="B46" s="66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1:187" s="2" customFormat="1" ht="16.95" customHeight="1">
      <c r="A47" s="14" t="s">
        <v>46</v>
      </c>
      <c r="B47" s="37">
        <v>25</v>
      </c>
      <c r="C47" s="37">
        <v>13.3</v>
      </c>
      <c r="D47" s="4">
        <f t="shared" ref="D47:D110" si="19">IF(E47=0,0,IF(B47=0,1,IF(C47&lt;0,0,C47/B47)))</f>
        <v>0.53200000000000003</v>
      </c>
      <c r="E47" s="11">
        <v>10</v>
      </c>
      <c r="F47" s="5" t="s">
        <v>370</v>
      </c>
      <c r="G47" s="5" t="s">
        <v>370</v>
      </c>
      <c r="H47" s="5" t="s">
        <v>370</v>
      </c>
      <c r="I47" s="5" t="s">
        <v>370</v>
      </c>
      <c r="J47" s="5" t="s">
        <v>370</v>
      </c>
      <c r="K47" s="5" t="s">
        <v>370</v>
      </c>
      <c r="L47" s="5" t="s">
        <v>370</v>
      </c>
      <c r="M47" s="5" t="s">
        <v>370</v>
      </c>
      <c r="N47" s="37">
        <v>82.7</v>
      </c>
      <c r="O47" s="37">
        <v>93.7</v>
      </c>
      <c r="P47" s="4">
        <f t="shared" ref="P47:P110" si="20">IF(Q47=0,0,IF(N47=0,1,IF(O47&lt;0,0,O47/N47)))</f>
        <v>1.1330108827085852</v>
      </c>
      <c r="Q47" s="11">
        <v>20</v>
      </c>
      <c r="R47" s="37">
        <v>3</v>
      </c>
      <c r="S47" s="37">
        <v>5.2</v>
      </c>
      <c r="T47" s="4">
        <f t="shared" ref="T47:T110" si="21">IF(U47=0,0,IF(R47=0,1,IF(S47&lt;0,0,S47/R47)))</f>
        <v>1.7333333333333334</v>
      </c>
      <c r="U47" s="11">
        <v>30</v>
      </c>
      <c r="V47" s="37">
        <v>2</v>
      </c>
      <c r="W47" s="37">
        <v>2.2999999999999998</v>
      </c>
      <c r="X47" s="4">
        <f t="shared" ref="X47:X110" si="22">IF(Y47=0,0,IF(V47=0,1,IF(W47&lt;0,0,W47/V47)))</f>
        <v>1.1499999999999999</v>
      </c>
      <c r="Y47" s="11">
        <v>20</v>
      </c>
      <c r="Z47" s="47">
        <f>(D47*E47+P47*Q47+T47*U47+X47*Y47)/(E47+Q47+U47+Y47)</f>
        <v>1.2872527206771462</v>
      </c>
      <c r="AA47" s="47">
        <f t="shared" ref="AA47:AA110" si="23">IF(Z47&gt;1.2,IF((Z47-1.2)*0.1+1.2&gt;1.3,1.3,(Z47-1.2)*0.1+1.2),Z47)</f>
        <v>1.2087252720677146</v>
      </c>
      <c r="AB47" s="48">
        <v>2669</v>
      </c>
      <c r="AC47" s="37">
        <f t="shared" ref="AC47:AC110" si="24">AB47/11</f>
        <v>242.63636363636363</v>
      </c>
      <c r="AD47" s="37">
        <f t="shared" ref="AD47:AD110" si="25">ROUND(AA47*AC47,1)</f>
        <v>293.3</v>
      </c>
      <c r="AE47" s="37">
        <f t="shared" ref="AE47:AE110" si="26">AD47-AC47</f>
        <v>50.663636363636385</v>
      </c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10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10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10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10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10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10"/>
      <c r="GD47" s="9"/>
      <c r="GE47" s="9"/>
    </row>
    <row r="48" spans="1:187" s="2" customFormat="1" ht="16.95" customHeight="1">
      <c r="A48" s="14" t="s">
        <v>47</v>
      </c>
      <c r="B48" s="37">
        <v>4850</v>
      </c>
      <c r="C48" s="37">
        <v>5069</v>
      </c>
      <c r="D48" s="4">
        <f t="shared" si="19"/>
        <v>1.0451546391752577</v>
      </c>
      <c r="E48" s="11">
        <v>10</v>
      </c>
      <c r="F48" s="5" t="s">
        <v>370</v>
      </c>
      <c r="G48" s="5" t="s">
        <v>370</v>
      </c>
      <c r="H48" s="5" t="s">
        <v>370</v>
      </c>
      <c r="I48" s="5" t="s">
        <v>370</v>
      </c>
      <c r="J48" s="5" t="s">
        <v>370</v>
      </c>
      <c r="K48" s="5" t="s">
        <v>370</v>
      </c>
      <c r="L48" s="5" t="s">
        <v>370</v>
      </c>
      <c r="M48" s="5" t="s">
        <v>370</v>
      </c>
      <c r="N48" s="37">
        <v>266.8</v>
      </c>
      <c r="O48" s="37">
        <v>245.8</v>
      </c>
      <c r="P48" s="4">
        <f t="shared" si="20"/>
        <v>0.9212893553223388</v>
      </c>
      <c r="Q48" s="11">
        <v>20</v>
      </c>
      <c r="R48" s="37">
        <v>6</v>
      </c>
      <c r="S48" s="37">
        <v>6.2</v>
      </c>
      <c r="T48" s="4">
        <f t="shared" si="21"/>
        <v>1.0333333333333334</v>
      </c>
      <c r="U48" s="11">
        <v>25</v>
      </c>
      <c r="V48" s="37">
        <v>4</v>
      </c>
      <c r="W48" s="37">
        <v>4.5999999999999996</v>
      </c>
      <c r="X48" s="4">
        <f t="shared" si="22"/>
        <v>1.1499999999999999</v>
      </c>
      <c r="Y48" s="11">
        <v>25</v>
      </c>
      <c r="Z48" s="47">
        <f t="shared" ref="Z48:Z111" si="27">(D48*E48+P48*Q48+T48*U48+X48*Y48)/(E48+Q48+U48+Y48)</f>
        <v>1.0432583353941587</v>
      </c>
      <c r="AA48" s="47">
        <f t="shared" si="23"/>
        <v>1.0432583353941587</v>
      </c>
      <c r="AB48" s="48">
        <v>4599</v>
      </c>
      <c r="AC48" s="37">
        <f t="shared" si="24"/>
        <v>418.09090909090907</v>
      </c>
      <c r="AD48" s="37">
        <f t="shared" si="25"/>
        <v>436.2</v>
      </c>
      <c r="AE48" s="37">
        <f t="shared" si="26"/>
        <v>18.109090909090924</v>
      </c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10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10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10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10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10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10"/>
      <c r="GD48" s="9"/>
      <c r="GE48" s="9"/>
    </row>
    <row r="49" spans="1:187" s="2" customFormat="1" ht="16.95" customHeight="1">
      <c r="A49" s="14" t="s">
        <v>48</v>
      </c>
      <c r="B49" s="37">
        <v>415</v>
      </c>
      <c r="C49" s="37">
        <v>400</v>
      </c>
      <c r="D49" s="4">
        <f t="shared" si="19"/>
        <v>0.96385542168674698</v>
      </c>
      <c r="E49" s="11">
        <v>10</v>
      </c>
      <c r="F49" s="5" t="s">
        <v>370</v>
      </c>
      <c r="G49" s="5" t="s">
        <v>370</v>
      </c>
      <c r="H49" s="5" t="s">
        <v>370</v>
      </c>
      <c r="I49" s="5" t="s">
        <v>370</v>
      </c>
      <c r="J49" s="5" t="s">
        <v>370</v>
      </c>
      <c r="K49" s="5" t="s">
        <v>370</v>
      </c>
      <c r="L49" s="5" t="s">
        <v>370</v>
      </c>
      <c r="M49" s="5" t="s">
        <v>370</v>
      </c>
      <c r="N49" s="37">
        <v>128.9</v>
      </c>
      <c r="O49" s="37">
        <v>61.3</v>
      </c>
      <c r="P49" s="4">
        <f t="shared" si="20"/>
        <v>0.47556245151280058</v>
      </c>
      <c r="Q49" s="11">
        <v>20</v>
      </c>
      <c r="R49" s="37">
        <v>3</v>
      </c>
      <c r="S49" s="37">
        <v>3.5</v>
      </c>
      <c r="T49" s="4">
        <f t="shared" si="21"/>
        <v>1.1666666666666667</v>
      </c>
      <c r="U49" s="11">
        <v>30</v>
      </c>
      <c r="V49" s="37">
        <v>2</v>
      </c>
      <c r="W49" s="37">
        <v>2.2999999999999998</v>
      </c>
      <c r="X49" s="4">
        <f t="shared" si="22"/>
        <v>1.1499999999999999</v>
      </c>
      <c r="Y49" s="11">
        <v>20</v>
      </c>
      <c r="Z49" s="47">
        <f t="shared" si="27"/>
        <v>0.96437254058904354</v>
      </c>
      <c r="AA49" s="47">
        <f t="shared" si="23"/>
        <v>0.96437254058904354</v>
      </c>
      <c r="AB49" s="48">
        <v>2452</v>
      </c>
      <c r="AC49" s="37">
        <f t="shared" si="24"/>
        <v>222.90909090909091</v>
      </c>
      <c r="AD49" s="37">
        <f t="shared" si="25"/>
        <v>215</v>
      </c>
      <c r="AE49" s="37">
        <f t="shared" si="26"/>
        <v>-7.9090909090909065</v>
      </c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10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10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10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10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10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10"/>
      <c r="GD49" s="9"/>
      <c r="GE49" s="9"/>
    </row>
    <row r="50" spans="1:187" s="2" customFormat="1" ht="16.95" customHeight="1">
      <c r="A50" s="14" t="s">
        <v>49</v>
      </c>
      <c r="B50" s="37">
        <v>0</v>
      </c>
      <c r="C50" s="37">
        <v>0</v>
      </c>
      <c r="D50" s="4">
        <f t="shared" si="19"/>
        <v>0</v>
      </c>
      <c r="E50" s="11">
        <v>0</v>
      </c>
      <c r="F50" s="5" t="s">
        <v>370</v>
      </c>
      <c r="G50" s="5" t="s">
        <v>370</v>
      </c>
      <c r="H50" s="5" t="s">
        <v>370</v>
      </c>
      <c r="I50" s="5" t="s">
        <v>370</v>
      </c>
      <c r="J50" s="5" t="s">
        <v>370</v>
      </c>
      <c r="K50" s="5" t="s">
        <v>370</v>
      </c>
      <c r="L50" s="5" t="s">
        <v>370</v>
      </c>
      <c r="M50" s="5" t="s">
        <v>370</v>
      </c>
      <c r="N50" s="37">
        <v>27.7</v>
      </c>
      <c r="O50" s="37">
        <v>9.4</v>
      </c>
      <c r="P50" s="4">
        <f t="shared" si="20"/>
        <v>0.33935018050541521</v>
      </c>
      <c r="Q50" s="11">
        <v>20</v>
      </c>
      <c r="R50" s="37">
        <v>3</v>
      </c>
      <c r="S50" s="37">
        <v>3.1</v>
      </c>
      <c r="T50" s="4">
        <f t="shared" si="21"/>
        <v>1.0333333333333334</v>
      </c>
      <c r="U50" s="11">
        <v>25</v>
      </c>
      <c r="V50" s="37">
        <v>2</v>
      </c>
      <c r="W50" s="37">
        <v>2.1</v>
      </c>
      <c r="X50" s="4">
        <f t="shared" si="22"/>
        <v>1.05</v>
      </c>
      <c r="Y50" s="11">
        <v>25</v>
      </c>
      <c r="Z50" s="47">
        <f t="shared" si="27"/>
        <v>0.84100481347773781</v>
      </c>
      <c r="AA50" s="47">
        <f t="shared" si="23"/>
        <v>0.84100481347773781</v>
      </c>
      <c r="AB50" s="48">
        <v>1488</v>
      </c>
      <c r="AC50" s="37">
        <f t="shared" si="24"/>
        <v>135.27272727272728</v>
      </c>
      <c r="AD50" s="37">
        <f t="shared" si="25"/>
        <v>113.8</v>
      </c>
      <c r="AE50" s="37">
        <f t="shared" si="26"/>
        <v>-21.472727272727283</v>
      </c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10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10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10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10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10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10"/>
      <c r="GD50" s="9"/>
      <c r="GE50" s="9"/>
    </row>
    <row r="51" spans="1:187" s="2" customFormat="1" ht="16.95" customHeight="1">
      <c r="A51" s="14" t="s">
        <v>50</v>
      </c>
      <c r="B51" s="37">
        <v>132</v>
      </c>
      <c r="C51" s="37">
        <v>109.7</v>
      </c>
      <c r="D51" s="4">
        <f t="shared" si="19"/>
        <v>0.83106060606060606</v>
      </c>
      <c r="E51" s="11">
        <v>10</v>
      </c>
      <c r="F51" s="5" t="s">
        <v>370</v>
      </c>
      <c r="G51" s="5" t="s">
        <v>370</v>
      </c>
      <c r="H51" s="5" t="s">
        <v>370</v>
      </c>
      <c r="I51" s="5" t="s">
        <v>370</v>
      </c>
      <c r="J51" s="5" t="s">
        <v>370</v>
      </c>
      <c r="K51" s="5" t="s">
        <v>370</v>
      </c>
      <c r="L51" s="5" t="s">
        <v>370</v>
      </c>
      <c r="M51" s="5" t="s">
        <v>370</v>
      </c>
      <c r="N51" s="37">
        <v>123</v>
      </c>
      <c r="O51" s="37">
        <v>75.8</v>
      </c>
      <c r="P51" s="4">
        <f t="shared" si="20"/>
        <v>0.61626016260162597</v>
      </c>
      <c r="Q51" s="11">
        <v>20</v>
      </c>
      <c r="R51" s="37">
        <v>5</v>
      </c>
      <c r="S51" s="37">
        <v>5.4</v>
      </c>
      <c r="T51" s="4">
        <f t="shared" si="21"/>
        <v>1.08</v>
      </c>
      <c r="U51" s="11">
        <v>30</v>
      </c>
      <c r="V51" s="37">
        <v>2</v>
      </c>
      <c r="W51" s="37">
        <v>2.2000000000000002</v>
      </c>
      <c r="X51" s="4">
        <f t="shared" si="22"/>
        <v>1.1000000000000001</v>
      </c>
      <c r="Y51" s="11">
        <v>20</v>
      </c>
      <c r="Z51" s="47">
        <f t="shared" si="27"/>
        <v>0.93794761640798219</v>
      </c>
      <c r="AA51" s="47">
        <f t="shared" si="23"/>
        <v>0.93794761640798219</v>
      </c>
      <c r="AB51" s="48">
        <v>3235</v>
      </c>
      <c r="AC51" s="37">
        <f t="shared" si="24"/>
        <v>294.09090909090907</v>
      </c>
      <c r="AD51" s="37">
        <f t="shared" si="25"/>
        <v>275.8</v>
      </c>
      <c r="AE51" s="37">
        <f t="shared" si="26"/>
        <v>-18.290909090909054</v>
      </c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10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10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10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10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10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10"/>
      <c r="GD51" s="9"/>
      <c r="GE51" s="9"/>
    </row>
    <row r="52" spans="1:187" s="2" customFormat="1" ht="16.95" customHeight="1">
      <c r="A52" s="18" t="s">
        <v>51</v>
      </c>
      <c r="B52" s="66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10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10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10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10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10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10"/>
      <c r="GD52" s="9"/>
      <c r="GE52" s="9"/>
    </row>
    <row r="53" spans="1:187" s="2" customFormat="1" ht="16.95" customHeight="1">
      <c r="A53" s="14" t="s">
        <v>52</v>
      </c>
      <c r="B53" s="37">
        <v>715344</v>
      </c>
      <c r="C53" s="37">
        <v>896939</v>
      </c>
      <c r="D53" s="4">
        <f t="shared" si="19"/>
        <v>1.2538568856382384</v>
      </c>
      <c r="E53" s="11">
        <v>10</v>
      </c>
      <c r="F53" s="5" t="s">
        <v>370</v>
      </c>
      <c r="G53" s="5" t="s">
        <v>370</v>
      </c>
      <c r="H53" s="5" t="s">
        <v>370</v>
      </c>
      <c r="I53" s="5" t="s">
        <v>370</v>
      </c>
      <c r="J53" s="5" t="s">
        <v>370</v>
      </c>
      <c r="K53" s="5" t="s">
        <v>370</v>
      </c>
      <c r="L53" s="5" t="s">
        <v>370</v>
      </c>
      <c r="M53" s="5" t="s">
        <v>370</v>
      </c>
      <c r="N53" s="37">
        <v>1637</v>
      </c>
      <c r="O53" s="37">
        <v>1352.6</v>
      </c>
      <c r="P53" s="4">
        <f t="shared" si="20"/>
        <v>0.82626756261453871</v>
      </c>
      <c r="Q53" s="11">
        <v>20</v>
      </c>
      <c r="R53" s="37">
        <v>1</v>
      </c>
      <c r="S53" s="37">
        <v>1.1000000000000001</v>
      </c>
      <c r="T53" s="4">
        <f t="shared" si="21"/>
        <v>1.1000000000000001</v>
      </c>
      <c r="U53" s="11">
        <v>25</v>
      </c>
      <c r="V53" s="37">
        <v>7.1</v>
      </c>
      <c r="W53" s="37">
        <v>7.8</v>
      </c>
      <c r="X53" s="4">
        <f t="shared" si="22"/>
        <v>1.0985915492957747</v>
      </c>
      <c r="Y53" s="11">
        <v>25</v>
      </c>
      <c r="Z53" s="47">
        <f t="shared" si="27"/>
        <v>1.050358860513344</v>
      </c>
      <c r="AA53" s="47">
        <f t="shared" si="23"/>
        <v>1.050358860513344</v>
      </c>
      <c r="AB53" s="48">
        <v>2813</v>
      </c>
      <c r="AC53" s="37">
        <f t="shared" si="24"/>
        <v>255.72727272727272</v>
      </c>
      <c r="AD53" s="37">
        <f t="shared" si="25"/>
        <v>268.60000000000002</v>
      </c>
      <c r="AE53" s="37">
        <f t="shared" si="26"/>
        <v>12.872727272727303</v>
      </c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10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10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10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10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10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10"/>
      <c r="GD53" s="9"/>
      <c r="GE53" s="9"/>
    </row>
    <row r="54" spans="1:187" s="2" customFormat="1" ht="16.95" customHeight="1">
      <c r="A54" s="14" t="s">
        <v>53</v>
      </c>
      <c r="B54" s="37">
        <v>20</v>
      </c>
      <c r="C54" s="37">
        <v>20</v>
      </c>
      <c r="D54" s="4">
        <f t="shared" si="19"/>
        <v>1</v>
      </c>
      <c r="E54" s="11">
        <v>10</v>
      </c>
      <c r="F54" s="5" t="s">
        <v>370</v>
      </c>
      <c r="G54" s="5" t="s">
        <v>370</v>
      </c>
      <c r="H54" s="5" t="s">
        <v>370</v>
      </c>
      <c r="I54" s="5" t="s">
        <v>370</v>
      </c>
      <c r="J54" s="5" t="s">
        <v>370</v>
      </c>
      <c r="K54" s="5" t="s">
        <v>370</v>
      </c>
      <c r="L54" s="5" t="s">
        <v>370</v>
      </c>
      <c r="M54" s="5" t="s">
        <v>370</v>
      </c>
      <c r="N54" s="37">
        <v>65</v>
      </c>
      <c r="O54" s="37">
        <v>6.7</v>
      </c>
      <c r="P54" s="4">
        <f t="shared" si="20"/>
        <v>0.10307692307692308</v>
      </c>
      <c r="Q54" s="11">
        <v>20</v>
      </c>
      <c r="R54" s="37">
        <v>0</v>
      </c>
      <c r="S54" s="37">
        <v>0</v>
      </c>
      <c r="T54" s="4">
        <f t="shared" si="21"/>
        <v>1</v>
      </c>
      <c r="U54" s="11">
        <v>20</v>
      </c>
      <c r="V54" s="37">
        <v>6</v>
      </c>
      <c r="W54" s="37">
        <v>6.3</v>
      </c>
      <c r="X54" s="4">
        <f t="shared" si="22"/>
        <v>1.05</v>
      </c>
      <c r="Y54" s="11">
        <v>30</v>
      </c>
      <c r="Z54" s="47">
        <f t="shared" si="27"/>
        <v>0.79451923076923081</v>
      </c>
      <c r="AA54" s="47">
        <f t="shared" si="23"/>
        <v>0.79451923076923081</v>
      </c>
      <c r="AB54" s="48">
        <v>1234</v>
      </c>
      <c r="AC54" s="37">
        <f t="shared" si="24"/>
        <v>112.18181818181819</v>
      </c>
      <c r="AD54" s="37">
        <f t="shared" si="25"/>
        <v>89.1</v>
      </c>
      <c r="AE54" s="37">
        <f t="shared" si="26"/>
        <v>-23.081818181818193</v>
      </c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10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10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10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10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10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10"/>
      <c r="GD54" s="9"/>
      <c r="GE54" s="9"/>
    </row>
    <row r="55" spans="1:187" s="2" customFormat="1" ht="16.95" customHeight="1">
      <c r="A55" s="14" t="s">
        <v>54</v>
      </c>
      <c r="B55" s="37">
        <v>0</v>
      </c>
      <c r="C55" s="37">
        <v>0</v>
      </c>
      <c r="D55" s="4">
        <f t="shared" si="19"/>
        <v>0</v>
      </c>
      <c r="E55" s="11">
        <v>0</v>
      </c>
      <c r="F55" s="5" t="s">
        <v>370</v>
      </c>
      <c r="G55" s="5" t="s">
        <v>370</v>
      </c>
      <c r="H55" s="5" t="s">
        <v>370</v>
      </c>
      <c r="I55" s="5" t="s">
        <v>370</v>
      </c>
      <c r="J55" s="5" t="s">
        <v>370</v>
      </c>
      <c r="K55" s="5" t="s">
        <v>370</v>
      </c>
      <c r="L55" s="5" t="s">
        <v>370</v>
      </c>
      <c r="M55" s="5" t="s">
        <v>370</v>
      </c>
      <c r="N55" s="37">
        <v>93</v>
      </c>
      <c r="O55" s="37">
        <v>112</v>
      </c>
      <c r="P55" s="4">
        <f t="shared" si="20"/>
        <v>1.2043010752688172</v>
      </c>
      <c r="Q55" s="11">
        <v>20</v>
      </c>
      <c r="R55" s="37">
        <v>0</v>
      </c>
      <c r="S55" s="37">
        <v>0</v>
      </c>
      <c r="T55" s="4">
        <f t="shared" si="21"/>
        <v>1</v>
      </c>
      <c r="U55" s="11">
        <v>30</v>
      </c>
      <c r="V55" s="37">
        <v>1.3</v>
      </c>
      <c r="W55" s="37">
        <v>1.4</v>
      </c>
      <c r="X55" s="4">
        <f t="shared" si="22"/>
        <v>1.0769230769230769</v>
      </c>
      <c r="Y55" s="11">
        <v>20</v>
      </c>
      <c r="Z55" s="47">
        <f t="shared" si="27"/>
        <v>1.0803497577691126</v>
      </c>
      <c r="AA55" s="47">
        <f t="shared" si="23"/>
        <v>1.0803497577691126</v>
      </c>
      <c r="AB55" s="48">
        <v>2579</v>
      </c>
      <c r="AC55" s="37">
        <f t="shared" si="24"/>
        <v>234.45454545454547</v>
      </c>
      <c r="AD55" s="37">
        <f t="shared" si="25"/>
        <v>253.3</v>
      </c>
      <c r="AE55" s="37">
        <f t="shared" si="26"/>
        <v>18.845454545454544</v>
      </c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10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10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10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10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10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10"/>
      <c r="GD55" s="9"/>
      <c r="GE55" s="9"/>
    </row>
    <row r="56" spans="1:187" s="2" customFormat="1" ht="16.95" customHeight="1">
      <c r="A56" s="14" t="s">
        <v>55</v>
      </c>
      <c r="B56" s="37">
        <v>0</v>
      </c>
      <c r="C56" s="37">
        <v>0</v>
      </c>
      <c r="D56" s="4">
        <f t="shared" si="19"/>
        <v>0</v>
      </c>
      <c r="E56" s="11">
        <v>0</v>
      </c>
      <c r="F56" s="5" t="s">
        <v>370</v>
      </c>
      <c r="G56" s="5" t="s">
        <v>370</v>
      </c>
      <c r="H56" s="5" t="s">
        <v>370</v>
      </c>
      <c r="I56" s="5" t="s">
        <v>370</v>
      </c>
      <c r="J56" s="5" t="s">
        <v>370</v>
      </c>
      <c r="K56" s="5" t="s">
        <v>370</v>
      </c>
      <c r="L56" s="5" t="s">
        <v>370</v>
      </c>
      <c r="M56" s="5" t="s">
        <v>370</v>
      </c>
      <c r="N56" s="37">
        <v>46</v>
      </c>
      <c r="O56" s="37">
        <v>35.299999999999997</v>
      </c>
      <c r="P56" s="4">
        <f t="shared" si="20"/>
        <v>0.76739130434782599</v>
      </c>
      <c r="Q56" s="11">
        <v>20</v>
      </c>
      <c r="R56" s="37">
        <v>105</v>
      </c>
      <c r="S56" s="37">
        <v>106.4</v>
      </c>
      <c r="T56" s="4">
        <f t="shared" si="21"/>
        <v>1.0133333333333334</v>
      </c>
      <c r="U56" s="11">
        <v>25</v>
      </c>
      <c r="V56" s="37">
        <v>8</v>
      </c>
      <c r="W56" s="37">
        <v>8.1999999999999993</v>
      </c>
      <c r="X56" s="4">
        <f t="shared" si="22"/>
        <v>1.0249999999999999</v>
      </c>
      <c r="Y56" s="11">
        <v>25</v>
      </c>
      <c r="Z56" s="47">
        <f t="shared" si="27"/>
        <v>0.94723084886128373</v>
      </c>
      <c r="AA56" s="47">
        <f t="shared" si="23"/>
        <v>0.94723084886128373</v>
      </c>
      <c r="AB56" s="48">
        <v>2265</v>
      </c>
      <c r="AC56" s="37">
        <f t="shared" si="24"/>
        <v>205.90909090909091</v>
      </c>
      <c r="AD56" s="37">
        <f t="shared" si="25"/>
        <v>195</v>
      </c>
      <c r="AE56" s="37">
        <f t="shared" si="26"/>
        <v>-10.909090909090907</v>
      </c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10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10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10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10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10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10"/>
      <c r="GD56" s="9"/>
      <c r="GE56" s="9"/>
    </row>
    <row r="57" spans="1:187" s="2" customFormat="1" ht="16.95" customHeight="1">
      <c r="A57" s="14" t="s">
        <v>56</v>
      </c>
      <c r="B57" s="37">
        <v>0</v>
      </c>
      <c r="C57" s="37">
        <v>0</v>
      </c>
      <c r="D57" s="4">
        <f t="shared" si="19"/>
        <v>0</v>
      </c>
      <c r="E57" s="11">
        <v>0</v>
      </c>
      <c r="F57" s="5" t="s">
        <v>370</v>
      </c>
      <c r="G57" s="5" t="s">
        <v>370</v>
      </c>
      <c r="H57" s="5" t="s">
        <v>370</v>
      </c>
      <c r="I57" s="5" t="s">
        <v>370</v>
      </c>
      <c r="J57" s="5" t="s">
        <v>370</v>
      </c>
      <c r="K57" s="5" t="s">
        <v>370</v>
      </c>
      <c r="L57" s="5" t="s">
        <v>370</v>
      </c>
      <c r="M57" s="5" t="s">
        <v>370</v>
      </c>
      <c r="N57" s="37">
        <v>97</v>
      </c>
      <c r="O57" s="37">
        <v>66.400000000000006</v>
      </c>
      <c r="P57" s="4">
        <f t="shared" si="20"/>
        <v>0.68453608247422681</v>
      </c>
      <c r="Q57" s="11">
        <v>20</v>
      </c>
      <c r="R57" s="37">
        <v>281</v>
      </c>
      <c r="S57" s="37">
        <v>339</v>
      </c>
      <c r="T57" s="4">
        <f t="shared" si="21"/>
        <v>1.2064056939501779</v>
      </c>
      <c r="U57" s="11">
        <v>30</v>
      </c>
      <c r="V57" s="37">
        <v>9.1</v>
      </c>
      <c r="W57" s="37">
        <v>9.5</v>
      </c>
      <c r="X57" s="4">
        <f t="shared" si="22"/>
        <v>1.043956043956044</v>
      </c>
      <c r="Y57" s="11">
        <v>20</v>
      </c>
      <c r="Z57" s="47">
        <f t="shared" si="27"/>
        <v>1.0108859049587251</v>
      </c>
      <c r="AA57" s="47">
        <f t="shared" si="23"/>
        <v>1.0108859049587251</v>
      </c>
      <c r="AB57" s="48">
        <v>1890</v>
      </c>
      <c r="AC57" s="37">
        <f t="shared" si="24"/>
        <v>171.81818181818181</v>
      </c>
      <c r="AD57" s="37">
        <f t="shared" si="25"/>
        <v>173.7</v>
      </c>
      <c r="AE57" s="37">
        <f t="shared" si="26"/>
        <v>1.8818181818181756</v>
      </c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10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10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10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10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10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10"/>
      <c r="GD57" s="9"/>
      <c r="GE57" s="9"/>
    </row>
    <row r="58" spans="1:187" s="2" customFormat="1" ht="16.95" customHeight="1">
      <c r="A58" s="14" t="s">
        <v>57</v>
      </c>
      <c r="B58" s="37">
        <v>0</v>
      </c>
      <c r="C58" s="37">
        <v>0</v>
      </c>
      <c r="D58" s="4">
        <f t="shared" si="19"/>
        <v>0</v>
      </c>
      <c r="E58" s="11">
        <v>0</v>
      </c>
      <c r="F58" s="5" t="s">
        <v>370</v>
      </c>
      <c r="G58" s="5" t="s">
        <v>370</v>
      </c>
      <c r="H58" s="5" t="s">
        <v>370</v>
      </c>
      <c r="I58" s="5" t="s">
        <v>370</v>
      </c>
      <c r="J58" s="5" t="s">
        <v>370</v>
      </c>
      <c r="K58" s="5" t="s">
        <v>370</v>
      </c>
      <c r="L58" s="5" t="s">
        <v>370</v>
      </c>
      <c r="M58" s="5" t="s">
        <v>370</v>
      </c>
      <c r="N58" s="37">
        <v>5</v>
      </c>
      <c r="O58" s="37">
        <v>9.3000000000000007</v>
      </c>
      <c r="P58" s="4">
        <f t="shared" si="20"/>
        <v>1.86</v>
      </c>
      <c r="Q58" s="11">
        <v>20</v>
      </c>
      <c r="R58" s="37">
        <v>0</v>
      </c>
      <c r="S58" s="37">
        <v>0</v>
      </c>
      <c r="T58" s="4">
        <f t="shared" si="21"/>
        <v>1</v>
      </c>
      <c r="U58" s="11">
        <v>30</v>
      </c>
      <c r="V58" s="37">
        <v>1</v>
      </c>
      <c r="W58" s="37">
        <v>1</v>
      </c>
      <c r="X58" s="4">
        <f t="shared" si="22"/>
        <v>1</v>
      </c>
      <c r="Y58" s="11">
        <v>20</v>
      </c>
      <c r="Z58" s="47">
        <f t="shared" si="27"/>
        <v>1.2457142857142858</v>
      </c>
      <c r="AA58" s="47">
        <f t="shared" si="23"/>
        <v>1.2045714285714286</v>
      </c>
      <c r="AB58" s="48">
        <v>404</v>
      </c>
      <c r="AC58" s="37">
        <f t="shared" si="24"/>
        <v>36.727272727272727</v>
      </c>
      <c r="AD58" s="37">
        <f t="shared" si="25"/>
        <v>44.2</v>
      </c>
      <c r="AE58" s="37">
        <f t="shared" si="26"/>
        <v>7.4727272727272762</v>
      </c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10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10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10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10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10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10"/>
      <c r="GD58" s="9"/>
      <c r="GE58" s="9"/>
    </row>
    <row r="59" spans="1:187" s="2" customFormat="1" ht="16.95" customHeight="1">
      <c r="A59" s="14" t="s">
        <v>58</v>
      </c>
      <c r="B59" s="37">
        <v>0</v>
      </c>
      <c r="C59" s="37">
        <v>0</v>
      </c>
      <c r="D59" s="4">
        <f t="shared" si="19"/>
        <v>0</v>
      </c>
      <c r="E59" s="11">
        <v>0</v>
      </c>
      <c r="F59" s="5" t="s">
        <v>370</v>
      </c>
      <c r="G59" s="5" t="s">
        <v>370</v>
      </c>
      <c r="H59" s="5" t="s">
        <v>370</v>
      </c>
      <c r="I59" s="5" t="s">
        <v>370</v>
      </c>
      <c r="J59" s="5" t="s">
        <v>370</v>
      </c>
      <c r="K59" s="5" t="s">
        <v>370</v>
      </c>
      <c r="L59" s="5" t="s">
        <v>370</v>
      </c>
      <c r="M59" s="5" t="s">
        <v>370</v>
      </c>
      <c r="N59" s="37">
        <v>14</v>
      </c>
      <c r="O59" s="37">
        <v>0.3</v>
      </c>
      <c r="P59" s="4">
        <f t="shared" si="20"/>
        <v>2.1428571428571429E-2</v>
      </c>
      <c r="Q59" s="11">
        <v>20</v>
      </c>
      <c r="R59" s="37">
        <v>10</v>
      </c>
      <c r="S59" s="37">
        <v>10.5</v>
      </c>
      <c r="T59" s="4">
        <f t="shared" si="21"/>
        <v>1.05</v>
      </c>
      <c r="U59" s="11">
        <v>30</v>
      </c>
      <c r="V59" s="37">
        <v>2.1</v>
      </c>
      <c r="W59" s="37">
        <v>2.2000000000000002</v>
      </c>
      <c r="X59" s="4">
        <f t="shared" si="22"/>
        <v>1.0476190476190477</v>
      </c>
      <c r="Y59" s="11">
        <v>20</v>
      </c>
      <c r="Z59" s="47">
        <f t="shared" si="27"/>
        <v>0.75544217687074833</v>
      </c>
      <c r="AA59" s="47">
        <f t="shared" si="23"/>
        <v>0.75544217687074833</v>
      </c>
      <c r="AB59" s="48">
        <v>1340</v>
      </c>
      <c r="AC59" s="37">
        <f t="shared" si="24"/>
        <v>121.81818181818181</v>
      </c>
      <c r="AD59" s="37">
        <f t="shared" si="25"/>
        <v>92</v>
      </c>
      <c r="AE59" s="37">
        <f t="shared" si="26"/>
        <v>-29.818181818181813</v>
      </c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10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10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10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10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10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10"/>
      <c r="GD59" s="9"/>
      <c r="GE59" s="9"/>
    </row>
    <row r="60" spans="1:187" s="2" customFormat="1" ht="16.95" customHeight="1">
      <c r="A60" s="14" t="s">
        <v>59</v>
      </c>
      <c r="B60" s="37">
        <v>0</v>
      </c>
      <c r="C60" s="37">
        <v>0</v>
      </c>
      <c r="D60" s="4">
        <f t="shared" si="19"/>
        <v>0</v>
      </c>
      <c r="E60" s="11">
        <v>0</v>
      </c>
      <c r="F60" s="5" t="s">
        <v>370</v>
      </c>
      <c r="G60" s="5" t="s">
        <v>370</v>
      </c>
      <c r="H60" s="5" t="s">
        <v>370</v>
      </c>
      <c r="I60" s="5" t="s">
        <v>370</v>
      </c>
      <c r="J60" s="5" t="s">
        <v>370</v>
      </c>
      <c r="K60" s="5" t="s">
        <v>370</v>
      </c>
      <c r="L60" s="5" t="s">
        <v>370</v>
      </c>
      <c r="M60" s="5" t="s">
        <v>370</v>
      </c>
      <c r="N60" s="37">
        <v>34.5</v>
      </c>
      <c r="O60" s="37">
        <v>16.2</v>
      </c>
      <c r="P60" s="4">
        <f t="shared" si="20"/>
        <v>0.4695652173913043</v>
      </c>
      <c r="Q60" s="11">
        <v>20</v>
      </c>
      <c r="R60" s="37">
        <v>18</v>
      </c>
      <c r="S60" s="37">
        <v>18.600000000000001</v>
      </c>
      <c r="T60" s="4">
        <f t="shared" si="21"/>
        <v>1.0333333333333334</v>
      </c>
      <c r="U60" s="11">
        <v>30</v>
      </c>
      <c r="V60" s="37">
        <v>4.5999999999999996</v>
      </c>
      <c r="W60" s="37">
        <v>4.7</v>
      </c>
      <c r="X60" s="4">
        <f t="shared" si="22"/>
        <v>1.0217391304347827</v>
      </c>
      <c r="Y60" s="11">
        <v>20</v>
      </c>
      <c r="Z60" s="47">
        <f t="shared" si="27"/>
        <v>0.86894409937888217</v>
      </c>
      <c r="AA60" s="47">
        <f t="shared" si="23"/>
        <v>0.86894409937888217</v>
      </c>
      <c r="AB60" s="48">
        <v>2056</v>
      </c>
      <c r="AC60" s="37">
        <f t="shared" si="24"/>
        <v>186.90909090909091</v>
      </c>
      <c r="AD60" s="37">
        <f t="shared" si="25"/>
        <v>162.4</v>
      </c>
      <c r="AE60" s="37">
        <f t="shared" si="26"/>
        <v>-24.509090909090901</v>
      </c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10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10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10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10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10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10"/>
      <c r="GD60" s="9"/>
      <c r="GE60" s="9"/>
    </row>
    <row r="61" spans="1:187" s="2" customFormat="1" ht="16.95" customHeight="1">
      <c r="A61" s="14" t="s">
        <v>60</v>
      </c>
      <c r="B61" s="37">
        <v>6700</v>
      </c>
      <c r="C61" s="37">
        <v>8323.5</v>
      </c>
      <c r="D61" s="4">
        <f t="shared" si="19"/>
        <v>1.242313432835821</v>
      </c>
      <c r="E61" s="11">
        <v>10</v>
      </c>
      <c r="F61" s="5" t="s">
        <v>370</v>
      </c>
      <c r="G61" s="5" t="s">
        <v>370</v>
      </c>
      <c r="H61" s="5" t="s">
        <v>370</v>
      </c>
      <c r="I61" s="5" t="s">
        <v>370</v>
      </c>
      <c r="J61" s="5" t="s">
        <v>370</v>
      </c>
      <c r="K61" s="5" t="s">
        <v>370</v>
      </c>
      <c r="L61" s="5" t="s">
        <v>370</v>
      </c>
      <c r="M61" s="5" t="s">
        <v>370</v>
      </c>
      <c r="N61" s="37">
        <v>477</v>
      </c>
      <c r="O61" s="37">
        <v>488.9</v>
      </c>
      <c r="P61" s="4">
        <f t="shared" si="20"/>
        <v>1.0249475890985325</v>
      </c>
      <c r="Q61" s="11">
        <v>20</v>
      </c>
      <c r="R61" s="37">
        <v>9</v>
      </c>
      <c r="S61" s="37">
        <v>9.5</v>
      </c>
      <c r="T61" s="4">
        <f t="shared" si="21"/>
        <v>1.0555555555555556</v>
      </c>
      <c r="U61" s="11">
        <v>30</v>
      </c>
      <c r="V61" s="37">
        <v>2</v>
      </c>
      <c r="W61" s="37">
        <v>2.2000000000000002</v>
      </c>
      <c r="X61" s="4">
        <f t="shared" si="22"/>
        <v>1.1000000000000001</v>
      </c>
      <c r="Y61" s="11">
        <v>20</v>
      </c>
      <c r="Z61" s="47">
        <f t="shared" si="27"/>
        <v>1.0823594097124443</v>
      </c>
      <c r="AA61" s="47">
        <f t="shared" si="23"/>
        <v>1.0823594097124443</v>
      </c>
      <c r="AB61" s="48">
        <v>1440</v>
      </c>
      <c r="AC61" s="37">
        <f t="shared" si="24"/>
        <v>130.90909090909091</v>
      </c>
      <c r="AD61" s="37">
        <f t="shared" si="25"/>
        <v>141.69999999999999</v>
      </c>
      <c r="AE61" s="37">
        <f t="shared" si="26"/>
        <v>10.790909090909082</v>
      </c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10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10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10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10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10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10"/>
      <c r="GD61" s="9"/>
      <c r="GE61" s="9"/>
    </row>
    <row r="62" spans="1:187" s="2" customFormat="1" ht="16.95" customHeight="1">
      <c r="A62" s="14" t="s">
        <v>61</v>
      </c>
      <c r="B62" s="37">
        <v>0</v>
      </c>
      <c r="C62" s="37">
        <v>0</v>
      </c>
      <c r="D62" s="4">
        <f t="shared" si="19"/>
        <v>0</v>
      </c>
      <c r="E62" s="11">
        <v>0</v>
      </c>
      <c r="F62" s="5" t="s">
        <v>370</v>
      </c>
      <c r="G62" s="5" t="s">
        <v>370</v>
      </c>
      <c r="H62" s="5" t="s">
        <v>370</v>
      </c>
      <c r="I62" s="5" t="s">
        <v>370</v>
      </c>
      <c r="J62" s="5" t="s">
        <v>370</v>
      </c>
      <c r="K62" s="5" t="s">
        <v>370</v>
      </c>
      <c r="L62" s="5" t="s">
        <v>370</v>
      </c>
      <c r="M62" s="5" t="s">
        <v>370</v>
      </c>
      <c r="N62" s="37">
        <v>147</v>
      </c>
      <c r="O62" s="37">
        <v>174.3</v>
      </c>
      <c r="P62" s="4">
        <f t="shared" si="20"/>
        <v>1.1857142857142857</v>
      </c>
      <c r="Q62" s="11">
        <v>20</v>
      </c>
      <c r="R62" s="37">
        <v>170</v>
      </c>
      <c r="S62" s="37">
        <v>124.4</v>
      </c>
      <c r="T62" s="4">
        <f t="shared" si="21"/>
        <v>0.73176470588235298</v>
      </c>
      <c r="U62" s="11">
        <v>30</v>
      </c>
      <c r="V62" s="37">
        <v>8</v>
      </c>
      <c r="W62" s="37">
        <v>9</v>
      </c>
      <c r="X62" s="4">
        <f t="shared" si="22"/>
        <v>1.125</v>
      </c>
      <c r="Y62" s="11">
        <v>20</v>
      </c>
      <c r="Z62" s="47">
        <f t="shared" si="27"/>
        <v>0.97381752701080426</v>
      </c>
      <c r="AA62" s="47">
        <f t="shared" si="23"/>
        <v>0.97381752701080426</v>
      </c>
      <c r="AB62" s="48">
        <v>901</v>
      </c>
      <c r="AC62" s="37">
        <f t="shared" si="24"/>
        <v>81.909090909090907</v>
      </c>
      <c r="AD62" s="37">
        <f t="shared" si="25"/>
        <v>79.8</v>
      </c>
      <c r="AE62" s="37">
        <f t="shared" si="26"/>
        <v>-2.1090909090909093</v>
      </c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10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10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10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10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10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10"/>
      <c r="GD62" s="9"/>
      <c r="GE62" s="9"/>
    </row>
    <row r="63" spans="1:187" s="2" customFormat="1" ht="16.95" customHeight="1">
      <c r="A63" s="14" t="s">
        <v>62</v>
      </c>
      <c r="B63" s="37">
        <v>0</v>
      </c>
      <c r="C63" s="37">
        <v>0</v>
      </c>
      <c r="D63" s="4">
        <f t="shared" si="19"/>
        <v>1</v>
      </c>
      <c r="E63" s="11">
        <v>10</v>
      </c>
      <c r="F63" s="5" t="s">
        <v>370</v>
      </c>
      <c r="G63" s="5" t="s">
        <v>370</v>
      </c>
      <c r="H63" s="5" t="s">
        <v>370</v>
      </c>
      <c r="I63" s="5" t="s">
        <v>370</v>
      </c>
      <c r="J63" s="5" t="s">
        <v>370</v>
      </c>
      <c r="K63" s="5" t="s">
        <v>370</v>
      </c>
      <c r="L63" s="5" t="s">
        <v>370</v>
      </c>
      <c r="M63" s="5" t="s">
        <v>370</v>
      </c>
      <c r="N63" s="37">
        <v>31</v>
      </c>
      <c r="O63" s="37">
        <v>14.8</v>
      </c>
      <c r="P63" s="4">
        <f t="shared" si="20"/>
        <v>0.47741935483870968</v>
      </c>
      <c r="Q63" s="11">
        <v>20</v>
      </c>
      <c r="R63" s="37">
        <v>10</v>
      </c>
      <c r="S63" s="37">
        <v>11</v>
      </c>
      <c r="T63" s="4">
        <f t="shared" si="21"/>
        <v>1.1000000000000001</v>
      </c>
      <c r="U63" s="11">
        <v>30</v>
      </c>
      <c r="V63" s="37">
        <v>5.2</v>
      </c>
      <c r="W63" s="37">
        <v>5.3</v>
      </c>
      <c r="X63" s="4">
        <f t="shared" si="22"/>
        <v>1.0192307692307692</v>
      </c>
      <c r="Y63" s="11">
        <v>20</v>
      </c>
      <c r="Z63" s="47">
        <f t="shared" si="27"/>
        <v>0.91166253101736971</v>
      </c>
      <c r="AA63" s="47">
        <f t="shared" si="23"/>
        <v>0.91166253101736971</v>
      </c>
      <c r="AB63" s="48">
        <v>1248</v>
      </c>
      <c r="AC63" s="37">
        <f t="shared" si="24"/>
        <v>113.45454545454545</v>
      </c>
      <c r="AD63" s="37">
        <f t="shared" si="25"/>
        <v>103.4</v>
      </c>
      <c r="AE63" s="37">
        <f t="shared" si="26"/>
        <v>-10.054545454545448</v>
      </c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10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10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10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10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10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10"/>
      <c r="GD63" s="9"/>
      <c r="GE63" s="9"/>
    </row>
    <row r="64" spans="1:187" s="2" customFormat="1" ht="16.95" customHeight="1">
      <c r="A64" s="14" t="s">
        <v>63</v>
      </c>
      <c r="B64" s="37">
        <v>0</v>
      </c>
      <c r="C64" s="37">
        <v>0</v>
      </c>
      <c r="D64" s="4">
        <f t="shared" si="19"/>
        <v>0</v>
      </c>
      <c r="E64" s="11">
        <v>0</v>
      </c>
      <c r="F64" s="5" t="s">
        <v>370</v>
      </c>
      <c r="G64" s="5" t="s">
        <v>370</v>
      </c>
      <c r="H64" s="5" t="s">
        <v>370</v>
      </c>
      <c r="I64" s="5" t="s">
        <v>370</v>
      </c>
      <c r="J64" s="5" t="s">
        <v>370</v>
      </c>
      <c r="K64" s="5" t="s">
        <v>370</v>
      </c>
      <c r="L64" s="5" t="s">
        <v>370</v>
      </c>
      <c r="M64" s="5" t="s">
        <v>370</v>
      </c>
      <c r="N64" s="37">
        <v>41.8</v>
      </c>
      <c r="O64" s="37">
        <v>15.9</v>
      </c>
      <c r="P64" s="4">
        <f t="shared" si="20"/>
        <v>0.38038277511961727</v>
      </c>
      <c r="Q64" s="11">
        <v>20</v>
      </c>
      <c r="R64" s="37">
        <v>0</v>
      </c>
      <c r="S64" s="37">
        <v>0</v>
      </c>
      <c r="T64" s="4">
        <f t="shared" si="21"/>
        <v>1</v>
      </c>
      <c r="U64" s="11">
        <v>35</v>
      </c>
      <c r="V64" s="37">
        <v>1.2</v>
      </c>
      <c r="W64" s="37">
        <v>1.4</v>
      </c>
      <c r="X64" s="4">
        <f t="shared" si="22"/>
        <v>1.1666666666666667</v>
      </c>
      <c r="Y64" s="11">
        <v>15</v>
      </c>
      <c r="Z64" s="47">
        <f t="shared" si="27"/>
        <v>0.85868079289131927</v>
      </c>
      <c r="AA64" s="47">
        <f t="shared" si="23"/>
        <v>0.85868079289131927</v>
      </c>
      <c r="AB64" s="48">
        <v>1183</v>
      </c>
      <c r="AC64" s="37">
        <f t="shared" si="24"/>
        <v>107.54545454545455</v>
      </c>
      <c r="AD64" s="37">
        <f t="shared" si="25"/>
        <v>92.3</v>
      </c>
      <c r="AE64" s="37">
        <f t="shared" si="26"/>
        <v>-15.24545454545455</v>
      </c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10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10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10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10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10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10"/>
      <c r="GD64" s="9"/>
      <c r="GE64" s="9"/>
    </row>
    <row r="65" spans="1:187" s="2" customFormat="1" ht="16.95" customHeight="1">
      <c r="A65" s="14" t="s">
        <v>64</v>
      </c>
      <c r="B65" s="37">
        <v>0</v>
      </c>
      <c r="C65" s="37">
        <v>590</v>
      </c>
      <c r="D65" s="4">
        <f t="shared" si="19"/>
        <v>0</v>
      </c>
      <c r="E65" s="11">
        <v>0</v>
      </c>
      <c r="F65" s="5" t="s">
        <v>370</v>
      </c>
      <c r="G65" s="5" t="s">
        <v>370</v>
      </c>
      <c r="H65" s="5" t="s">
        <v>370</v>
      </c>
      <c r="I65" s="5" t="s">
        <v>370</v>
      </c>
      <c r="J65" s="5" t="s">
        <v>370</v>
      </c>
      <c r="K65" s="5" t="s">
        <v>370</v>
      </c>
      <c r="L65" s="5" t="s">
        <v>370</v>
      </c>
      <c r="M65" s="5" t="s">
        <v>370</v>
      </c>
      <c r="N65" s="37">
        <v>52</v>
      </c>
      <c r="O65" s="37">
        <v>12.3</v>
      </c>
      <c r="P65" s="4">
        <f t="shared" si="20"/>
        <v>0.23653846153846156</v>
      </c>
      <c r="Q65" s="11">
        <v>20</v>
      </c>
      <c r="R65" s="37">
        <v>10</v>
      </c>
      <c r="S65" s="37">
        <v>10.7</v>
      </c>
      <c r="T65" s="4">
        <f t="shared" si="21"/>
        <v>1.0699999999999998</v>
      </c>
      <c r="U65" s="11">
        <v>25</v>
      </c>
      <c r="V65" s="37">
        <v>8.1999999999999993</v>
      </c>
      <c r="W65" s="37">
        <v>8.6</v>
      </c>
      <c r="X65" s="4">
        <f t="shared" si="22"/>
        <v>1.0487804878048781</v>
      </c>
      <c r="Y65" s="11">
        <v>25</v>
      </c>
      <c r="Z65" s="47">
        <f t="shared" si="27"/>
        <v>0.82428973465558819</v>
      </c>
      <c r="AA65" s="47">
        <f t="shared" si="23"/>
        <v>0.82428973465558819</v>
      </c>
      <c r="AB65" s="48">
        <v>1429</v>
      </c>
      <c r="AC65" s="37">
        <f t="shared" si="24"/>
        <v>129.90909090909091</v>
      </c>
      <c r="AD65" s="37">
        <f t="shared" si="25"/>
        <v>107.1</v>
      </c>
      <c r="AE65" s="37">
        <f t="shared" si="26"/>
        <v>-22.809090909090912</v>
      </c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10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10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10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10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10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10"/>
      <c r="GD65" s="9"/>
      <c r="GE65" s="9"/>
    </row>
    <row r="66" spans="1:187" s="2" customFormat="1" ht="16.95" customHeight="1">
      <c r="A66" s="18" t="s">
        <v>65</v>
      </c>
      <c r="B66" s="66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10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10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10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10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10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10"/>
      <c r="GD66" s="9"/>
      <c r="GE66" s="9"/>
    </row>
    <row r="67" spans="1:187" s="2" customFormat="1" ht="16.95" customHeight="1">
      <c r="A67" s="14" t="s">
        <v>66</v>
      </c>
      <c r="B67" s="37">
        <v>4</v>
      </c>
      <c r="C67" s="37">
        <v>1</v>
      </c>
      <c r="D67" s="4">
        <f t="shared" si="19"/>
        <v>0.25</v>
      </c>
      <c r="E67" s="11">
        <v>10</v>
      </c>
      <c r="F67" s="5" t="s">
        <v>370</v>
      </c>
      <c r="G67" s="5" t="s">
        <v>370</v>
      </c>
      <c r="H67" s="5" t="s">
        <v>370</v>
      </c>
      <c r="I67" s="5" t="s">
        <v>370</v>
      </c>
      <c r="J67" s="5" t="s">
        <v>370</v>
      </c>
      <c r="K67" s="5" t="s">
        <v>370</v>
      </c>
      <c r="L67" s="5" t="s">
        <v>370</v>
      </c>
      <c r="M67" s="5" t="s">
        <v>370</v>
      </c>
      <c r="N67" s="37">
        <v>108</v>
      </c>
      <c r="O67" s="37">
        <v>52.5</v>
      </c>
      <c r="P67" s="4">
        <f t="shared" si="20"/>
        <v>0.4861111111111111</v>
      </c>
      <c r="Q67" s="11">
        <v>20</v>
      </c>
      <c r="R67" s="37">
        <v>584.70000000000005</v>
      </c>
      <c r="S67" s="37">
        <v>805.9</v>
      </c>
      <c r="T67" s="4">
        <f t="shared" si="21"/>
        <v>1.3783136651274157</v>
      </c>
      <c r="U67" s="11">
        <v>30</v>
      </c>
      <c r="V67" s="37">
        <v>2.2000000000000002</v>
      </c>
      <c r="W67" s="37">
        <v>2.2000000000000002</v>
      </c>
      <c r="X67" s="4">
        <f t="shared" si="22"/>
        <v>1</v>
      </c>
      <c r="Y67" s="11">
        <v>20</v>
      </c>
      <c r="Z67" s="47">
        <f t="shared" si="27"/>
        <v>0.91964540220055857</v>
      </c>
      <c r="AA67" s="47">
        <f t="shared" si="23"/>
        <v>0.91964540220055857</v>
      </c>
      <c r="AB67" s="48">
        <v>3750</v>
      </c>
      <c r="AC67" s="37">
        <f t="shared" si="24"/>
        <v>340.90909090909093</v>
      </c>
      <c r="AD67" s="37">
        <f t="shared" si="25"/>
        <v>313.5</v>
      </c>
      <c r="AE67" s="37">
        <f t="shared" si="26"/>
        <v>-27.409090909090935</v>
      </c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10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10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10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10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10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10"/>
      <c r="GD67" s="9"/>
      <c r="GE67" s="9"/>
    </row>
    <row r="68" spans="1:187" s="2" customFormat="1" ht="16.95" customHeight="1">
      <c r="A68" s="14" t="s">
        <v>67</v>
      </c>
      <c r="B68" s="37">
        <v>15603</v>
      </c>
      <c r="C68" s="37">
        <v>13236.8</v>
      </c>
      <c r="D68" s="4">
        <f t="shared" si="19"/>
        <v>0.8483496763442927</v>
      </c>
      <c r="E68" s="11">
        <v>10</v>
      </c>
      <c r="F68" s="5" t="s">
        <v>370</v>
      </c>
      <c r="G68" s="5" t="s">
        <v>370</v>
      </c>
      <c r="H68" s="5" t="s">
        <v>370</v>
      </c>
      <c r="I68" s="5" t="s">
        <v>370</v>
      </c>
      <c r="J68" s="5" t="s">
        <v>370</v>
      </c>
      <c r="K68" s="5" t="s">
        <v>370</v>
      </c>
      <c r="L68" s="5" t="s">
        <v>370</v>
      </c>
      <c r="M68" s="5" t="s">
        <v>370</v>
      </c>
      <c r="N68" s="37">
        <v>713.5</v>
      </c>
      <c r="O68" s="37">
        <v>480.9</v>
      </c>
      <c r="P68" s="4">
        <f t="shared" si="20"/>
        <v>0.67400140154169585</v>
      </c>
      <c r="Q68" s="11">
        <v>20</v>
      </c>
      <c r="R68" s="37">
        <v>0.2</v>
      </c>
      <c r="S68" s="37">
        <v>4.0999999999999996</v>
      </c>
      <c r="T68" s="4">
        <f t="shared" si="21"/>
        <v>20.499999999999996</v>
      </c>
      <c r="U68" s="11">
        <v>5</v>
      </c>
      <c r="V68" s="37">
        <v>85</v>
      </c>
      <c r="W68" s="37">
        <v>110</v>
      </c>
      <c r="X68" s="4">
        <f t="shared" si="22"/>
        <v>1.2941176470588236</v>
      </c>
      <c r="Y68" s="11">
        <v>45</v>
      </c>
      <c r="Z68" s="47">
        <f t="shared" si="27"/>
        <v>2.2837352363990489</v>
      </c>
      <c r="AA68" s="47">
        <f t="shared" si="23"/>
        <v>1.3</v>
      </c>
      <c r="AB68" s="48">
        <v>6011</v>
      </c>
      <c r="AC68" s="37">
        <f t="shared" si="24"/>
        <v>546.4545454545455</v>
      </c>
      <c r="AD68" s="37">
        <f t="shared" si="25"/>
        <v>710.4</v>
      </c>
      <c r="AE68" s="37">
        <f t="shared" si="26"/>
        <v>163.94545454545448</v>
      </c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10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10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10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10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10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10"/>
      <c r="GD68" s="9"/>
      <c r="GE68" s="9"/>
    </row>
    <row r="69" spans="1:187" s="2" customFormat="1" ht="16.95" customHeight="1">
      <c r="A69" s="14" t="s">
        <v>68</v>
      </c>
      <c r="B69" s="37">
        <v>0</v>
      </c>
      <c r="C69" s="37">
        <v>0</v>
      </c>
      <c r="D69" s="4">
        <f t="shared" si="19"/>
        <v>1</v>
      </c>
      <c r="E69" s="11">
        <v>10</v>
      </c>
      <c r="F69" s="5" t="s">
        <v>370</v>
      </c>
      <c r="G69" s="5" t="s">
        <v>370</v>
      </c>
      <c r="H69" s="5" t="s">
        <v>370</v>
      </c>
      <c r="I69" s="5" t="s">
        <v>370</v>
      </c>
      <c r="J69" s="5" t="s">
        <v>370</v>
      </c>
      <c r="K69" s="5" t="s">
        <v>370</v>
      </c>
      <c r="L69" s="5" t="s">
        <v>370</v>
      </c>
      <c r="M69" s="5" t="s">
        <v>370</v>
      </c>
      <c r="N69" s="37">
        <v>91.4</v>
      </c>
      <c r="O69" s="37">
        <v>167.7</v>
      </c>
      <c r="P69" s="4">
        <f t="shared" si="20"/>
        <v>1.834792122538293</v>
      </c>
      <c r="Q69" s="11">
        <v>20</v>
      </c>
      <c r="R69" s="37">
        <v>25</v>
      </c>
      <c r="S69" s="37">
        <v>25.6</v>
      </c>
      <c r="T69" s="4">
        <f t="shared" si="21"/>
        <v>1.024</v>
      </c>
      <c r="U69" s="11">
        <v>20</v>
      </c>
      <c r="V69" s="37">
        <v>9</v>
      </c>
      <c r="W69" s="37">
        <v>14.5</v>
      </c>
      <c r="X69" s="4">
        <f t="shared" si="22"/>
        <v>1.6111111111111112</v>
      </c>
      <c r="Y69" s="11">
        <v>30</v>
      </c>
      <c r="Z69" s="47">
        <f t="shared" si="27"/>
        <v>1.4438646973012399</v>
      </c>
      <c r="AA69" s="47">
        <f t="shared" si="23"/>
        <v>1.2243864697301239</v>
      </c>
      <c r="AB69" s="48">
        <v>1755</v>
      </c>
      <c r="AC69" s="37">
        <f t="shared" si="24"/>
        <v>159.54545454545453</v>
      </c>
      <c r="AD69" s="37">
        <f t="shared" si="25"/>
        <v>195.3</v>
      </c>
      <c r="AE69" s="37">
        <f t="shared" si="26"/>
        <v>35.754545454545479</v>
      </c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10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10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10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10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10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10"/>
      <c r="GD69" s="9"/>
      <c r="GE69" s="9"/>
    </row>
    <row r="70" spans="1:187" s="2" customFormat="1" ht="16.95" customHeight="1">
      <c r="A70" s="14" t="s">
        <v>69</v>
      </c>
      <c r="B70" s="37">
        <v>178778</v>
      </c>
      <c r="C70" s="37">
        <v>173940</v>
      </c>
      <c r="D70" s="4">
        <f t="shared" si="19"/>
        <v>0.97293850473771937</v>
      </c>
      <c r="E70" s="11">
        <v>10</v>
      </c>
      <c r="F70" s="5" t="s">
        <v>370</v>
      </c>
      <c r="G70" s="5" t="s">
        <v>370</v>
      </c>
      <c r="H70" s="5" t="s">
        <v>370</v>
      </c>
      <c r="I70" s="5" t="s">
        <v>370</v>
      </c>
      <c r="J70" s="5" t="s">
        <v>370</v>
      </c>
      <c r="K70" s="5" t="s">
        <v>370</v>
      </c>
      <c r="L70" s="5" t="s">
        <v>370</v>
      </c>
      <c r="M70" s="5" t="s">
        <v>370</v>
      </c>
      <c r="N70" s="37">
        <v>482</v>
      </c>
      <c r="O70" s="37">
        <v>251.7</v>
      </c>
      <c r="P70" s="4">
        <f t="shared" si="20"/>
        <v>0.52219917012448125</v>
      </c>
      <c r="Q70" s="11">
        <v>20</v>
      </c>
      <c r="R70" s="37">
        <v>0</v>
      </c>
      <c r="S70" s="37">
        <v>3.8</v>
      </c>
      <c r="T70" s="4">
        <f t="shared" si="21"/>
        <v>1</v>
      </c>
      <c r="U70" s="11">
        <v>10</v>
      </c>
      <c r="V70" s="37">
        <v>0.5</v>
      </c>
      <c r="W70" s="37">
        <v>3.6</v>
      </c>
      <c r="X70" s="4">
        <f t="shared" si="22"/>
        <v>7.2</v>
      </c>
      <c r="Y70" s="11">
        <v>40</v>
      </c>
      <c r="Z70" s="47">
        <f t="shared" si="27"/>
        <v>3.9771671056233351</v>
      </c>
      <c r="AA70" s="47">
        <f t="shared" si="23"/>
        <v>1.3</v>
      </c>
      <c r="AB70" s="48">
        <v>1473</v>
      </c>
      <c r="AC70" s="37">
        <f t="shared" si="24"/>
        <v>133.90909090909091</v>
      </c>
      <c r="AD70" s="37">
        <f t="shared" si="25"/>
        <v>174.1</v>
      </c>
      <c r="AE70" s="37">
        <f t="shared" si="26"/>
        <v>40.190909090909088</v>
      </c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10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10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10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10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10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10"/>
      <c r="GD70" s="9"/>
      <c r="GE70" s="9"/>
    </row>
    <row r="71" spans="1:187" s="2" customFormat="1" ht="16.95" customHeight="1">
      <c r="A71" s="14" t="s">
        <v>70</v>
      </c>
      <c r="B71" s="37">
        <v>0</v>
      </c>
      <c r="C71" s="37">
        <v>0</v>
      </c>
      <c r="D71" s="4">
        <f t="shared" si="19"/>
        <v>0</v>
      </c>
      <c r="E71" s="11">
        <v>0</v>
      </c>
      <c r="F71" s="5" t="s">
        <v>370</v>
      </c>
      <c r="G71" s="5" t="s">
        <v>370</v>
      </c>
      <c r="H71" s="5" t="s">
        <v>370</v>
      </c>
      <c r="I71" s="5" t="s">
        <v>370</v>
      </c>
      <c r="J71" s="5" t="s">
        <v>370</v>
      </c>
      <c r="K71" s="5" t="s">
        <v>370</v>
      </c>
      <c r="L71" s="5" t="s">
        <v>370</v>
      </c>
      <c r="M71" s="5" t="s">
        <v>370</v>
      </c>
      <c r="N71" s="37">
        <v>124</v>
      </c>
      <c r="O71" s="37">
        <v>129.6</v>
      </c>
      <c r="P71" s="4">
        <f t="shared" si="20"/>
        <v>1.0451612903225806</v>
      </c>
      <c r="Q71" s="11">
        <v>20</v>
      </c>
      <c r="R71" s="37">
        <v>25</v>
      </c>
      <c r="S71" s="37">
        <v>31.3</v>
      </c>
      <c r="T71" s="4">
        <f t="shared" si="21"/>
        <v>1.252</v>
      </c>
      <c r="U71" s="11">
        <v>20</v>
      </c>
      <c r="V71" s="37">
        <v>5</v>
      </c>
      <c r="W71" s="37">
        <v>13.7</v>
      </c>
      <c r="X71" s="4">
        <f t="shared" si="22"/>
        <v>2.7399999999999998</v>
      </c>
      <c r="Y71" s="11">
        <v>30</v>
      </c>
      <c r="Z71" s="47">
        <f t="shared" si="27"/>
        <v>1.830617511520737</v>
      </c>
      <c r="AA71" s="47">
        <f t="shared" si="23"/>
        <v>1.2630617511520736</v>
      </c>
      <c r="AB71" s="48">
        <v>3008</v>
      </c>
      <c r="AC71" s="37">
        <f t="shared" si="24"/>
        <v>273.45454545454544</v>
      </c>
      <c r="AD71" s="37">
        <f t="shared" si="25"/>
        <v>345.4</v>
      </c>
      <c r="AE71" s="37">
        <f t="shared" si="26"/>
        <v>71.945454545454538</v>
      </c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10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10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10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10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10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10"/>
      <c r="GD71" s="9"/>
      <c r="GE71" s="9"/>
    </row>
    <row r="72" spans="1:187" s="2" customFormat="1" ht="16.95" customHeight="1">
      <c r="A72" s="18" t="s">
        <v>71</v>
      </c>
      <c r="B72" s="66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10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10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10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10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10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10"/>
      <c r="GD72" s="9"/>
      <c r="GE72" s="9"/>
    </row>
    <row r="73" spans="1:187" s="2" customFormat="1" ht="16.95" customHeight="1">
      <c r="A73" s="14" t="s">
        <v>72</v>
      </c>
      <c r="B73" s="37">
        <v>916</v>
      </c>
      <c r="C73" s="37">
        <v>827.5</v>
      </c>
      <c r="D73" s="4">
        <f t="shared" si="19"/>
        <v>0.90338427947598254</v>
      </c>
      <c r="E73" s="11">
        <v>10</v>
      </c>
      <c r="F73" s="5" t="s">
        <v>370</v>
      </c>
      <c r="G73" s="5" t="s">
        <v>370</v>
      </c>
      <c r="H73" s="5" t="s">
        <v>370</v>
      </c>
      <c r="I73" s="5" t="s">
        <v>370</v>
      </c>
      <c r="J73" s="5" t="s">
        <v>370</v>
      </c>
      <c r="K73" s="5" t="s">
        <v>370</v>
      </c>
      <c r="L73" s="5" t="s">
        <v>370</v>
      </c>
      <c r="M73" s="5" t="s">
        <v>370</v>
      </c>
      <c r="N73" s="37">
        <v>715.8</v>
      </c>
      <c r="O73" s="37">
        <v>56.2</v>
      </c>
      <c r="P73" s="4">
        <f t="shared" si="20"/>
        <v>7.8513551271304841E-2</v>
      </c>
      <c r="Q73" s="11">
        <v>20</v>
      </c>
      <c r="R73" s="37">
        <v>50</v>
      </c>
      <c r="S73" s="37">
        <v>44.6</v>
      </c>
      <c r="T73" s="4">
        <f t="shared" si="21"/>
        <v>0.89200000000000002</v>
      </c>
      <c r="U73" s="11">
        <v>30</v>
      </c>
      <c r="V73" s="37">
        <v>3</v>
      </c>
      <c r="W73" s="37">
        <v>3.1</v>
      </c>
      <c r="X73" s="4">
        <f t="shared" si="22"/>
        <v>1.0333333333333334</v>
      </c>
      <c r="Y73" s="11">
        <v>20</v>
      </c>
      <c r="Z73" s="47">
        <f t="shared" si="27"/>
        <v>0.72538475608565745</v>
      </c>
      <c r="AA73" s="47">
        <f t="shared" si="23"/>
        <v>0.72538475608565745</v>
      </c>
      <c r="AB73" s="48">
        <v>1128</v>
      </c>
      <c r="AC73" s="37">
        <f t="shared" si="24"/>
        <v>102.54545454545455</v>
      </c>
      <c r="AD73" s="37">
        <f t="shared" si="25"/>
        <v>74.400000000000006</v>
      </c>
      <c r="AE73" s="37">
        <f t="shared" si="26"/>
        <v>-28.145454545454541</v>
      </c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10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10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10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10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10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10"/>
      <c r="GD73" s="9"/>
      <c r="GE73" s="9"/>
    </row>
    <row r="74" spans="1:187" s="2" customFormat="1" ht="16.95" customHeight="1">
      <c r="A74" s="14" t="s">
        <v>73</v>
      </c>
      <c r="B74" s="37">
        <v>12315</v>
      </c>
      <c r="C74" s="37">
        <v>12766.2</v>
      </c>
      <c r="D74" s="4">
        <f t="shared" si="19"/>
        <v>1.036638246041413</v>
      </c>
      <c r="E74" s="11">
        <v>10</v>
      </c>
      <c r="F74" s="5" t="s">
        <v>370</v>
      </c>
      <c r="G74" s="5" t="s">
        <v>370</v>
      </c>
      <c r="H74" s="5" t="s">
        <v>370</v>
      </c>
      <c r="I74" s="5" t="s">
        <v>370</v>
      </c>
      <c r="J74" s="5" t="s">
        <v>370</v>
      </c>
      <c r="K74" s="5" t="s">
        <v>370</v>
      </c>
      <c r="L74" s="5" t="s">
        <v>370</v>
      </c>
      <c r="M74" s="5" t="s">
        <v>370</v>
      </c>
      <c r="N74" s="37">
        <v>845.2</v>
      </c>
      <c r="O74" s="37">
        <v>769.8</v>
      </c>
      <c r="P74" s="4">
        <f t="shared" si="20"/>
        <v>0.91079034548035953</v>
      </c>
      <c r="Q74" s="11">
        <v>20</v>
      </c>
      <c r="R74" s="37">
        <v>14</v>
      </c>
      <c r="S74" s="37">
        <v>15</v>
      </c>
      <c r="T74" s="4">
        <f t="shared" si="21"/>
        <v>1.0714285714285714</v>
      </c>
      <c r="U74" s="11">
        <v>20</v>
      </c>
      <c r="V74" s="37">
        <v>12</v>
      </c>
      <c r="W74" s="37">
        <v>12.3</v>
      </c>
      <c r="X74" s="4">
        <f t="shared" si="22"/>
        <v>1.0250000000000001</v>
      </c>
      <c r="Y74" s="11">
        <v>30</v>
      </c>
      <c r="Z74" s="47">
        <f t="shared" si="27"/>
        <v>1.0095095099824094</v>
      </c>
      <c r="AA74" s="47">
        <f t="shared" si="23"/>
        <v>1.0095095099824094</v>
      </c>
      <c r="AB74" s="48">
        <v>5131</v>
      </c>
      <c r="AC74" s="37">
        <f t="shared" si="24"/>
        <v>466.45454545454544</v>
      </c>
      <c r="AD74" s="37">
        <f t="shared" si="25"/>
        <v>470.9</v>
      </c>
      <c r="AE74" s="37">
        <f t="shared" si="26"/>
        <v>4.4454545454545382</v>
      </c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10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10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10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10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10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10"/>
      <c r="GD74" s="9"/>
      <c r="GE74" s="9"/>
    </row>
    <row r="75" spans="1:187" s="2" customFormat="1" ht="16.95" customHeight="1">
      <c r="A75" s="14" t="s">
        <v>74</v>
      </c>
      <c r="B75" s="37">
        <v>161</v>
      </c>
      <c r="C75" s="37">
        <v>111.3</v>
      </c>
      <c r="D75" s="4">
        <f t="shared" si="19"/>
        <v>0.69130434782608696</v>
      </c>
      <c r="E75" s="11">
        <v>10</v>
      </c>
      <c r="F75" s="5" t="s">
        <v>370</v>
      </c>
      <c r="G75" s="5" t="s">
        <v>370</v>
      </c>
      <c r="H75" s="5" t="s">
        <v>370</v>
      </c>
      <c r="I75" s="5" t="s">
        <v>370</v>
      </c>
      <c r="J75" s="5" t="s">
        <v>370</v>
      </c>
      <c r="K75" s="5" t="s">
        <v>370</v>
      </c>
      <c r="L75" s="5" t="s">
        <v>370</v>
      </c>
      <c r="M75" s="5" t="s">
        <v>370</v>
      </c>
      <c r="N75" s="37">
        <v>44.5</v>
      </c>
      <c r="O75" s="37">
        <v>36.1</v>
      </c>
      <c r="P75" s="4">
        <f t="shared" si="20"/>
        <v>0.81123595505617985</v>
      </c>
      <c r="Q75" s="11">
        <v>20</v>
      </c>
      <c r="R75" s="37">
        <v>12</v>
      </c>
      <c r="S75" s="37">
        <v>15.9</v>
      </c>
      <c r="T75" s="4">
        <f t="shared" si="21"/>
        <v>1.325</v>
      </c>
      <c r="U75" s="11">
        <v>25</v>
      </c>
      <c r="V75" s="37">
        <v>1</v>
      </c>
      <c r="W75" s="37">
        <v>1.2</v>
      </c>
      <c r="X75" s="4">
        <f t="shared" si="22"/>
        <v>1.2</v>
      </c>
      <c r="Y75" s="11">
        <v>25</v>
      </c>
      <c r="Z75" s="47">
        <f t="shared" si="27"/>
        <v>1.0782845322423058</v>
      </c>
      <c r="AA75" s="47">
        <f t="shared" si="23"/>
        <v>1.0782845322423058</v>
      </c>
      <c r="AB75" s="48">
        <v>793</v>
      </c>
      <c r="AC75" s="37">
        <f t="shared" si="24"/>
        <v>72.090909090909093</v>
      </c>
      <c r="AD75" s="37">
        <f t="shared" si="25"/>
        <v>77.7</v>
      </c>
      <c r="AE75" s="37">
        <f t="shared" si="26"/>
        <v>5.6090909090909093</v>
      </c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10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10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10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10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10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10"/>
      <c r="GD75" s="9"/>
      <c r="GE75" s="9"/>
    </row>
    <row r="76" spans="1:187" s="2" customFormat="1" ht="16.95" customHeight="1">
      <c r="A76" s="14" t="s">
        <v>75</v>
      </c>
      <c r="B76" s="37">
        <v>551</v>
      </c>
      <c r="C76" s="37">
        <v>505.4</v>
      </c>
      <c r="D76" s="4">
        <f t="shared" si="19"/>
        <v>0.91724137931034477</v>
      </c>
      <c r="E76" s="11">
        <v>10</v>
      </c>
      <c r="F76" s="5" t="s">
        <v>370</v>
      </c>
      <c r="G76" s="5" t="s">
        <v>370</v>
      </c>
      <c r="H76" s="5" t="s">
        <v>370</v>
      </c>
      <c r="I76" s="5" t="s">
        <v>370</v>
      </c>
      <c r="J76" s="5" t="s">
        <v>370</v>
      </c>
      <c r="K76" s="5" t="s">
        <v>370</v>
      </c>
      <c r="L76" s="5" t="s">
        <v>370</v>
      </c>
      <c r="M76" s="5" t="s">
        <v>370</v>
      </c>
      <c r="N76" s="37">
        <v>130.19999999999999</v>
      </c>
      <c r="O76" s="37">
        <v>98.9</v>
      </c>
      <c r="P76" s="4">
        <f t="shared" si="20"/>
        <v>0.75960061443932425</v>
      </c>
      <c r="Q76" s="11">
        <v>20</v>
      </c>
      <c r="R76" s="37">
        <v>10</v>
      </c>
      <c r="S76" s="37">
        <v>10.1</v>
      </c>
      <c r="T76" s="4">
        <f t="shared" si="21"/>
        <v>1.01</v>
      </c>
      <c r="U76" s="11">
        <v>30</v>
      </c>
      <c r="V76" s="37">
        <v>3</v>
      </c>
      <c r="W76" s="37">
        <v>3.6</v>
      </c>
      <c r="X76" s="4">
        <f t="shared" si="22"/>
        <v>1.2</v>
      </c>
      <c r="Y76" s="11">
        <v>20</v>
      </c>
      <c r="Z76" s="47">
        <f t="shared" si="27"/>
        <v>0.98330532602362408</v>
      </c>
      <c r="AA76" s="47">
        <f t="shared" si="23"/>
        <v>0.98330532602362408</v>
      </c>
      <c r="AB76" s="48">
        <v>1363</v>
      </c>
      <c r="AC76" s="37">
        <f t="shared" si="24"/>
        <v>123.90909090909091</v>
      </c>
      <c r="AD76" s="37">
        <f t="shared" si="25"/>
        <v>121.8</v>
      </c>
      <c r="AE76" s="37">
        <f t="shared" si="26"/>
        <v>-2.1090909090909093</v>
      </c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10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10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10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10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10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10"/>
      <c r="GD76" s="9"/>
      <c r="GE76" s="9"/>
    </row>
    <row r="77" spans="1:187" s="2" customFormat="1" ht="16.95" customHeight="1">
      <c r="A77" s="14" t="s">
        <v>76</v>
      </c>
      <c r="B77" s="37">
        <v>252</v>
      </c>
      <c r="C77" s="37">
        <v>219.4</v>
      </c>
      <c r="D77" s="4">
        <f t="shared" si="19"/>
        <v>0.87063492063492065</v>
      </c>
      <c r="E77" s="11">
        <v>10</v>
      </c>
      <c r="F77" s="5" t="s">
        <v>370</v>
      </c>
      <c r="G77" s="5" t="s">
        <v>370</v>
      </c>
      <c r="H77" s="5" t="s">
        <v>370</v>
      </c>
      <c r="I77" s="5" t="s">
        <v>370</v>
      </c>
      <c r="J77" s="5" t="s">
        <v>370</v>
      </c>
      <c r="K77" s="5" t="s">
        <v>370</v>
      </c>
      <c r="L77" s="5" t="s">
        <v>370</v>
      </c>
      <c r="M77" s="5" t="s">
        <v>370</v>
      </c>
      <c r="N77" s="37">
        <v>71.5</v>
      </c>
      <c r="O77" s="37">
        <v>24.1</v>
      </c>
      <c r="P77" s="4">
        <f t="shared" si="20"/>
        <v>0.33706293706293711</v>
      </c>
      <c r="Q77" s="11">
        <v>20</v>
      </c>
      <c r="R77" s="37">
        <v>5</v>
      </c>
      <c r="S77" s="37">
        <v>5.2</v>
      </c>
      <c r="T77" s="4">
        <f t="shared" si="21"/>
        <v>1.04</v>
      </c>
      <c r="U77" s="11">
        <v>30</v>
      </c>
      <c r="V77" s="37">
        <v>2</v>
      </c>
      <c r="W77" s="37">
        <v>2.4</v>
      </c>
      <c r="X77" s="4">
        <f t="shared" si="22"/>
        <v>1.2</v>
      </c>
      <c r="Y77" s="11">
        <v>20</v>
      </c>
      <c r="Z77" s="47">
        <f t="shared" si="27"/>
        <v>0.88309509934509944</v>
      </c>
      <c r="AA77" s="47">
        <f t="shared" si="23"/>
        <v>0.88309509934509944</v>
      </c>
      <c r="AB77" s="48">
        <v>478</v>
      </c>
      <c r="AC77" s="37">
        <f t="shared" si="24"/>
        <v>43.454545454545453</v>
      </c>
      <c r="AD77" s="37">
        <f t="shared" si="25"/>
        <v>38.4</v>
      </c>
      <c r="AE77" s="37">
        <f t="shared" si="26"/>
        <v>-5.0545454545454547</v>
      </c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10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10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10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10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10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10"/>
      <c r="GD77" s="9"/>
      <c r="GE77" s="9"/>
    </row>
    <row r="78" spans="1:187" s="2" customFormat="1" ht="16.95" customHeight="1">
      <c r="A78" s="14" t="s">
        <v>77</v>
      </c>
      <c r="B78" s="37">
        <v>130</v>
      </c>
      <c r="C78" s="37">
        <v>208</v>
      </c>
      <c r="D78" s="4">
        <f t="shared" si="19"/>
        <v>1.6</v>
      </c>
      <c r="E78" s="11">
        <v>10</v>
      </c>
      <c r="F78" s="5" t="s">
        <v>370</v>
      </c>
      <c r="G78" s="5" t="s">
        <v>370</v>
      </c>
      <c r="H78" s="5" t="s">
        <v>370</v>
      </c>
      <c r="I78" s="5" t="s">
        <v>370</v>
      </c>
      <c r="J78" s="5" t="s">
        <v>370</v>
      </c>
      <c r="K78" s="5" t="s">
        <v>370</v>
      </c>
      <c r="L78" s="5" t="s">
        <v>370</v>
      </c>
      <c r="M78" s="5" t="s">
        <v>370</v>
      </c>
      <c r="N78" s="37">
        <v>81.3</v>
      </c>
      <c r="O78" s="37">
        <v>6.8</v>
      </c>
      <c r="P78" s="4">
        <f t="shared" si="20"/>
        <v>8.3640836408364089E-2</v>
      </c>
      <c r="Q78" s="11">
        <v>20</v>
      </c>
      <c r="R78" s="37">
        <v>120</v>
      </c>
      <c r="S78" s="37">
        <v>61.9</v>
      </c>
      <c r="T78" s="4">
        <f t="shared" si="21"/>
        <v>0.51583333333333337</v>
      </c>
      <c r="U78" s="11">
        <v>30</v>
      </c>
      <c r="V78" s="37">
        <v>2</v>
      </c>
      <c r="W78" s="37">
        <v>2.6</v>
      </c>
      <c r="X78" s="4">
        <f t="shared" si="22"/>
        <v>1.3</v>
      </c>
      <c r="Y78" s="11">
        <v>20</v>
      </c>
      <c r="Z78" s="47">
        <f t="shared" si="27"/>
        <v>0.73934770910209102</v>
      </c>
      <c r="AA78" s="47">
        <f t="shared" si="23"/>
        <v>0.73934770910209102</v>
      </c>
      <c r="AB78" s="48">
        <v>2003</v>
      </c>
      <c r="AC78" s="37">
        <f t="shared" si="24"/>
        <v>182.09090909090909</v>
      </c>
      <c r="AD78" s="37">
        <f t="shared" si="25"/>
        <v>134.6</v>
      </c>
      <c r="AE78" s="37">
        <f t="shared" si="26"/>
        <v>-47.490909090909099</v>
      </c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10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10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10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10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10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10"/>
      <c r="GD78" s="9"/>
      <c r="GE78" s="9"/>
    </row>
    <row r="79" spans="1:187" s="2" customFormat="1" ht="16.95" customHeight="1">
      <c r="A79" s="14" t="s">
        <v>78</v>
      </c>
      <c r="B79" s="37">
        <v>800</v>
      </c>
      <c r="C79" s="37">
        <v>752.2</v>
      </c>
      <c r="D79" s="4">
        <f t="shared" si="19"/>
        <v>0.94025000000000003</v>
      </c>
      <c r="E79" s="11">
        <v>10</v>
      </c>
      <c r="F79" s="5" t="s">
        <v>370</v>
      </c>
      <c r="G79" s="5" t="s">
        <v>370</v>
      </c>
      <c r="H79" s="5" t="s">
        <v>370</v>
      </c>
      <c r="I79" s="5" t="s">
        <v>370</v>
      </c>
      <c r="J79" s="5" t="s">
        <v>370</v>
      </c>
      <c r="K79" s="5" t="s">
        <v>370</v>
      </c>
      <c r="L79" s="5" t="s">
        <v>370</v>
      </c>
      <c r="M79" s="5" t="s">
        <v>370</v>
      </c>
      <c r="N79" s="37">
        <v>104.8</v>
      </c>
      <c r="O79" s="37">
        <v>16.5</v>
      </c>
      <c r="P79" s="4">
        <f t="shared" si="20"/>
        <v>0.15744274809160305</v>
      </c>
      <c r="Q79" s="11">
        <v>20</v>
      </c>
      <c r="R79" s="37">
        <v>6</v>
      </c>
      <c r="S79" s="37">
        <v>6.5</v>
      </c>
      <c r="T79" s="4">
        <f t="shared" si="21"/>
        <v>1.0833333333333333</v>
      </c>
      <c r="U79" s="11">
        <v>25</v>
      </c>
      <c r="V79" s="37">
        <v>2</v>
      </c>
      <c r="W79" s="37">
        <v>2.5</v>
      </c>
      <c r="X79" s="4">
        <f t="shared" si="22"/>
        <v>1.25</v>
      </c>
      <c r="Y79" s="11">
        <v>25</v>
      </c>
      <c r="Z79" s="47">
        <f t="shared" si="27"/>
        <v>0.88605860368956735</v>
      </c>
      <c r="AA79" s="47">
        <f t="shared" si="23"/>
        <v>0.88605860368956735</v>
      </c>
      <c r="AB79" s="48">
        <v>1890</v>
      </c>
      <c r="AC79" s="37">
        <f t="shared" si="24"/>
        <v>171.81818181818181</v>
      </c>
      <c r="AD79" s="37">
        <f t="shared" si="25"/>
        <v>152.19999999999999</v>
      </c>
      <c r="AE79" s="37">
        <f t="shared" si="26"/>
        <v>-19.618181818181824</v>
      </c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10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10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10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10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10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10"/>
      <c r="GD79" s="9"/>
      <c r="GE79" s="9"/>
    </row>
    <row r="80" spans="1:187" s="2" customFormat="1" ht="16.95" customHeight="1">
      <c r="A80" s="14" t="s">
        <v>79</v>
      </c>
      <c r="B80" s="37">
        <v>701</v>
      </c>
      <c r="C80" s="37">
        <v>664.6</v>
      </c>
      <c r="D80" s="4">
        <f t="shared" si="19"/>
        <v>0.94807417974322394</v>
      </c>
      <c r="E80" s="11">
        <v>10</v>
      </c>
      <c r="F80" s="5" t="s">
        <v>370</v>
      </c>
      <c r="G80" s="5" t="s">
        <v>370</v>
      </c>
      <c r="H80" s="5" t="s">
        <v>370</v>
      </c>
      <c r="I80" s="5" t="s">
        <v>370</v>
      </c>
      <c r="J80" s="5" t="s">
        <v>370</v>
      </c>
      <c r="K80" s="5" t="s">
        <v>370</v>
      </c>
      <c r="L80" s="5" t="s">
        <v>370</v>
      </c>
      <c r="M80" s="5" t="s">
        <v>370</v>
      </c>
      <c r="N80" s="37">
        <v>187.1</v>
      </c>
      <c r="O80" s="37">
        <v>118.4</v>
      </c>
      <c r="P80" s="4">
        <f t="shared" si="20"/>
        <v>0.63281667557455912</v>
      </c>
      <c r="Q80" s="11">
        <v>20</v>
      </c>
      <c r="R80" s="37">
        <v>8</v>
      </c>
      <c r="S80" s="37">
        <v>8.3000000000000007</v>
      </c>
      <c r="T80" s="4">
        <f t="shared" si="21"/>
        <v>1.0375000000000001</v>
      </c>
      <c r="U80" s="11">
        <v>20</v>
      </c>
      <c r="V80" s="37">
        <v>9</v>
      </c>
      <c r="W80" s="37">
        <v>10.5</v>
      </c>
      <c r="X80" s="4">
        <f t="shared" si="22"/>
        <v>1.1666666666666667</v>
      </c>
      <c r="Y80" s="11">
        <v>30</v>
      </c>
      <c r="Z80" s="47">
        <f t="shared" si="27"/>
        <v>0.97358844136154266</v>
      </c>
      <c r="AA80" s="47">
        <f t="shared" si="23"/>
        <v>0.97358844136154266</v>
      </c>
      <c r="AB80" s="48">
        <v>1517</v>
      </c>
      <c r="AC80" s="37">
        <f t="shared" si="24"/>
        <v>137.90909090909091</v>
      </c>
      <c r="AD80" s="37">
        <f t="shared" si="25"/>
        <v>134.30000000000001</v>
      </c>
      <c r="AE80" s="37">
        <f t="shared" si="26"/>
        <v>-3.6090909090908951</v>
      </c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10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10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10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10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10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10"/>
      <c r="GD80" s="9"/>
      <c r="GE80" s="9"/>
    </row>
    <row r="81" spans="1:187" s="2" customFormat="1" ht="16.95" customHeight="1">
      <c r="A81" s="18" t="s">
        <v>80</v>
      </c>
      <c r="B81" s="66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10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10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10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10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10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10"/>
      <c r="GD81" s="9"/>
      <c r="GE81" s="9"/>
    </row>
    <row r="82" spans="1:187" s="2" customFormat="1" ht="16.95" customHeight="1">
      <c r="A82" s="14" t="s">
        <v>81</v>
      </c>
      <c r="B82" s="37">
        <v>4785</v>
      </c>
      <c r="C82" s="37">
        <v>5429</v>
      </c>
      <c r="D82" s="4">
        <f t="shared" si="19"/>
        <v>1.1345872518286311</v>
      </c>
      <c r="E82" s="11">
        <v>10</v>
      </c>
      <c r="F82" s="5" t="s">
        <v>370</v>
      </c>
      <c r="G82" s="5" t="s">
        <v>370</v>
      </c>
      <c r="H82" s="5" t="s">
        <v>370</v>
      </c>
      <c r="I82" s="5" t="s">
        <v>370</v>
      </c>
      <c r="J82" s="5" t="s">
        <v>370</v>
      </c>
      <c r="K82" s="5" t="s">
        <v>370</v>
      </c>
      <c r="L82" s="5" t="s">
        <v>370</v>
      </c>
      <c r="M82" s="5" t="s">
        <v>370</v>
      </c>
      <c r="N82" s="37">
        <v>281.3</v>
      </c>
      <c r="O82" s="37">
        <v>148.9</v>
      </c>
      <c r="P82" s="4">
        <f t="shared" si="20"/>
        <v>0.5293281194454319</v>
      </c>
      <c r="Q82" s="11">
        <v>20</v>
      </c>
      <c r="R82" s="37">
        <v>15</v>
      </c>
      <c r="S82" s="37">
        <v>16.100000000000001</v>
      </c>
      <c r="T82" s="4">
        <f t="shared" si="21"/>
        <v>1.0733333333333335</v>
      </c>
      <c r="U82" s="11">
        <v>15</v>
      </c>
      <c r="V82" s="37">
        <v>7.1</v>
      </c>
      <c r="W82" s="37">
        <v>7.6</v>
      </c>
      <c r="X82" s="4">
        <f t="shared" si="22"/>
        <v>1.0704225352112675</v>
      </c>
      <c r="Y82" s="11">
        <v>35</v>
      </c>
      <c r="Z82" s="47">
        <f t="shared" si="27"/>
        <v>0.94371529549486632</v>
      </c>
      <c r="AA82" s="47">
        <f t="shared" si="23"/>
        <v>0.94371529549486632</v>
      </c>
      <c r="AB82" s="48">
        <v>2441</v>
      </c>
      <c r="AC82" s="37">
        <f t="shared" si="24"/>
        <v>221.90909090909091</v>
      </c>
      <c r="AD82" s="37">
        <f t="shared" si="25"/>
        <v>209.4</v>
      </c>
      <c r="AE82" s="37">
        <f t="shared" si="26"/>
        <v>-12.509090909090901</v>
      </c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10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10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10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10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10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10"/>
      <c r="GD82" s="9"/>
      <c r="GE82" s="9"/>
    </row>
    <row r="83" spans="1:187" s="2" customFormat="1" ht="16.95" customHeight="1">
      <c r="A83" s="49" t="s">
        <v>82</v>
      </c>
      <c r="B83" s="37">
        <v>11398</v>
      </c>
      <c r="C83" s="37">
        <v>11148</v>
      </c>
      <c r="D83" s="4">
        <f t="shared" si="19"/>
        <v>0.97806632742586419</v>
      </c>
      <c r="E83" s="11">
        <v>10</v>
      </c>
      <c r="F83" s="5" t="s">
        <v>370</v>
      </c>
      <c r="G83" s="5" t="s">
        <v>370</v>
      </c>
      <c r="H83" s="5" t="s">
        <v>370</v>
      </c>
      <c r="I83" s="5" t="s">
        <v>370</v>
      </c>
      <c r="J83" s="5" t="s">
        <v>370</v>
      </c>
      <c r="K83" s="5" t="s">
        <v>370</v>
      </c>
      <c r="L83" s="5" t="s">
        <v>370</v>
      </c>
      <c r="M83" s="5" t="s">
        <v>370</v>
      </c>
      <c r="N83" s="37">
        <v>852.3</v>
      </c>
      <c r="O83" s="37">
        <v>327.2</v>
      </c>
      <c r="P83" s="4">
        <f t="shared" si="20"/>
        <v>0.38390238179044939</v>
      </c>
      <c r="Q83" s="11">
        <v>20</v>
      </c>
      <c r="R83" s="37">
        <v>65</v>
      </c>
      <c r="S83" s="37">
        <v>69.8</v>
      </c>
      <c r="T83" s="4">
        <f t="shared" si="21"/>
        <v>1.0738461538461539</v>
      </c>
      <c r="U83" s="11">
        <v>25</v>
      </c>
      <c r="V83" s="37">
        <v>4.5</v>
      </c>
      <c r="W83" s="37">
        <v>4.9000000000000004</v>
      </c>
      <c r="X83" s="4">
        <f t="shared" si="22"/>
        <v>1.088888888888889</v>
      </c>
      <c r="Y83" s="11">
        <v>25</v>
      </c>
      <c r="Z83" s="47">
        <f t="shared" si="27"/>
        <v>0.89408858723054629</v>
      </c>
      <c r="AA83" s="47">
        <f t="shared" si="23"/>
        <v>0.89408858723054629</v>
      </c>
      <c r="AB83" s="48">
        <v>2958</v>
      </c>
      <c r="AC83" s="37">
        <f t="shared" si="24"/>
        <v>268.90909090909093</v>
      </c>
      <c r="AD83" s="37">
        <f t="shared" si="25"/>
        <v>240.4</v>
      </c>
      <c r="AE83" s="37">
        <f t="shared" si="26"/>
        <v>-28.509090909090929</v>
      </c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10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10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10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10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10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10"/>
      <c r="GD83" s="9"/>
      <c r="GE83" s="9"/>
    </row>
    <row r="84" spans="1:187" s="2" customFormat="1" ht="16.95" customHeight="1">
      <c r="A84" s="14" t="s">
        <v>83</v>
      </c>
      <c r="B84" s="37">
        <v>31</v>
      </c>
      <c r="C84" s="37">
        <v>32</v>
      </c>
      <c r="D84" s="4">
        <f t="shared" si="19"/>
        <v>1.032258064516129</v>
      </c>
      <c r="E84" s="11">
        <v>10</v>
      </c>
      <c r="F84" s="5" t="s">
        <v>370</v>
      </c>
      <c r="G84" s="5" t="s">
        <v>370</v>
      </c>
      <c r="H84" s="5" t="s">
        <v>370</v>
      </c>
      <c r="I84" s="5" t="s">
        <v>370</v>
      </c>
      <c r="J84" s="5" t="s">
        <v>370</v>
      </c>
      <c r="K84" s="5" t="s">
        <v>370</v>
      </c>
      <c r="L84" s="5" t="s">
        <v>370</v>
      </c>
      <c r="M84" s="5" t="s">
        <v>370</v>
      </c>
      <c r="N84" s="37">
        <v>196</v>
      </c>
      <c r="O84" s="37">
        <v>15.9</v>
      </c>
      <c r="P84" s="4">
        <f t="shared" si="20"/>
        <v>8.1122448979591838E-2</v>
      </c>
      <c r="Q84" s="11">
        <v>20</v>
      </c>
      <c r="R84" s="37">
        <v>16</v>
      </c>
      <c r="S84" s="37">
        <v>17.2</v>
      </c>
      <c r="T84" s="4">
        <f t="shared" si="21"/>
        <v>1.075</v>
      </c>
      <c r="U84" s="11">
        <v>20</v>
      </c>
      <c r="V84" s="37">
        <v>7.2</v>
      </c>
      <c r="W84" s="37">
        <v>7.6</v>
      </c>
      <c r="X84" s="4">
        <f t="shared" si="22"/>
        <v>1.0555555555555556</v>
      </c>
      <c r="Y84" s="11">
        <v>30</v>
      </c>
      <c r="Z84" s="47">
        <f t="shared" si="27"/>
        <v>0.8138962036427474</v>
      </c>
      <c r="AA84" s="47">
        <f t="shared" si="23"/>
        <v>0.8138962036427474</v>
      </c>
      <c r="AB84" s="48">
        <v>3776</v>
      </c>
      <c r="AC84" s="37">
        <f t="shared" si="24"/>
        <v>343.27272727272725</v>
      </c>
      <c r="AD84" s="37">
        <f t="shared" si="25"/>
        <v>279.39999999999998</v>
      </c>
      <c r="AE84" s="37">
        <f t="shared" si="26"/>
        <v>-63.872727272727275</v>
      </c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10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10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10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10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10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10"/>
      <c r="GD84" s="9"/>
      <c r="GE84" s="9"/>
    </row>
    <row r="85" spans="1:187" s="2" customFormat="1" ht="16.95" customHeight="1">
      <c r="A85" s="14" t="s">
        <v>84</v>
      </c>
      <c r="B85" s="37">
        <v>466</v>
      </c>
      <c r="C85" s="37">
        <v>467</v>
      </c>
      <c r="D85" s="4">
        <f t="shared" si="19"/>
        <v>1.002145922746781</v>
      </c>
      <c r="E85" s="11">
        <v>10</v>
      </c>
      <c r="F85" s="5" t="s">
        <v>370</v>
      </c>
      <c r="G85" s="5" t="s">
        <v>370</v>
      </c>
      <c r="H85" s="5" t="s">
        <v>370</v>
      </c>
      <c r="I85" s="5" t="s">
        <v>370</v>
      </c>
      <c r="J85" s="5" t="s">
        <v>370</v>
      </c>
      <c r="K85" s="5" t="s">
        <v>370</v>
      </c>
      <c r="L85" s="5" t="s">
        <v>370</v>
      </c>
      <c r="M85" s="5" t="s">
        <v>370</v>
      </c>
      <c r="N85" s="37">
        <v>151.9</v>
      </c>
      <c r="O85" s="37">
        <v>46</v>
      </c>
      <c r="P85" s="4">
        <f t="shared" si="20"/>
        <v>0.30283080974325211</v>
      </c>
      <c r="Q85" s="11">
        <v>20</v>
      </c>
      <c r="R85" s="37">
        <v>60.6</v>
      </c>
      <c r="S85" s="37">
        <v>63.7</v>
      </c>
      <c r="T85" s="4">
        <f t="shared" si="21"/>
        <v>1.0511551155115513</v>
      </c>
      <c r="U85" s="11">
        <v>25</v>
      </c>
      <c r="V85" s="37">
        <v>4.9000000000000004</v>
      </c>
      <c r="W85" s="37">
        <v>5.2</v>
      </c>
      <c r="X85" s="4">
        <f t="shared" si="22"/>
        <v>1.0612244897959184</v>
      </c>
      <c r="Y85" s="11">
        <v>25</v>
      </c>
      <c r="Z85" s="47">
        <f t="shared" si="27"/>
        <v>0.86109456943774487</v>
      </c>
      <c r="AA85" s="47">
        <f t="shared" si="23"/>
        <v>0.86109456943774487</v>
      </c>
      <c r="AB85" s="48">
        <v>4587</v>
      </c>
      <c r="AC85" s="37">
        <f t="shared" si="24"/>
        <v>417</v>
      </c>
      <c r="AD85" s="37">
        <f t="shared" si="25"/>
        <v>359.1</v>
      </c>
      <c r="AE85" s="37">
        <f t="shared" si="26"/>
        <v>-57.899999999999977</v>
      </c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10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10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10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10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10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10"/>
      <c r="GD85" s="9"/>
      <c r="GE85" s="9"/>
    </row>
    <row r="86" spans="1:187" s="2" customFormat="1" ht="16.95" customHeight="1">
      <c r="A86" s="14" t="s">
        <v>85</v>
      </c>
      <c r="B86" s="37">
        <v>35</v>
      </c>
      <c r="C86" s="37">
        <v>36</v>
      </c>
      <c r="D86" s="4">
        <f t="shared" si="19"/>
        <v>1.0285714285714285</v>
      </c>
      <c r="E86" s="11">
        <v>10</v>
      </c>
      <c r="F86" s="5" t="s">
        <v>370</v>
      </c>
      <c r="G86" s="5" t="s">
        <v>370</v>
      </c>
      <c r="H86" s="5" t="s">
        <v>370</v>
      </c>
      <c r="I86" s="5" t="s">
        <v>370</v>
      </c>
      <c r="J86" s="5" t="s">
        <v>370</v>
      </c>
      <c r="K86" s="5" t="s">
        <v>370</v>
      </c>
      <c r="L86" s="5" t="s">
        <v>370</v>
      </c>
      <c r="M86" s="5" t="s">
        <v>370</v>
      </c>
      <c r="N86" s="37">
        <v>20.3</v>
      </c>
      <c r="O86" s="37">
        <v>28.9</v>
      </c>
      <c r="P86" s="4">
        <f t="shared" si="20"/>
        <v>1.4236453201970443</v>
      </c>
      <c r="Q86" s="11">
        <v>20</v>
      </c>
      <c r="R86" s="37">
        <v>18</v>
      </c>
      <c r="S86" s="37">
        <v>20</v>
      </c>
      <c r="T86" s="4">
        <f t="shared" si="21"/>
        <v>1.1111111111111112</v>
      </c>
      <c r="U86" s="11">
        <v>20</v>
      </c>
      <c r="V86" s="37">
        <v>3.8</v>
      </c>
      <c r="W86" s="37">
        <v>4.2</v>
      </c>
      <c r="X86" s="4">
        <f t="shared" si="22"/>
        <v>1.1052631578947369</v>
      </c>
      <c r="Y86" s="11">
        <v>30</v>
      </c>
      <c r="Z86" s="47">
        <f t="shared" si="27"/>
        <v>1.1767342206089939</v>
      </c>
      <c r="AA86" s="47">
        <f t="shared" si="23"/>
        <v>1.1767342206089939</v>
      </c>
      <c r="AB86" s="48">
        <v>3246</v>
      </c>
      <c r="AC86" s="37">
        <f t="shared" si="24"/>
        <v>295.09090909090907</v>
      </c>
      <c r="AD86" s="37">
        <f t="shared" si="25"/>
        <v>347.2</v>
      </c>
      <c r="AE86" s="37">
        <f t="shared" si="26"/>
        <v>52.109090909090924</v>
      </c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10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10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10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10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10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10"/>
      <c r="GD86" s="9"/>
      <c r="GE86" s="9"/>
    </row>
    <row r="87" spans="1:187" s="2" customFormat="1" ht="16.95" customHeight="1">
      <c r="A87" s="14" t="s">
        <v>86</v>
      </c>
      <c r="B87" s="37">
        <v>35</v>
      </c>
      <c r="C87" s="37">
        <v>36</v>
      </c>
      <c r="D87" s="4">
        <f t="shared" si="19"/>
        <v>1.0285714285714285</v>
      </c>
      <c r="E87" s="11">
        <v>10</v>
      </c>
      <c r="F87" s="5" t="s">
        <v>370</v>
      </c>
      <c r="G87" s="5" t="s">
        <v>370</v>
      </c>
      <c r="H87" s="5" t="s">
        <v>370</v>
      </c>
      <c r="I87" s="5" t="s">
        <v>370</v>
      </c>
      <c r="J87" s="5" t="s">
        <v>370</v>
      </c>
      <c r="K87" s="5" t="s">
        <v>370</v>
      </c>
      <c r="L87" s="5" t="s">
        <v>370</v>
      </c>
      <c r="M87" s="5" t="s">
        <v>370</v>
      </c>
      <c r="N87" s="37">
        <v>7</v>
      </c>
      <c r="O87" s="37">
        <v>34.200000000000003</v>
      </c>
      <c r="P87" s="4">
        <f t="shared" si="20"/>
        <v>4.8857142857142861</v>
      </c>
      <c r="Q87" s="11">
        <v>20</v>
      </c>
      <c r="R87" s="37">
        <v>76.400000000000006</v>
      </c>
      <c r="S87" s="37">
        <v>78.400000000000006</v>
      </c>
      <c r="T87" s="4">
        <f t="shared" si="21"/>
        <v>1.0261780104712042</v>
      </c>
      <c r="U87" s="11">
        <v>30</v>
      </c>
      <c r="V87" s="37">
        <v>3.9</v>
      </c>
      <c r="W87" s="37">
        <v>4.3</v>
      </c>
      <c r="X87" s="4">
        <f t="shared" si="22"/>
        <v>1.1025641025641026</v>
      </c>
      <c r="Y87" s="11">
        <v>20</v>
      </c>
      <c r="Z87" s="47">
        <f t="shared" si="27"/>
        <v>2.0104577795677274</v>
      </c>
      <c r="AA87" s="47">
        <f t="shared" si="23"/>
        <v>1.2810457779567728</v>
      </c>
      <c r="AB87" s="48">
        <v>2505</v>
      </c>
      <c r="AC87" s="37">
        <f t="shared" si="24"/>
        <v>227.72727272727272</v>
      </c>
      <c r="AD87" s="37">
        <f t="shared" si="25"/>
        <v>291.7</v>
      </c>
      <c r="AE87" s="37">
        <f t="shared" si="26"/>
        <v>63.972727272727269</v>
      </c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10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10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10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10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10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10"/>
      <c r="GD87" s="9"/>
      <c r="GE87" s="9"/>
    </row>
    <row r="88" spans="1:187" s="2" customFormat="1" ht="16.95" customHeight="1">
      <c r="A88" s="14" t="s">
        <v>87</v>
      </c>
      <c r="B88" s="37">
        <v>17</v>
      </c>
      <c r="C88" s="37">
        <v>19</v>
      </c>
      <c r="D88" s="4">
        <f t="shared" si="19"/>
        <v>1.1176470588235294</v>
      </c>
      <c r="E88" s="11">
        <v>10</v>
      </c>
      <c r="F88" s="5" t="s">
        <v>370</v>
      </c>
      <c r="G88" s="5" t="s">
        <v>370</v>
      </c>
      <c r="H88" s="5" t="s">
        <v>370</v>
      </c>
      <c r="I88" s="5" t="s">
        <v>370</v>
      </c>
      <c r="J88" s="5" t="s">
        <v>370</v>
      </c>
      <c r="K88" s="5" t="s">
        <v>370</v>
      </c>
      <c r="L88" s="5" t="s">
        <v>370</v>
      </c>
      <c r="M88" s="5" t="s">
        <v>370</v>
      </c>
      <c r="N88" s="37">
        <v>5.5</v>
      </c>
      <c r="O88" s="37">
        <v>5.9</v>
      </c>
      <c r="P88" s="4">
        <f t="shared" si="20"/>
        <v>1.0727272727272728</v>
      </c>
      <c r="Q88" s="11">
        <v>20</v>
      </c>
      <c r="R88" s="37">
        <v>10</v>
      </c>
      <c r="S88" s="37">
        <v>11.4</v>
      </c>
      <c r="T88" s="4">
        <f t="shared" si="21"/>
        <v>1.1400000000000001</v>
      </c>
      <c r="U88" s="11">
        <v>25</v>
      </c>
      <c r="V88" s="37">
        <v>2.1</v>
      </c>
      <c r="W88" s="37">
        <v>2.2999999999999998</v>
      </c>
      <c r="X88" s="4">
        <f t="shared" si="22"/>
        <v>1.0952380952380951</v>
      </c>
      <c r="Y88" s="11">
        <v>25</v>
      </c>
      <c r="Z88" s="47">
        <f t="shared" si="27"/>
        <v>1.106399605296664</v>
      </c>
      <c r="AA88" s="47">
        <f t="shared" si="23"/>
        <v>1.106399605296664</v>
      </c>
      <c r="AB88" s="48">
        <v>2454</v>
      </c>
      <c r="AC88" s="37">
        <f t="shared" si="24"/>
        <v>223.09090909090909</v>
      </c>
      <c r="AD88" s="37">
        <f t="shared" si="25"/>
        <v>246.8</v>
      </c>
      <c r="AE88" s="37">
        <f t="shared" si="26"/>
        <v>23.709090909090918</v>
      </c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10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10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10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10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10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10"/>
      <c r="GD88" s="9"/>
      <c r="GE88" s="9"/>
    </row>
    <row r="89" spans="1:187" s="2" customFormat="1" ht="16.95" customHeight="1">
      <c r="A89" s="14" t="s">
        <v>88</v>
      </c>
      <c r="B89" s="37">
        <v>31</v>
      </c>
      <c r="C89" s="37">
        <v>32</v>
      </c>
      <c r="D89" s="4">
        <f t="shared" si="19"/>
        <v>1.032258064516129</v>
      </c>
      <c r="E89" s="11">
        <v>10</v>
      </c>
      <c r="F89" s="5" t="s">
        <v>370</v>
      </c>
      <c r="G89" s="5" t="s">
        <v>370</v>
      </c>
      <c r="H89" s="5" t="s">
        <v>370</v>
      </c>
      <c r="I89" s="5" t="s">
        <v>370</v>
      </c>
      <c r="J89" s="5" t="s">
        <v>370</v>
      </c>
      <c r="K89" s="5" t="s">
        <v>370</v>
      </c>
      <c r="L89" s="5" t="s">
        <v>370</v>
      </c>
      <c r="M89" s="5" t="s">
        <v>370</v>
      </c>
      <c r="N89" s="37">
        <v>0</v>
      </c>
      <c r="O89" s="37">
        <v>5.7</v>
      </c>
      <c r="P89" s="4">
        <f t="shared" si="20"/>
        <v>1</v>
      </c>
      <c r="Q89" s="11">
        <v>20</v>
      </c>
      <c r="R89" s="37">
        <v>14</v>
      </c>
      <c r="S89" s="37">
        <v>15</v>
      </c>
      <c r="T89" s="4">
        <f t="shared" si="21"/>
        <v>1.0714285714285714</v>
      </c>
      <c r="U89" s="11">
        <v>25</v>
      </c>
      <c r="V89" s="37">
        <v>2.9</v>
      </c>
      <c r="W89" s="37">
        <v>3.1</v>
      </c>
      <c r="X89" s="4">
        <f t="shared" si="22"/>
        <v>1.0689655172413794</v>
      </c>
      <c r="Y89" s="11">
        <v>25</v>
      </c>
      <c r="Z89" s="47">
        <f t="shared" si="27"/>
        <v>1.0479054107738759</v>
      </c>
      <c r="AA89" s="47">
        <f t="shared" si="23"/>
        <v>1.0479054107738759</v>
      </c>
      <c r="AB89" s="48">
        <v>2084</v>
      </c>
      <c r="AC89" s="37">
        <f t="shared" si="24"/>
        <v>189.45454545454547</v>
      </c>
      <c r="AD89" s="37">
        <f t="shared" si="25"/>
        <v>198.5</v>
      </c>
      <c r="AE89" s="37">
        <f t="shared" si="26"/>
        <v>9.0454545454545325</v>
      </c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10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10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10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10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10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10"/>
      <c r="GD89" s="9"/>
      <c r="GE89" s="9"/>
    </row>
    <row r="90" spans="1:187" s="2" customFormat="1" ht="16.95" customHeight="1">
      <c r="A90" s="14" t="s">
        <v>89</v>
      </c>
      <c r="B90" s="37">
        <v>449</v>
      </c>
      <c r="C90" s="37">
        <v>450</v>
      </c>
      <c r="D90" s="4">
        <f t="shared" si="19"/>
        <v>1.0022271714922049</v>
      </c>
      <c r="E90" s="11">
        <v>10</v>
      </c>
      <c r="F90" s="5" t="s">
        <v>370</v>
      </c>
      <c r="G90" s="5" t="s">
        <v>370</v>
      </c>
      <c r="H90" s="5" t="s">
        <v>370</v>
      </c>
      <c r="I90" s="5" t="s">
        <v>370</v>
      </c>
      <c r="J90" s="5" t="s">
        <v>370</v>
      </c>
      <c r="K90" s="5" t="s">
        <v>370</v>
      </c>
      <c r="L90" s="5" t="s">
        <v>370</v>
      </c>
      <c r="M90" s="5" t="s">
        <v>370</v>
      </c>
      <c r="N90" s="37">
        <v>0</v>
      </c>
      <c r="O90" s="37">
        <v>114.3</v>
      </c>
      <c r="P90" s="4">
        <f t="shared" si="20"/>
        <v>1</v>
      </c>
      <c r="Q90" s="11">
        <v>20</v>
      </c>
      <c r="R90" s="37">
        <v>21</v>
      </c>
      <c r="S90" s="37">
        <v>22.4</v>
      </c>
      <c r="T90" s="4">
        <f t="shared" si="21"/>
        <v>1.0666666666666667</v>
      </c>
      <c r="U90" s="11">
        <v>30</v>
      </c>
      <c r="V90" s="37">
        <v>2.1</v>
      </c>
      <c r="W90" s="37">
        <v>2.2999999999999998</v>
      </c>
      <c r="X90" s="4">
        <f t="shared" si="22"/>
        <v>1.0952380952380951</v>
      </c>
      <c r="Y90" s="11">
        <v>20</v>
      </c>
      <c r="Z90" s="47">
        <f t="shared" si="27"/>
        <v>1.0490879202460495</v>
      </c>
      <c r="AA90" s="47">
        <f t="shared" si="23"/>
        <v>1.0490879202460495</v>
      </c>
      <c r="AB90" s="48">
        <v>3232</v>
      </c>
      <c r="AC90" s="37">
        <f t="shared" si="24"/>
        <v>293.81818181818181</v>
      </c>
      <c r="AD90" s="37">
        <f t="shared" si="25"/>
        <v>308.2</v>
      </c>
      <c r="AE90" s="37">
        <f t="shared" si="26"/>
        <v>14.381818181818176</v>
      </c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10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10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10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10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10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10"/>
      <c r="GD90" s="9"/>
      <c r="GE90" s="9"/>
    </row>
    <row r="91" spans="1:187" s="2" customFormat="1" ht="16.95" customHeight="1">
      <c r="A91" s="18" t="s">
        <v>90</v>
      </c>
      <c r="B91" s="66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10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10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10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10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10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10"/>
      <c r="GD91" s="9"/>
      <c r="GE91" s="9"/>
    </row>
    <row r="92" spans="1:187" s="2" customFormat="1" ht="16.95" customHeight="1">
      <c r="A92" s="14" t="s">
        <v>91</v>
      </c>
      <c r="B92" s="37">
        <v>0</v>
      </c>
      <c r="C92" s="37">
        <v>0</v>
      </c>
      <c r="D92" s="4">
        <f t="shared" si="19"/>
        <v>0</v>
      </c>
      <c r="E92" s="11">
        <v>0</v>
      </c>
      <c r="F92" s="5" t="s">
        <v>370</v>
      </c>
      <c r="G92" s="5" t="s">
        <v>370</v>
      </c>
      <c r="H92" s="5" t="s">
        <v>370</v>
      </c>
      <c r="I92" s="5" t="s">
        <v>370</v>
      </c>
      <c r="J92" s="5" t="s">
        <v>370</v>
      </c>
      <c r="K92" s="5" t="s">
        <v>370</v>
      </c>
      <c r="L92" s="5" t="s">
        <v>370</v>
      </c>
      <c r="M92" s="5" t="s">
        <v>370</v>
      </c>
      <c r="N92" s="37">
        <v>62.6</v>
      </c>
      <c r="O92" s="37">
        <v>23.5</v>
      </c>
      <c r="P92" s="4">
        <f t="shared" si="20"/>
        <v>0.37539936102236421</v>
      </c>
      <c r="Q92" s="11">
        <v>20</v>
      </c>
      <c r="R92" s="37">
        <v>18.600000000000001</v>
      </c>
      <c r="S92" s="37">
        <v>19</v>
      </c>
      <c r="T92" s="4">
        <f t="shared" si="21"/>
        <v>1.021505376344086</v>
      </c>
      <c r="U92" s="11">
        <v>20</v>
      </c>
      <c r="V92" s="37">
        <v>0</v>
      </c>
      <c r="W92" s="37">
        <v>0.1</v>
      </c>
      <c r="X92" s="4">
        <f t="shared" si="22"/>
        <v>1</v>
      </c>
      <c r="Y92" s="11">
        <v>30</v>
      </c>
      <c r="Z92" s="47">
        <f t="shared" si="27"/>
        <v>0.82768706781898571</v>
      </c>
      <c r="AA92" s="47">
        <f t="shared" si="23"/>
        <v>0.82768706781898571</v>
      </c>
      <c r="AB92" s="48">
        <v>964</v>
      </c>
      <c r="AC92" s="37">
        <f t="shared" si="24"/>
        <v>87.63636363636364</v>
      </c>
      <c r="AD92" s="37">
        <f t="shared" si="25"/>
        <v>72.5</v>
      </c>
      <c r="AE92" s="37">
        <f t="shared" si="26"/>
        <v>-15.13636363636364</v>
      </c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10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10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10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10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10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10"/>
      <c r="GD92" s="9"/>
      <c r="GE92" s="9"/>
    </row>
    <row r="93" spans="1:187" s="2" customFormat="1" ht="16.95" customHeight="1">
      <c r="A93" s="14" t="s">
        <v>92</v>
      </c>
      <c r="B93" s="37">
        <v>13483</v>
      </c>
      <c r="C93" s="37">
        <v>14604.5</v>
      </c>
      <c r="D93" s="4">
        <f t="shared" si="19"/>
        <v>1.0831788177705259</v>
      </c>
      <c r="E93" s="11">
        <v>10</v>
      </c>
      <c r="F93" s="5" t="s">
        <v>370</v>
      </c>
      <c r="G93" s="5" t="s">
        <v>370</v>
      </c>
      <c r="H93" s="5" t="s">
        <v>370</v>
      </c>
      <c r="I93" s="5" t="s">
        <v>370</v>
      </c>
      <c r="J93" s="5" t="s">
        <v>370</v>
      </c>
      <c r="K93" s="5" t="s">
        <v>370</v>
      </c>
      <c r="L93" s="5" t="s">
        <v>370</v>
      </c>
      <c r="M93" s="5" t="s">
        <v>370</v>
      </c>
      <c r="N93" s="37">
        <v>458.9</v>
      </c>
      <c r="O93" s="37">
        <v>536.5</v>
      </c>
      <c r="P93" s="4">
        <f t="shared" si="20"/>
        <v>1.16910002179124</v>
      </c>
      <c r="Q93" s="11">
        <v>20</v>
      </c>
      <c r="R93" s="37">
        <v>33.4</v>
      </c>
      <c r="S93" s="37">
        <v>33.700000000000003</v>
      </c>
      <c r="T93" s="4">
        <f t="shared" si="21"/>
        <v>1.0089820359281438</v>
      </c>
      <c r="U93" s="11">
        <v>20</v>
      </c>
      <c r="V93" s="37">
        <v>2.8</v>
      </c>
      <c r="W93" s="37">
        <v>3</v>
      </c>
      <c r="X93" s="4">
        <f t="shared" si="22"/>
        <v>1.0714285714285714</v>
      </c>
      <c r="Y93" s="11">
        <v>30</v>
      </c>
      <c r="Z93" s="47">
        <f t="shared" si="27"/>
        <v>1.081703580936876</v>
      </c>
      <c r="AA93" s="47">
        <f t="shared" si="23"/>
        <v>1.081703580936876</v>
      </c>
      <c r="AB93" s="48">
        <v>5915</v>
      </c>
      <c r="AC93" s="37">
        <f t="shared" si="24"/>
        <v>537.72727272727275</v>
      </c>
      <c r="AD93" s="37">
        <f t="shared" si="25"/>
        <v>581.70000000000005</v>
      </c>
      <c r="AE93" s="37">
        <f t="shared" si="26"/>
        <v>43.972727272727298</v>
      </c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10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10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10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10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10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10"/>
      <c r="GD93" s="9"/>
      <c r="GE93" s="9"/>
    </row>
    <row r="94" spans="1:187" s="2" customFormat="1" ht="16.95" customHeight="1">
      <c r="A94" s="14" t="s">
        <v>93</v>
      </c>
      <c r="B94" s="37">
        <v>0</v>
      </c>
      <c r="C94" s="37">
        <v>0</v>
      </c>
      <c r="D94" s="4">
        <f t="shared" si="19"/>
        <v>0</v>
      </c>
      <c r="E94" s="11">
        <v>0</v>
      </c>
      <c r="F94" s="5" t="s">
        <v>370</v>
      </c>
      <c r="G94" s="5" t="s">
        <v>370</v>
      </c>
      <c r="H94" s="5" t="s">
        <v>370</v>
      </c>
      <c r="I94" s="5" t="s">
        <v>370</v>
      </c>
      <c r="J94" s="5" t="s">
        <v>370</v>
      </c>
      <c r="K94" s="5" t="s">
        <v>370</v>
      </c>
      <c r="L94" s="5" t="s">
        <v>370</v>
      </c>
      <c r="M94" s="5" t="s">
        <v>370</v>
      </c>
      <c r="N94" s="37">
        <v>914</v>
      </c>
      <c r="O94" s="37">
        <v>97.7</v>
      </c>
      <c r="P94" s="4">
        <f t="shared" si="20"/>
        <v>0.10689277899343545</v>
      </c>
      <c r="Q94" s="11">
        <v>20</v>
      </c>
      <c r="R94" s="37">
        <v>43</v>
      </c>
      <c r="S94" s="37">
        <v>43.4</v>
      </c>
      <c r="T94" s="4">
        <f t="shared" si="21"/>
        <v>1.0093023255813953</v>
      </c>
      <c r="U94" s="11">
        <v>20</v>
      </c>
      <c r="V94" s="37">
        <v>1.6</v>
      </c>
      <c r="W94" s="37">
        <v>1.7</v>
      </c>
      <c r="X94" s="4">
        <f t="shared" si="22"/>
        <v>1.0625</v>
      </c>
      <c r="Y94" s="11">
        <v>30</v>
      </c>
      <c r="Z94" s="47">
        <f t="shared" si="27"/>
        <v>0.77427002987852311</v>
      </c>
      <c r="AA94" s="47">
        <f t="shared" si="23"/>
        <v>0.77427002987852311</v>
      </c>
      <c r="AB94" s="48">
        <v>1909</v>
      </c>
      <c r="AC94" s="37">
        <f t="shared" si="24"/>
        <v>173.54545454545453</v>
      </c>
      <c r="AD94" s="37">
        <f t="shared" si="25"/>
        <v>134.4</v>
      </c>
      <c r="AE94" s="37">
        <f t="shared" si="26"/>
        <v>-39.145454545454527</v>
      </c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10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10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10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10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10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10"/>
      <c r="GD94" s="9"/>
      <c r="GE94" s="9"/>
    </row>
    <row r="95" spans="1:187" s="2" customFormat="1" ht="16.95" customHeight="1">
      <c r="A95" s="14" t="s">
        <v>94</v>
      </c>
      <c r="B95" s="37">
        <v>0</v>
      </c>
      <c r="C95" s="37">
        <v>0</v>
      </c>
      <c r="D95" s="4">
        <f t="shared" si="19"/>
        <v>0</v>
      </c>
      <c r="E95" s="11">
        <v>0</v>
      </c>
      <c r="F95" s="5" t="s">
        <v>370</v>
      </c>
      <c r="G95" s="5" t="s">
        <v>370</v>
      </c>
      <c r="H95" s="5" t="s">
        <v>370</v>
      </c>
      <c r="I95" s="5" t="s">
        <v>370</v>
      </c>
      <c r="J95" s="5" t="s">
        <v>370</v>
      </c>
      <c r="K95" s="5" t="s">
        <v>370</v>
      </c>
      <c r="L95" s="5" t="s">
        <v>370</v>
      </c>
      <c r="M95" s="5" t="s">
        <v>370</v>
      </c>
      <c r="N95" s="37">
        <v>38.799999999999997</v>
      </c>
      <c r="O95" s="37">
        <v>23.1</v>
      </c>
      <c r="P95" s="4">
        <f t="shared" si="20"/>
        <v>0.59536082474226815</v>
      </c>
      <c r="Q95" s="11">
        <v>20</v>
      </c>
      <c r="R95" s="37">
        <v>41.8</v>
      </c>
      <c r="S95" s="37">
        <v>41.8</v>
      </c>
      <c r="T95" s="4">
        <f t="shared" si="21"/>
        <v>1</v>
      </c>
      <c r="U95" s="11">
        <v>20</v>
      </c>
      <c r="V95" s="37">
        <v>0.6</v>
      </c>
      <c r="W95" s="37">
        <v>0.7</v>
      </c>
      <c r="X95" s="4">
        <f t="shared" si="22"/>
        <v>1.1666666666666667</v>
      </c>
      <c r="Y95" s="11">
        <v>30</v>
      </c>
      <c r="Z95" s="47">
        <f t="shared" si="27"/>
        <v>0.9558173784977908</v>
      </c>
      <c r="AA95" s="47">
        <f t="shared" si="23"/>
        <v>0.9558173784977908</v>
      </c>
      <c r="AB95" s="48">
        <v>1224</v>
      </c>
      <c r="AC95" s="37">
        <f t="shared" si="24"/>
        <v>111.27272727272727</v>
      </c>
      <c r="AD95" s="37">
        <f t="shared" si="25"/>
        <v>106.4</v>
      </c>
      <c r="AE95" s="37">
        <f t="shared" si="26"/>
        <v>-4.8727272727272606</v>
      </c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10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10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10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10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10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10"/>
      <c r="GD95" s="9"/>
      <c r="GE95" s="9"/>
    </row>
    <row r="96" spans="1:187" s="2" customFormat="1" ht="16.95" customHeight="1">
      <c r="A96" s="14" t="s">
        <v>95</v>
      </c>
      <c r="B96" s="37">
        <v>0</v>
      </c>
      <c r="C96" s="37">
        <v>221</v>
      </c>
      <c r="D96" s="4">
        <f t="shared" si="19"/>
        <v>1</v>
      </c>
      <c r="E96" s="11">
        <v>10</v>
      </c>
      <c r="F96" s="5" t="s">
        <v>370</v>
      </c>
      <c r="G96" s="5" t="s">
        <v>370</v>
      </c>
      <c r="H96" s="5" t="s">
        <v>370</v>
      </c>
      <c r="I96" s="5" t="s">
        <v>370</v>
      </c>
      <c r="J96" s="5" t="s">
        <v>370</v>
      </c>
      <c r="K96" s="5" t="s">
        <v>370</v>
      </c>
      <c r="L96" s="5" t="s">
        <v>370</v>
      </c>
      <c r="M96" s="5" t="s">
        <v>370</v>
      </c>
      <c r="N96" s="37">
        <v>1894.3</v>
      </c>
      <c r="O96" s="37">
        <v>63.2</v>
      </c>
      <c r="P96" s="4">
        <f t="shared" si="20"/>
        <v>3.3363247637649793E-2</v>
      </c>
      <c r="Q96" s="11">
        <v>20</v>
      </c>
      <c r="R96" s="37">
        <v>18.3</v>
      </c>
      <c r="S96" s="37">
        <v>21.4</v>
      </c>
      <c r="T96" s="4">
        <f t="shared" si="21"/>
        <v>1.1693989071038251</v>
      </c>
      <c r="U96" s="11">
        <v>25</v>
      </c>
      <c r="V96" s="37">
        <v>1.6</v>
      </c>
      <c r="W96" s="37">
        <v>1.8</v>
      </c>
      <c r="X96" s="4">
        <f t="shared" si="22"/>
        <v>1.125</v>
      </c>
      <c r="Y96" s="11">
        <v>25</v>
      </c>
      <c r="Z96" s="47">
        <f t="shared" si="27"/>
        <v>0.85034047037935778</v>
      </c>
      <c r="AA96" s="47">
        <f t="shared" si="23"/>
        <v>0.85034047037935778</v>
      </c>
      <c r="AB96" s="48">
        <v>2116</v>
      </c>
      <c r="AC96" s="37">
        <f t="shared" si="24"/>
        <v>192.36363636363637</v>
      </c>
      <c r="AD96" s="37">
        <f t="shared" si="25"/>
        <v>163.6</v>
      </c>
      <c r="AE96" s="37">
        <f t="shared" si="26"/>
        <v>-28.76363636363638</v>
      </c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10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10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10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10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10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10"/>
      <c r="GD96" s="9"/>
      <c r="GE96" s="9"/>
    </row>
    <row r="97" spans="1:187" s="2" customFormat="1" ht="16.95" customHeight="1">
      <c r="A97" s="14" t="s">
        <v>96</v>
      </c>
      <c r="B97" s="37">
        <v>0</v>
      </c>
      <c r="C97" s="37">
        <v>0</v>
      </c>
      <c r="D97" s="4">
        <f t="shared" si="19"/>
        <v>0</v>
      </c>
      <c r="E97" s="11">
        <v>0</v>
      </c>
      <c r="F97" s="5" t="s">
        <v>370</v>
      </c>
      <c r="G97" s="5" t="s">
        <v>370</v>
      </c>
      <c r="H97" s="5" t="s">
        <v>370</v>
      </c>
      <c r="I97" s="5" t="s">
        <v>370</v>
      </c>
      <c r="J97" s="5" t="s">
        <v>370</v>
      </c>
      <c r="K97" s="5" t="s">
        <v>370</v>
      </c>
      <c r="L97" s="5" t="s">
        <v>370</v>
      </c>
      <c r="M97" s="5" t="s">
        <v>370</v>
      </c>
      <c r="N97" s="37">
        <v>26.4</v>
      </c>
      <c r="O97" s="37">
        <v>33</v>
      </c>
      <c r="P97" s="4">
        <f t="shared" si="20"/>
        <v>1.25</v>
      </c>
      <c r="Q97" s="11">
        <v>20</v>
      </c>
      <c r="R97" s="37">
        <v>28.6</v>
      </c>
      <c r="S97" s="37">
        <v>29.2</v>
      </c>
      <c r="T97" s="4">
        <f t="shared" si="21"/>
        <v>1.0209790209790208</v>
      </c>
      <c r="U97" s="11">
        <v>25</v>
      </c>
      <c r="V97" s="37">
        <v>1.9</v>
      </c>
      <c r="W97" s="37">
        <v>2.1</v>
      </c>
      <c r="X97" s="4">
        <f t="shared" si="22"/>
        <v>1.1052631578947369</v>
      </c>
      <c r="Y97" s="11">
        <v>25</v>
      </c>
      <c r="Z97" s="47">
        <f t="shared" si="27"/>
        <v>1.1165150638834849</v>
      </c>
      <c r="AA97" s="47">
        <f t="shared" si="23"/>
        <v>1.1165150638834849</v>
      </c>
      <c r="AB97" s="48">
        <v>1362</v>
      </c>
      <c r="AC97" s="37">
        <f t="shared" si="24"/>
        <v>123.81818181818181</v>
      </c>
      <c r="AD97" s="37">
        <f t="shared" si="25"/>
        <v>138.19999999999999</v>
      </c>
      <c r="AE97" s="37">
        <f t="shared" si="26"/>
        <v>14.381818181818176</v>
      </c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10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10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10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10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10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10"/>
      <c r="GD97" s="9"/>
      <c r="GE97" s="9"/>
    </row>
    <row r="98" spans="1:187" s="2" customFormat="1" ht="16.95" customHeight="1">
      <c r="A98" s="14" t="s">
        <v>97</v>
      </c>
      <c r="B98" s="37">
        <v>1424</v>
      </c>
      <c r="C98" s="37">
        <v>1184</v>
      </c>
      <c r="D98" s="4">
        <f t="shared" si="19"/>
        <v>0.8314606741573034</v>
      </c>
      <c r="E98" s="11">
        <v>10</v>
      </c>
      <c r="F98" s="5" t="s">
        <v>370</v>
      </c>
      <c r="G98" s="5" t="s">
        <v>370</v>
      </c>
      <c r="H98" s="5" t="s">
        <v>370</v>
      </c>
      <c r="I98" s="5" t="s">
        <v>370</v>
      </c>
      <c r="J98" s="5" t="s">
        <v>370</v>
      </c>
      <c r="K98" s="5" t="s">
        <v>370</v>
      </c>
      <c r="L98" s="5" t="s">
        <v>370</v>
      </c>
      <c r="M98" s="5" t="s">
        <v>370</v>
      </c>
      <c r="N98" s="37">
        <v>97.5</v>
      </c>
      <c r="O98" s="37">
        <v>38.799999999999997</v>
      </c>
      <c r="P98" s="4">
        <f t="shared" si="20"/>
        <v>0.39794871794871794</v>
      </c>
      <c r="Q98" s="11">
        <v>20</v>
      </c>
      <c r="R98" s="37">
        <v>8.8000000000000007</v>
      </c>
      <c r="S98" s="37">
        <v>9.1</v>
      </c>
      <c r="T98" s="4">
        <f t="shared" si="21"/>
        <v>1.0340909090909089</v>
      </c>
      <c r="U98" s="11">
        <v>20</v>
      </c>
      <c r="V98" s="37">
        <v>2.8</v>
      </c>
      <c r="W98" s="37">
        <v>3.1</v>
      </c>
      <c r="X98" s="4">
        <f t="shared" si="22"/>
        <v>1.1071428571428572</v>
      </c>
      <c r="Y98" s="11">
        <v>30</v>
      </c>
      <c r="Z98" s="47">
        <f t="shared" si="27"/>
        <v>0.87712106245814103</v>
      </c>
      <c r="AA98" s="47">
        <f t="shared" si="23"/>
        <v>0.87712106245814103</v>
      </c>
      <c r="AB98" s="48">
        <v>2678</v>
      </c>
      <c r="AC98" s="37">
        <f t="shared" si="24"/>
        <v>243.45454545454547</v>
      </c>
      <c r="AD98" s="37">
        <f t="shared" si="25"/>
        <v>213.5</v>
      </c>
      <c r="AE98" s="37">
        <f t="shared" si="26"/>
        <v>-29.954545454545467</v>
      </c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10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10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10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10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10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10"/>
      <c r="GD98" s="9"/>
      <c r="GE98" s="9"/>
    </row>
    <row r="99" spans="1:187" s="2" customFormat="1" ht="16.95" customHeight="1">
      <c r="A99" s="14" t="s">
        <v>98</v>
      </c>
      <c r="B99" s="37">
        <v>45</v>
      </c>
      <c r="C99" s="37">
        <v>88</v>
      </c>
      <c r="D99" s="4">
        <f t="shared" si="19"/>
        <v>1.9555555555555555</v>
      </c>
      <c r="E99" s="11">
        <v>10</v>
      </c>
      <c r="F99" s="5" t="s">
        <v>370</v>
      </c>
      <c r="G99" s="5" t="s">
        <v>370</v>
      </c>
      <c r="H99" s="5" t="s">
        <v>370</v>
      </c>
      <c r="I99" s="5" t="s">
        <v>370</v>
      </c>
      <c r="J99" s="5" t="s">
        <v>370</v>
      </c>
      <c r="K99" s="5" t="s">
        <v>370</v>
      </c>
      <c r="L99" s="5" t="s">
        <v>370</v>
      </c>
      <c r="M99" s="5" t="s">
        <v>370</v>
      </c>
      <c r="N99" s="37">
        <v>222.5</v>
      </c>
      <c r="O99" s="37">
        <v>56</v>
      </c>
      <c r="P99" s="4">
        <f t="shared" si="20"/>
        <v>0.25168539325842698</v>
      </c>
      <c r="Q99" s="11">
        <v>20</v>
      </c>
      <c r="R99" s="37">
        <v>0</v>
      </c>
      <c r="S99" s="37">
        <v>0</v>
      </c>
      <c r="T99" s="4">
        <f t="shared" si="21"/>
        <v>1</v>
      </c>
      <c r="U99" s="11">
        <v>25</v>
      </c>
      <c r="V99" s="37">
        <v>1.6</v>
      </c>
      <c r="W99" s="37">
        <v>0</v>
      </c>
      <c r="X99" s="4">
        <f t="shared" si="22"/>
        <v>0</v>
      </c>
      <c r="Y99" s="11">
        <v>25</v>
      </c>
      <c r="Z99" s="47">
        <f t="shared" si="27"/>
        <v>0.61986579275905118</v>
      </c>
      <c r="AA99" s="47">
        <f t="shared" si="23"/>
        <v>0.61986579275905118</v>
      </c>
      <c r="AB99" s="48">
        <v>1264</v>
      </c>
      <c r="AC99" s="37">
        <f t="shared" si="24"/>
        <v>114.90909090909091</v>
      </c>
      <c r="AD99" s="37">
        <f t="shared" si="25"/>
        <v>71.2</v>
      </c>
      <c r="AE99" s="37">
        <f t="shared" si="26"/>
        <v>-43.709090909090904</v>
      </c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10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10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10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10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10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10"/>
      <c r="GD99" s="9"/>
      <c r="GE99" s="9"/>
    </row>
    <row r="100" spans="1:187" s="2" customFormat="1" ht="16.95" customHeight="1">
      <c r="A100" s="14" t="s">
        <v>99</v>
      </c>
      <c r="B100" s="37">
        <v>275</v>
      </c>
      <c r="C100" s="37">
        <v>259</v>
      </c>
      <c r="D100" s="4">
        <f t="shared" si="19"/>
        <v>0.94181818181818178</v>
      </c>
      <c r="E100" s="11">
        <v>10</v>
      </c>
      <c r="F100" s="5" t="s">
        <v>370</v>
      </c>
      <c r="G100" s="5" t="s">
        <v>370</v>
      </c>
      <c r="H100" s="5" t="s">
        <v>370</v>
      </c>
      <c r="I100" s="5" t="s">
        <v>370</v>
      </c>
      <c r="J100" s="5" t="s">
        <v>370</v>
      </c>
      <c r="K100" s="5" t="s">
        <v>370</v>
      </c>
      <c r="L100" s="5" t="s">
        <v>370</v>
      </c>
      <c r="M100" s="5" t="s">
        <v>370</v>
      </c>
      <c r="N100" s="37">
        <v>245.6</v>
      </c>
      <c r="O100" s="37">
        <v>43.8</v>
      </c>
      <c r="P100" s="4">
        <f t="shared" si="20"/>
        <v>0.17833876221498371</v>
      </c>
      <c r="Q100" s="11">
        <v>20</v>
      </c>
      <c r="R100" s="37">
        <v>118.8</v>
      </c>
      <c r="S100" s="37">
        <v>118.8</v>
      </c>
      <c r="T100" s="4">
        <f t="shared" si="21"/>
        <v>1</v>
      </c>
      <c r="U100" s="11">
        <v>25</v>
      </c>
      <c r="V100" s="37">
        <v>6</v>
      </c>
      <c r="W100" s="37">
        <v>6.1</v>
      </c>
      <c r="X100" s="4">
        <f t="shared" si="22"/>
        <v>1.0166666666666666</v>
      </c>
      <c r="Y100" s="11">
        <v>25</v>
      </c>
      <c r="Z100" s="47">
        <f t="shared" si="27"/>
        <v>0.79252029661435197</v>
      </c>
      <c r="AA100" s="47">
        <f t="shared" si="23"/>
        <v>0.79252029661435197</v>
      </c>
      <c r="AB100" s="48">
        <v>1629</v>
      </c>
      <c r="AC100" s="37">
        <f t="shared" si="24"/>
        <v>148.09090909090909</v>
      </c>
      <c r="AD100" s="37">
        <f t="shared" si="25"/>
        <v>117.4</v>
      </c>
      <c r="AE100" s="37">
        <f t="shared" si="26"/>
        <v>-30.690909090909088</v>
      </c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10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10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10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10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10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10"/>
      <c r="GD100" s="9"/>
      <c r="GE100" s="9"/>
    </row>
    <row r="101" spans="1:187" s="2" customFormat="1" ht="16.95" customHeight="1">
      <c r="A101" s="14" t="s">
        <v>100</v>
      </c>
      <c r="B101" s="37">
        <v>0</v>
      </c>
      <c r="C101" s="37">
        <v>0</v>
      </c>
      <c r="D101" s="4">
        <f t="shared" si="19"/>
        <v>0</v>
      </c>
      <c r="E101" s="11">
        <v>0</v>
      </c>
      <c r="F101" s="5" t="s">
        <v>370</v>
      </c>
      <c r="G101" s="5" t="s">
        <v>370</v>
      </c>
      <c r="H101" s="5" t="s">
        <v>370</v>
      </c>
      <c r="I101" s="5" t="s">
        <v>370</v>
      </c>
      <c r="J101" s="5" t="s">
        <v>370</v>
      </c>
      <c r="K101" s="5" t="s">
        <v>370</v>
      </c>
      <c r="L101" s="5" t="s">
        <v>370</v>
      </c>
      <c r="M101" s="5" t="s">
        <v>370</v>
      </c>
      <c r="N101" s="37">
        <v>84.9</v>
      </c>
      <c r="O101" s="37">
        <v>11.5</v>
      </c>
      <c r="P101" s="4">
        <f t="shared" si="20"/>
        <v>0.13545347467608951</v>
      </c>
      <c r="Q101" s="11">
        <v>20</v>
      </c>
      <c r="R101" s="37">
        <v>75.599999999999994</v>
      </c>
      <c r="S101" s="37">
        <v>77.099999999999994</v>
      </c>
      <c r="T101" s="4">
        <f t="shared" si="21"/>
        <v>1.0198412698412698</v>
      </c>
      <c r="U101" s="11">
        <v>15</v>
      </c>
      <c r="V101" s="37">
        <v>0</v>
      </c>
      <c r="W101" s="37">
        <v>0.2</v>
      </c>
      <c r="X101" s="4">
        <f t="shared" si="22"/>
        <v>1</v>
      </c>
      <c r="Y101" s="11">
        <v>35</v>
      </c>
      <c r="Z101" s="47">
        <f t="shared" si="27"/>
        <v>0.75723840773058337</v>
      </c>
      <c r="AA101" s="47">
        <f t="shared" si="23"/>
        <v>0.75723840773058337</v>
      </c>
      <c r="AB101" s="48">
        <v>2152</v>
      </c>
      <c r="AC101" s="37">
        <f t="shared" si="24"/>
        <v>195.63636363636363</v>
      </c>
      <c r="AD101" s="37">
        <f t="shared" si="25"/>
        <v>148.1</v>
      </c>
      <c r="AE101" s="37">
        <f t="shared" si="26"/>
        <v>-47.536363636363632</v>
      </c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10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10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10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10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10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10"/>
      <c r="GD101" s="9"/>
      <c r="GE101" s="9"/>
    </row>
    <row r="102" spans="1:187" s="2" customFormat="1" ht="16.95" customHeight="1">
      <c r="A102" s="49" t="s">
        <v>101</v>
      </c>
      <c r="B102" s="37">
        <v>0</v>
      </c>
      <c r="C102" s="37">
        <v>0</v>
      </c>
      <c r="D102" s="4">
        <f t="shared" si="19"/>
        <v>0</v>
      </c>
      <c r="E102" s="11">
        <v>0</v>
      </c>
      <c r="F102" s="5" t="s">
        <v>370</v>
      </c>
      <c r="G102" s="5" t="s">
        <v>370</v>
      </c>
      <c r="H102" s="5" t="s">
        <v>370</v>
      </c>
      <c r="I102" s="5" t="s">
        <v>370</v>
      </c>
      <c r="J102" s="5" t="s">
        <v>370</v>
      </c>
      <c r="K102" s="5" t="s">
        <v>370</v>
      </c>
      <c r="L102" s="5" t="s">
        <v>370</v>
      </c>
      <c r="M102" s="5" t="s">
        <v>370</v>
      </c>
      <c r="N102" s="37">
        <v>38</v>
      </c>
      <c r="O102" s="37">
        <v>96.5</v>
      </c>
      <c r="P102" s="4">
        <f t="shared" si="20"/>
        <v>2.5394736842105261</v>
      </c>
      <c r="Q102" s="11">
        <v>20</v>
      </c>
      <c r="R102" s="37">
        <v>89.1</v>
      </c>
      <c r="S102" s="37">
        <v>89.1</v>
      </c>
      <c r="T102" s="4">
        <f t="shared" si="21"/>
        <v>1</v>
      </c>
      <c r="U102" s="11">
        <v>30</v>
      </c>
      <c r="V102" s="37">
        <v>0.8</v>
      </c>
      <c r="W102" s="37">
        <v>1.1000000000000001</v>
      </c>
      <c r="X102" s="4">
        <f t="shared" si="22"/>
        <v>1.375</v>
      </c>
      <c r="Y102" s="11">
        <v>20</v>
      </c>
      <c r="Z102" s="47">
        <f t="shared" si="27"/>
        <v>1.5469924812030074</v>
      </c>
      <c r="AA102" s="47">
        <f t="shared" si="23"/>
        <v>1.2346992481203007</v>
      </c>
      <c r="AB102" s="48">
        <v>1338</v>
      </c>
      <c r="AC102" s="37">
        <f t="shared" si="24"/>
        <v>121.63636363636364</v>
      </c>
      <c r="AD102" s="37">
        <f t="shared" si="25"/>
        <v>150.19999999999999</v>
      </c>
      <c r="AE102" s="37">
        <f t="shared" si="26"/>
        <v>28.563636363636348</v>
      </c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10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10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10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10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10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10"/>
      <c r="GD102" s="9"/>
      <c r="GE102" s="9"/>
    </row>
    <row r="103" spans="1:187" s="2" customFormat="1" ht="16.95" customHeight="1">
      <c r="A103" s="14" t="s">
        <v>102</v>
      </c>
      <c r="B103" s="37">
        <v>0</v>
      </c>
      <c r="C103" s="37">
        <v>0</v>
      </c>
      <c r="D103" s="4">
        <f t="shared" si="19"/>
        <v>0</v>
      </c>
      <c r="E103" s="11">
        <v>0</v>
      </c>
      <c r="F103" s="5" t="s">
        <v>370</v>
      </c>
      <c r="G103" s="5" t="s">
        <v>370</v>
      </c>
      <c r="H103" s="5" t="s">
        <v>370</v>
      </c>
      <c r="I103" s="5" t="s">
        <v>370</v>
      </c>
      <c r="J103" s="5" t="s">
        <v>370</v>
      </c>
      <c r="K103" s="5" t="s">
        <v>370</v>
      </c>
      <c r="L103" s="5" t="s">
        <v>370</v>
      </c>
      <c r="M103" s="5" t="s">
        <v>370</v>
      </c>
      <c r="N103" s="37">
        <v>135</v>
      </c>
      <c r="O103" s="37">
        <v>61.4</v>
      </c>
      <c r="P103" s="4">
        <f t="shared" si="20"/>
        <v>0.45481481481481478</v>
      </c>
      <c r="Q103" s="11">
        <v>20</v>
      </c>
      <c r="R103" s="37">
        <v>13</v>
      </c>
      <c r="S103" s="37">
        <v>13.1</v>
      </c>
      <c r="T103" s="4">
        <f t="shared" si="21"/>
        <v>1.0076923076923077</v>
      </c>
      <c r="U103" s="11">
        <v>20</v>
      </c>
      <c r="V103" s="37">
        <v>2.2999999999999998</v>
      </c>
      <c r="W103" s="37">
        <v>2.5</v>
      </c>
      <c r="X103" s="4">
        <f t="shared" si="22"/>
        <v>1.0869565217391306</v>
      </c>
      <c r="Y103" s="11">
        <v>30</v>
      </c>
      <c r="Z103" s="47">
        <f t="shared" si="27"/>
        <v>0.8836976871759481</v>
      </c>
      <c r="AA103" s="47">
        <f t="shared" si="23"/>
        <v>0.8836976871759481</v>
      </c>
      <c r="AB103" s="48">
        <v>1143</v>
      </c>
      <c r="AC103" s="37">
        <f t="shared" si="24"/>
        <v>103.90909090909091</v>
      </c>
      <c r="AD103" s="37">
        <f t="shared" si="25"/>
        <v>91.8</v>
      </c>
      <c r="AE103" s="37">
        <f t="shared" si="26"/>
        <v>-12.109090909090909</v>
      </c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10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10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10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10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10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10"/>
      <c r="GD103" s="9"/>
      <c r="GE103" s="9"/>
    </row>
    <row r="104" spans="1:187" s="2" customFormat="1" ht="16.95" customHeight="1">
      <c r="A104" s="14" t="s">
        <v>103</v>
      </c>
      <c r="B104" s="37">
        <v>0</v>
      </c>
      <c r="C104" s="37">
        <v>0</v>
      </c>
      <c r="D104" s="4">
        <f t="shared" si="19"/>
        <v>0</v>
      </c>
      <c r="E104" s="11">
        <v>0</v>
      </c>
      <c r="F104" s="5" t="s">
        <v>370</v>
      </c>
      <c r="G104" s="5" t="s">
        <v>370</v>
      </c>
      <c r="H104" s="5" t="s">
        <v>370</v>
      </c>
      <c r="I104" s="5" t="s">
        <v>370</v>
      </c>
      <c r="J104" s="5" t="s">
        <v>370</v>
      </c>
      <c r="K104" s="5" t="s">
        <v>370</v>
      </c>
      <c r="L104" s="5" t="s">
        <v>370</v>
      </c>
      <c r="M104" s="5" t="s">
        <v>370</v>
      </c>
      <c r="N104" s="37">
        <v>174.4</v>
      </c>
      <c r="O104" s="37">
        <v>55.8</v>
      </c>
      <c r="P104" s="4">
        <f t="shared" si="20"/>
        <v>0.31995412844036697</v>
      </c>
      <c r="Q104" s="11">
        <v>20</v>
      </c>
      <c r="R104" s="37">
        <v>0.5</v>
      </c>
      <c r="S104" s="37">
        <v>0.5</v>
      </c>
      <c r="T104" s="4">
        <f t="shared" si="21"/>
        <v>1</v>
      </c>
      <c r="U104" s="11">
        <v>15</v>
      </c>
      <c r="V104" s="37">
        <v>0.5</v>
      </c>
      <c r="W104" s="37">
        <v>0.6</v>
      </c>
      <c r="X104" s="4">
        <f t="shared" si="22"/>
        <v>1.2</v>
      </c>
      <c r="Y104" s="11">
        <v>35</v>
      </c>
      <c r="Z104" s="47">
        <f t="shared" si="27"/>
        <v>0.90570117955439056</v>
      </c>
      <c r="AA104" s="47">
        <f t="shared" si="23"/>
        <v>0.90570117955439056</v>
      </c>
      <c r="AB104" s="48">
        <v>767</v>
      </c>
      <c r="AC104" s="37">
        <f t="shared" si="24"/>
        <v>69.727272727272734</v>
      </c>
      <c r="AD104" s="37">
        <f t="shared" si="25"/>
        <v>63.2</v>
      </c>
      <c r="AE104" s="37">
        <f t="shared" si="26"/>
        <v>-6.5272727272727309</v>
      </c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10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10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10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10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10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10"/>
      <c r="GD104" s="9"/>
      <c r="GE104" s="9"/>
    </row>
    <row r="105" spans="1:187" s="2" customFormat="1" ht="16.95" customHeight="1">
      <c r="A105" s="18" t="s">
        <v>104</v>
      </c>
      <c r="B105" s="66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10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10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10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10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10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10"/>
      <c r="GD105" s="9"/>
      <c r="GE105" s="9"/>
    </row>
    <row r="106" spans="1:187" s="2" customFormat="1" ht="16.95" customHeight="1">
      <c r="A106" s="14" t="s">
        <v>105</v>
      </c>
      <c r="B106" s="37">
        <v>56005</v>
      </c>
      <c r="C106" s="37">
        <v>66679.3</v>
      </c>
      <c r="D106" s="4">
        <f t="shared" si="19"/>
        <v>1.1905954825462013</v>
      </c>
      <c r="E106" s="11">
        <v>10</v>
      </c>
      <c r="F106" s="5" t="s">
        <v>370</v>
      </c>
      <c r="G106" s="5" t="s">
        <v>370</v>
      </c>
      <c r="H106" s="5" t="s">
        <v>370</v>
      </c>
      <c r="I106" s="5" t="s">
        <v>370</v>
      </c>
      <c r="J106" s="5" t="s">
        <v>370</v>
      </c>
      <c r="K106" s="5" t="s">
        <v>370</v>
      </c>
      <c r="L106" s="5" t="s">
        <v>370</v>
      </c>
      <c r="M106" s="5" t="s">
        <v>370</v>
      </c>
      <c r="N106" s="37">
        <v>2660</v>
      </c>
      <c r="O106" s="37">
        <v>1344.5</v>
      </c>
      <c r="P106" s="4">
        <f t="shared" si="20"/>
        <v>0.50545112781954882</v>
      </c>
      <c r="Q106" s="11">
        <v>20</v>
      </c>
      <c r="R106" s="37">
        <v>4</v>
      </c>
      <c r="S106" s="37">
        <v>13.8</v>
      </c>
      <c r="T106" s="4">
        <f t="shared" si="21"/>
        <v>3.45</v>
      </c>
      <c r="U106" s="11">
        <v>30</v>
      </c>
      <c r="V106" s="37">
        <v>10</v>
      </c>
      <c r="W106" s="37">
        <v>11.1</v>
      </c>
      <c r="X106" s="4">
        <f t="shared" si="22"/>
        <v>1.1099999999999999</v>
      </c>
      <c r="Y106" s="11">
        <v>20</v>
      </c>
      <c r="Z106" s="47">
        <f t="shared" si="27"/>
        <v>1.8464372172731622</v>
      </c>
      <c r="AA106" s="47">
        <f t="shared" si="23"/>
        <v>1.2646437217273161</v>
      </c>
      <c r="AB106" s="48">
        <v>1935</v>
      </c>
      <c r="AC106" s="37">
        <f t="shared" si="24"/>
        <v>175.90909090909091</v>
      </c>
      <c r="AD106" s="37">
        <f t="shared" si="25"/>
        <v>222.5</v>
      </c>
      <c r="AE106" s="37">
        <f t="shared" si="26"/>
        <v>46.590909090909093</v>
      </c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10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10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10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10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10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10"/>
      <c r="GD106" s="9"/>
      <c r="GE106" s="9"/>
    </row>
    <row r="107" spans="1:187" s="2" customFormat="1" ht="16.95" customHeight="1">
      <c r="A107" s="14" t="s">
        <v>106</v>
      </c>
      <c r="B107" s="37">
        <v>0</v>
      </c>
      <c r="C107" s="37">
        <v>0</v>
      </c>
      <c r="D107" s="4">
        <f t="shared" si="19"/>
        <v>0</v>
      </c>
      <c r="E107" s="11">
        <v>0</v>
      </c>
      <c r="F107" s="5" t="s">
        <v>370</v>
      </c>
      <c r="G107" s="5" t="s">
        <v>370</v>
      </c>
      <c r="H107" s="5" t="s">
        <v>370</v>
      </c>
      <c r="I107" s="5" t="s">
        <v>370</v>
      </c>
      <c r="J107" s="5" t="s">
        <v>370</v>
      </c>
      <c r="K107" s="5" t="s">
        <v>370</v>
      </c>
      <c r="L107" s="5" t="s">
        <v>370</v>
      </c>
      <c r="M107" s="5" t="s">
        <v>370</v>
      </c>
      <c r="N107" s="37">
        <v>1426.4</v>
      </c>
      <c r="O107" s="37">
        <v>676.5</v>
      </c>
      <c r="P107" s="4">
        <f t="shared" si="20"/>
        <v>0.47427089175546827</v>
      </c>
      <c r="Q107" s="11">
        <v>20</v>
      </c>
      <c r="R107" s="37">
        <v>12</v>
      </c>
      <c r="S107" s="37">
        <v>25.6</v>
      </c>
      <c r="T107" s="4">
        <f t="shared" si="21"/>
        <v>2.1333333333333333</v>
      </c>
      <c r="U107" s="11">
        <v>25</v>
      </c>
      <c r="V107" s="37">
        <v>33</v>
      </c>
      <c r="W107" s="37">
        <v>42.5</v>
      </c>
      <c r="X107" s="4">
        <f t="shared" si="22"/>
        <v>1.2878787878787878</v>
      </c>
      <c r="Y107" s="11">
        <v>25</v>
      </c>
      <c r="Z107" s="47">
        <f t="shared" si="27"/>
        <v>1.3573674409344627</v>
      </c>
      <c r="AA107" s="47">
        <f t="shared" si="23"/>
        <v>1.2157367440934461</v>
      </c>
      <c r="AB107" s="48">
        <v>1780</v>
      </c>
      <c r="AC107" s="37">
        <f t="shared" si="24"/>
        <v>161.81818181818181</v>
      </c>
      <c r="AD107" s="37">
        <f t="shared" si="25"/>
        <v>196.7</v>
      </c>
      <c r="AE107" s="37">
        <f t="shared" si="26"/>
        <v>34.881818181818176</v>
      </c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10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10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10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10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10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10"/>
      <c r="GD107" s="9"/>
      <c r="GE107" s="9"/>
    </row>
    <row r="108" spans="1:187" s="2" customFormat="1" ht="16.95" customHeight="1">
      <c r="A108" s="14" t="s">
        <v>107</v>
      </c>
      <c r="B108" s="37">
        <v>0</v>
      </c>
      <c r="C108" s="37">
        <v>466.2</v>
      </c>
      <c r="D108" s="4">
        <f t="shared" si="19"/>
        <v>0</v>
      </c>
      <c r="E108" s="11">
        <v>0</v>
      </c>
      <c r="F108" s="5" t="s">
        <v>370</v>
      </c>
      <c r="G108" s="5" t="s">
        <v>370</v>
      </c>
      <c r="H108" s="5" t="s">
        <v>370</v>
      </c>
      <c r="I108" s="5" t="s">
        <v>370</v>
      </c>
      <c r="J108" s="5" t="s">
        <v>370</v>
      </c>
      <c r="K108" s="5" t="s">
        <v>370</v>
      </c>
      <c r="L108" s="5" t="s">
        <v>370</v>
      </c>
      <c r="M108" s="5" t="s">
        <v>370</v>
      </c>
      <c r="N108" s="37">
        <v>1373</v>
      </c>
      <c r="O108" s="37">
        <v>1661.1</v>
      </c>
      <c r="P108" s="4">
        <f t="shared" si="20"/>
        <v>1.2098324836125272</v>
      </c>
      <c r="Q108" s="11">
        <v>20</v>
      </c>
      <c r="R108" s="37">
        <v>1.2</v>
      </c>
      <c r="S108" s="37">
        <v>2</v>
      </c>
      <c r="T108" s="4">
        <f t="shared" si="21"/>
        <v>1.6666666666666667</v>
      </c>
      <c r="U108" s="11">
        <v>25</v>
      </c>
      <c r="V108" s="37">
        <v>6</v>
      </c>
      <c r="W108" s="37">
        <v>6.7</v>
      </c>
      <c r="X108" s="4">
        <f t="shared" si="22"/>
        <v>1.1166666666666667</v>
      </c>
      <c r="Y108" s="11">
        <v>25</v>
      </c>
      <c r="Z108" s="47">
        <f t="shared" si="27"/>
        <v>1.3397140429369128</v>
      </c>
      <c r="AA108" s="47">
        <f t="shared" si="23"/>
        <v>1.2139714042936913</v>
      </c>
      <c r="AB108" s="48">
        <v>3468</v>
      </c>
      <c r="AC108" s="37">
        <f t="shared" si="24"/>
        <v>315.27272727272725</v>
      </c>
      <c r="AD108" s="37">
        <f t="shared" si="25"/>
        <v>382.7</v>
      </c>
      <c r="AE108" s="37">
        <f t="shared" si="26"/>
        <v>67.427272727272737</v>
      </c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10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10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10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10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10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10"/>
      <c r="GD108" s="9"/>
      <c r="GE108" s="9"/>
    </row>
    <row r="109" spans="1:187" s="2" customFormat="1" ht="16.95" customHeight="1">
      <c r="A109" s="14" t="s">
        <v>108</v>
      </c>
      <c r="B109" s="37">
        <v>35000</v>
      </c>
      <c r="C109" s="37">
        <v>63921</v>
      </c>
      <c r="D109" s="4">
        <f t="shared" si="19"/>
        <v>1.8263142857142858</v>
      </c>
      <c r="E109" s="11">
        <v>10</v>
      </c>
      <c r="F109" s="5" t="s">
        <v>370</v>
      </c>
      <c r="G109" s="5" t="s">
        <v>370</v>
      </c>
      <c r="H109" s="5" t="s">
        <v>370</v>
      </c>
      <c r="I109" s="5" t="s">
        <v>370</v>
      </c>
      <c r="J109" s="5" t="s">
        <v>370</v>
      </c>
      <c r="K109" s="5" t="s">
        <v>370</v>
      </c>
      <c r="L109" s="5" t="s">
        <v>370</v>
      </c>
      <c r="M109" s="5" t="s">
        <v>370</v>
      </c>
      <c r="N109" s="37">
        <v>1314.6</v>
      </c>
      <c r="O109" s="37">
        <v>570.6</v>
      </c>
      <c r="P109" s="4">
        <f t="shared" si="20"/>
        <v>0.43404837973528076</v>
      </c>
      <c r="Q109" s="11">
        <v>20</v>
      </c>
      <c r="R109" s="37">
        <v>1</v>
      </c>
      <c r="S109" s="37">
        <v>1</v>
      </c>
      <c r="T109" s="4">
        <f t="shared" si="21"/>
        <v>1</v>
      </c>
      <c r="U109" s="11">
        <v>20</v>
      </c>
      <c r="V109" s="37">
        <v>2</v>
      </c>
      <c r="W109" s="37">
        <v>3.4</v>
      </c>
      <c r="X109" s="4">
        <f t="shared" si="22"/>
        <v>1.7</v>
      </c>
      <c r="Y109" s="11">
        <v>30</v>
      </c>
      <c r="Z109" s="47">
        <f t="shared" si="27"/>
        <v>1.224301380648106</v>
      </c>
      <c r="AA109" s="47">
        <f t="shared" si="23"/>
        <v>1.2024301380648106</v>
      </c>
      <c r="AB109" s="48">
        <v>2287</v>
      </c>
      <c r="AC109" s="37">
        <f t="shared" si="24"/>
        <v>207.90909090909091</v>
      </c>
      <c r="AD109" s="37">
        <f t="shared" si="25"/>
        <v>250</v>
      </c>
      <c r="AE109" s="37">
        <f t="shared" si="26"/>
        <v>42.090909090909093</v>
      </c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10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10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10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10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10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10"/>
      <c r="GD109" s="9"/>
      <c r="GE109" s="9"/>
    </row>
    <row r="110" spans="1:187" s="2" customFormat="1" ht="16.95" customHeight="1">
      <c r="A110" s="14" t="s">
        <v>109</v>
      </c>
      <c r="B110" s="37">
        <v>850</v>
      </c>
      <c r="C110" s="37">
        <v>13550.4</v>
      </c>
      <c r="D110" s="4">
        <f t="shared" si="19"/>
        <v>15.941647058823529</v>
      </c>
      <c r="E110" s="11">
        <v>10</v>
      </c>
      <c r="F110" s="5" t="s">
        <v>370</v>
      </c>
      <c r="G110" s="5" t="s">
        <v>370</v>
      </c>
      <c r="H110" s="5" t="s">
        <v>370</v>
      </c>
      <c r="I110" s="5" t="s">
        <v>370</v>
      </c>
      <c r="J110" s="5" t="s">
        <v>370</v>
      </c>
      <c r="K110" s="5" t="s">
        <v>370</v>
      </c>
      <c r="L110" s="5" t="s">
        <v>370</v>
      </c>
      <c r="M110" s="5" t="s">
        <v>370</v>
      </c>
      <c r="N110" s="37">
        <v>2062.6999999999998</v>
      </c>
      <c r="O110" s="37">
        <v>2333.5</v>
      </c>
      <c r="P110" s="4">
        <f t="shared" si="20"/>
        <v>1.1312842391040869</v>
      </c>
      <c r="Q110" s="11">
        <v>20</v>
      </c>
      <c r="R110" s="37">
        <v>180.7</v>
      </c>
      <c r="S110" s="37">
        <v>158.5</v>
      </c>
      <c r="T110" s="4">
        <f t="shared" si="21"/>
        <v>0.87714443829551747</v>
      </c>
      <c r="U110" s="11">
        <v>25</v>
      </c>
      <c r="V110" s="37">
        <v>0</v>
      </c>
      <c r="W110" s="37">
        <v>1.3</v>
      </c>
      <c r="X110" s="4">
        <f t="shared" si="22"/>
        <v>1</v>
      </c>
      <c r="Y110" s="11">
        <v>25</v>
      </c>
      <c r="Z110" s="47">
        <f t="shared" si="27"/>
        <v>2.8621345790963124</v>
      </c>
      <c r="AA110" s="47">
        <f t="shared" si="23"/>
        <v>1.3</v>
      </c>
      <c r="AB110" s="48">
        <v>1443</v>
      </c>
      <c r="AC110" s="37">
        <f t="shared" si="24"/>
        <v>131.18181818181819</v>
      </c>
      <c r="AD110" s="37">
        <f t="shared" si="25"/>
        <v>170.5</v>
      </c>
      <c r="AE110" s="37">
        <f t="shared" si="26"/>
        <v>39.318181818181813</v>
      </c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10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10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10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10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10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10"/>
      <c r="GD110" s="9"/>
      <c r="GE110" s="9"/>
    </row>
    <row r="111" spans="1:187" s="2" customFormat="1" ht="16.95" customHeight="1">
      <c r="A111" s="14" t="s">
        <v>110</v>
      </c>
      <c r="B111" s="37">
        <v>30400</v>
      </c>
      <c r="C111" s="37">
        <v>47743</v>
      </c>
      <c r="D111" s="4">
        <f t="shared" ref="D111:D174" si="28">IF(E111=0,0,IF(B111=0,1,IF(C111&lt;0,0,C111/B111)))</f>
        <v>1.5704934210526316</v>
      </c>
      <c r="E111" s="11">
        <v>10</v>
      </c>
      <c r="F111" s="5" t="s">
        <v>370</v>
      </c>
      <c r="G111" s="5" t="s">
        <v>370</v>
      </c>
      <c r="H111" s="5" t="s">
        <v>370</v>
      </c>
      <c r="I111" s="5" t="s">
        <v>370</v>
      </c>
      <c r="J111" s="5" t="s">
        <v>370</v>
      </c>
      <c r="K111" s="5" t="s">
        <v>370</v>
      </c>
      <c r="L111" s="5" t="s">
        <v>370</v>
      </c>
      <c r="M111" s="5" t="s">
        <v>370</v>
      </c>
      <c r="N111" s="37">
        <v>21419.9</v>
      </c>
      <c r="O111" s="37">
        <v>351</v>
      </c>
      <c r="P111" s="4">
        <f t="shared" ref="P111:P174" si="29">IF(Q111=0,0,IF(N111=0,1,IF(O111&lt;0,0,O111/N111)))</f>
        <v>1.6386631123394599E-2</v>
      </c>
      <c r="Q111" s="11">
        <v>20</v>
      </c>
      <c r="R111" s="37">
        <v>0.5</v>
      </c>
      <c r="S111" s="37">
        <v>0.8</v>
      </c>
      <c r="T111" s="4">
        <f t="shared" ref="T111:T174" si="30">IF(U111=0,0,IF(R111=0,1,IF(S111&lt;0,0,S111/R111)))</f>
        <v>1.6</v>
      </c>
      <c r="U111" s="11">
        <v>30</v>
      </c>
      <c r="V111" s="37">
        <v>0.3</v>
      </c>
      <c r="W111" s="37">
        <v>1</v>
      </c>
      <c r="X111" s="4">
        <f t="shared" ref="X111:X174" si="31">IF(Y111=0,0,IF(V111=0,1,IF(W111&lt;0,0,W111/V111)))</f>
        <v>3.3333333333333335</v>
      </c>
      <c r="Y111" s="11">
        <v>20</v>
      </c>
      <c r="Z111" s="47">
        <f t="shared" si="27"/>
        <v>1.6337416687457611</v>
      </c>
      <c r="AA111" s="47">
        <f t="shared" ref="AA111:AA174" si="32">IF(Z111&gt;1.2,IF((Z111-1.2)*0.1+1.2&gt;1.3,1.3,(Z111-1.2)*0.1+1.2),Z111)</f>
        <v>1.2433741668745761</v>
      </c>
      <c r="AB111" s="48">
        <v>6549</v>
      </c>
      <c r="AC111" s="37">
        <f t="shared" ref="AC111:AC174" si="33">AB111/11</f>
        <v>595.36363636363637</v>
      </c>
      <c r="AD111" s="37">
        <f t="shared" ref="AD111:AD174" si="34">ROUND(AA111*AC111,1)</f>
        <v>740.3</v>
      </c>
      <c r="AE111" s="37">
        <f t="shared" ref="AE111:AE174" si="35">AD111-AC111</f>
        <v>144.93636363636358</v>
      </c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10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10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10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10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10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10"/>
      <c r="GD111" s="9"/>
      <c r="GE111" s="9"/>
    </row>
    <row r="112" spans="1:187" s="2" customFormat="1" ht="16.95" customHeight="1">
      <c r="A112" s="14" t="s">
        <v>111</v>
      </c>
      <c r="B112" s="37">
        <v>0</v>
      </c>
      <c r="C112" s="37">
        <v>0</v>
      </c>
      <c r="D112" s="4">
        <f t="shared" si="28"/>
        <v>0</v>
      </c>
      <c r="E112" s="11">
        <v>0</v>
      </c>
      <c r="F112" s="5" t="s">
        <v>370</v>
      </c>
      <c r="G112" s="5" t="s">
        <v>370</v>
      </c>
      <c r="H112" s="5" t="s">
        <v>370</v>
      </c>
      <c r="I112" s="5" t="s">
        <v>370</v>
      </c>
      <c r="J112" s="5" t="s">
        <v>370</v>
      </c>
      <c r="K112" s="5" t="s">
        <v>370</v>
      </c>
      <c r="L112" s="5" t="s">
        <v>370</v>
      </c>
      <c r="M112" s="5" t="s">
        <v>370</v>
      </c>
      <c r="N112" s="37">
        <v>128.5</v>
      </c>
      <c r="O112" s="37">
        <v>108</v>
      </c>
      <c r="P112" s="4">
        <f t="shared" si="29"/>
        <v>0.84046692607003892</v>
      </c>
      <c r="Q112" s="11">
        <v>20</v>
      </c>
      <c r="R112" s="37">
        <v>35</v>
      </c>
      <c r="S112" s="37">
        <v>35</v>
      </c>
      <c r="T112" s="4">
        <f t="shared" si="30"/>
        <v>1</v>
      </c>
      <c r="U112" s="11">
        <v>20</v>
      </c>
      <c r="V112" s="37">
        <v>20</v>
      </c>
      <c r="W112" s="37">
        <v>19.399999999999999</v>
      </c>
      <c r="X112" s="4">
        <f t="shared" si="31"/>
        <v>0.97</v>
      </c>
      <c r="Y112" s="11">
        <v>30</v>
      </c>
      <c r="Z112" s="47">
        <f t="shared" ref="Z112:Z175" si="36">(D112*E112+P112*Q112+T112*U112+X112*Y112)/(E112+Q112+U112+Y112)</f>
        <v>0.94156197887715387</v>
      </c>
      <c r="AA112" s="47">
        <f t="shared" si="32"/>
        <v>0.94156197887715387</v>
      </c>
      <c r="AB112" s="48">
        <v>5250</v>
      </c>
      <c r="AC112" s="37">
        <f t="shared" si="33"/>
        <v>477.27272727272725</v>
      </c>
      <c r="AD112" s="37">
        <f t="shared" si="34"/>
        <v>449.4</v>
      </c>
      <c r="AE112" s="37">
        <f t="shared" si="35"/>
        <v>-27.872727272727275</v>
      </c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10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10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10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10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10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10"/>
      <c r="GD112" s="9"/>
      <c r="GE112" s="9"/>
    </row>
    <row r="113" spans="1:187" s="2" customFormat="1" ht="16.95" customHeight="1">
      <c r="A113" s="14" t="s">
        <v>112</v>
      </c>
      <c r="B113" s="37">
        <v>0</v>
      </c>
      <c r="C113" s="37">
        <v>0</v>
      </c>
      <c r="D113" s="4">
        <f t="shared" si="28"/>
        <v>0</v>
      </c>
      <c r="E113" s="11">
        <v>0</v>
      </c>
      <c r="F113" s="5" t="s">
        <v>370</v>
      </c>
      <c r="G113" s="5" t="s">
        <v>370</v>
      </c>
      <c r="H113" s="5" t="s">
        <v>370</v>
      </c>
      <c r="I113" s="5" t="s">
        <v>370</v>
      </c>
      <c r="J113" s="5" t="s">
        <v>370</v>
      </c>
      <c r="K113" s="5" t="s">
        <v>370</v>
      </c>
      <c r="L113" s="5" t="s">
        <v>370</v>
      </c>
      <c r="M113" s="5" t="s">
        <v>370</v>
      </c>
      <c r="N113" s="37">
        <v>301</v>
      </c>
      <c r="O113" s="37">
        <v>367.8</v>
      </c>
      <c r="P113" s="4">
        <f t="shared" si="29"/>
        <v>1.2219269102990034</v>
      </c>
      <c r="Q113" s="11">
        <v>20</v>
      </c>
      <c r="R113" s="37">
        <v>40</v>
      </c>
      <c r="S113" s="37">
        <v>63</v>
      </c>
      <c r="T113" s="4">
        <f t="shared" si="30"/>
        <v>1.575</v>
      </c>
      <c r="U113" s="11">
        <v>25</v>
      </c>
      <c r="V113" s="37">
        <v>70</v>
      </c>
      <c r="W113" s="37">
        <v>100.8</v>
      </c>
      <c r="X113" s="4">
        <f t="shared" si="31"/>
        <v>1.44</v>
      </c>
      <c r="Y113" s="11">
        <v>25</v>
      </c>
      <c r="Z113" s="47">
        <f t="shared" si="36"/>
        <v>1.425907688656858</v>
      </c>
      <c r="AA113" s="47">
        <f t="shared" si="32"/>
        <v>1.2225907688656859</v>
      </c>
      <c r="AB113" s="48">
        <v>2211</v>
      </c>
      <c r="AC113" s="37">
        <f t="shared" si="33"/>
        <v>201</v>
      </c>
      <c r="AD113" s="37">
        <f t="shared" si="34"/>
        <v>245.7</v>
      </c>
      <c r="AE113" s="37">
        <f t="shared" si="35"/>
        <v>44.699999999999989</v>
      </c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10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10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10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10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10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10"/>
      <c r="GD113" s="9"/>
      <c r="GE113" s="9"/>
    </row>
    <row r="114" spans="1:187" s="2" customFormat="1" ht="16.95" customHeight="1">
      <c r="A114" s="14" t="s">
        <v>113</v>
      </c>
      <c r="B114" s="37">
        <v>1390</v>
      </c>
      <c r="C114" s="37">
        <v>881</v>
      </c>
      <c r="D114" s="4">
        <f t="shared" si="28"/>
        <v>0.63381294964028778</v>
      </c>
      <c r="E114" s="11">
        <v>10</v>
      </c>
      <c r="F114" s="5" t="s">
        <v>370</v>
      </c>
      <c r="G114" s="5" t="s">
        <v>370</v>
      </c>
      <c r="H114" s="5" t="s">
        <v>370</v>
      </c>
      <c r="I114" s="5" t="s">
        <v>370</v>
      </c>
      <c r="J114" s="5" t="s">
        <v>370</v>
      </c>
      <c r="K114" s="5" t="s">
        <v>370</v>
      </c>
      <c r="L114" s="5" t="s">
        <v>370</v>
      </c>
      <c r="M114" s="5" t="s">
        <v>370</v>
      </c>
      <c r="N114" s="37">
        <v>542.5</v>
      </c>
      <c r="O114" s="37">
        <v>138.80000000000001</v>
      </c>
      <c r="P114" s="4">
        <f t="shared" si="29"/>
        <v>0.25585253456221202</v>
      </c>
      <c r="Q114" s="11">
        <v>20</v>
      </c>
      <c r="R114" s="37">
        <v>3</v>
      </c>
      <c r="S114" s="37">
        <v>2.6</v>
      </c>
      <c r="T114" s="4">
        <f t="shared" si="30"/>
        <v>0.8666666666666667</v>
      </c>
      <c r="U114" s="11">
        <v>20</v>
      </c>
      <c r="V114" s="37">
        <v>3</v>
      </c>
      <c r="W114" s="37">
        <v>4</v>
      </c>
      <c r="X114" s="4">
        <f t="shared" si="31"/>
        <v>1.3333333333333333</v>
      </c>
      <c r="Y114" s="11">
        <v>30</v>
      </c>
      <c r="Z114" s="47">
        <f t="shared" si="36"/>
        <v>0.85985641901225573</v>
      </c>
      <c r="AA114" s="47">
        <f t="shared" si="32"/>
        <v>0.85985641901225573</v>
      </c>
      <c r="AB114" s="48">
        <v>9065</v>
      </c>
      <c r="AC114" s="37">
        <f t="shared" si="33"/>
        <v>824.09090909090912</v>
      </c>
      <c r="AD114" s="37">
        <f t="shared" si="34"/>
        <v>708.6</v>
      </c>
      <c r="AE114" s="37">
        <f t="shared" si="35"/>
        <v>-115.4909090909091</v>
      </c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10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10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10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10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10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10"/>
      <c r="GD114" s="9"/>
      <c r="GE114" s="9"/>
    </row>
    <row r="115" spans="1:187" s="2" customFormat="1" ht="16.95" customHeight="1">
      <c r="A115" s="14" t="s">
        <v>114</v>
      </c>
      <c r="B115" s="37">
        <v>0</v>
      </c>
      <c r="C115" s="37">
        <v>719</v>
      </c>
      <c r="D115" s="4">
        <f t="shared" si="28"/>
        <v>0</v>
      </c>
      <c r="E115" s="11">
        <v>0</v>
      </c>
      <c r="F115" s="5" t="s">
        <v>370</v>
      </c>
      <c r="G115" s="5" t="s">
        <v>370</v>
      </c>
      <c r="H115" s="5" t="s">
        <v>370</v>
      </c>
      <c r="I115" s="5" t="s">
        <v>370</v>
      </c>
      <c r="J115" s="5" t="s">
        <v>370</v>
      </c>
      <c r="K115" s="5" t="s">
        <v>370</v>
      </c>
      <c r="L115" s="5" t="s">
        <v>370</v>
      </c>
      <c r="M115" s="5" t="s">
        <v>370</v>
      </c>
      <c r="N115" s="37">
        <v>362.5</v>
      </c>
      <c r="O115" s="37">
        <v>736</v>
      </c>
      <c r="P115" s="4">
        <f t="shared" si="29"/>
        <v>2.030344827586207</v>
      </c>
      <c r="Q115" s="11">
        <v>20</v>
      </c>
      <c r="R115" s="37">
        <v>0</v>
      </c>
      <c r="S115" s="37">
        <v>0</v>
      </c>
      <c r="T115" s="4">
        <f t="shared" si="30"/>
        <v>0</v>
      </c>
      <c r="U115" s="11">
        <v>0</v>
      </c>
      <c r="V115" s="37">
        <v>0</v>
      </c>
      <c r="W115" s="37">
        <v>0</v>
      </c>
      <c r="X115" s="4">
        <f t="shared" si="31"/>
        <v>0</v>
      </c>
      <c r="Y115" s="11">
        <v>0</v>
      </c>
      <c r="Z115" s="47">
        <f t="shared" si="36"/>
        <v>2.030344827586207</v>
      </c>
      <c r="AA115" s="47">
        <f t="shared" si="32"/>
        <v>1.2830344827586206</v>
      </c>
      <c r="AB115" s="48">
        <v>0</v>
      </c>
      <c r="AC115" s="37">
        <f t="shared" si="33"/>
        <v>0</v>
      </c>
      <c r="AD115" s="37">
        <f t="shared" si="34"/>
        <v>0</v>
      </c>
      <c r="AE115" s="37">
        <f t="shared" si="35"/>
        <v>0</v>
      </c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10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10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10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10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10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10"/>
      <c r="GD115" s="9"/>
      <c r="GE115" s="9"/>
    </row>
    <row r="116" spans="1:187" s="2" customFormat="1" ht="16.95" customHeight="1">
      <c r="A116" s="14" t="s">
        <v>115</v>
      </c>
      <c r="B116" s="37">
        <v>488350</v>
      </c>
      <c r="C116" s="37">
        <v>678154.9</v>
      </c>
      <c r="D116" s="4">
        <f t="shared" si="28"/>
        <v>1.3886657110678817</v>
      </c>
      <c r="E116" s="11">
        <v>10</v>
      </c>
      <c r="F116" s="5" t="s">
        <v>370</v>
      </c>
      <c r="G116" s="5" t="s">
        <v>370</v>
      </c>
      <c r="H116" s="5" t="s">
        <v>370</v>
      </c>
      <c r="I116" s="5" t="s">
        <v>370</v>
      </c>
      <c r="J116" s="5" t="s">
        <v>370</v>
      </c>
      <c r="K116" s="5" t="s">
        <v>370</v>
      </c>
      <c r="L116" s="5" t="s">
        <v>370</v>
      </c>
      <c r="M116" s="5" t="s">
        <v>370</v>
      </c>
      <c r="N116" s="37">
        <v>2148.5</v>
      </c>
      <c r="O116" s="37">
        <v>2793.8</v>
      </c>
      <c r="P116" s="4">
        <f t="shared" si="29"/>
        <v>1.3003490807540146</v>
      </c>
      <c r="Q116" s="11">
        <v>20</v>
      </c>
      <c r="R116" s="37">
        <v>5</v>
      </c>
      <c r="S116" s="37">
        <v>5.5</v>
      </c>
      <c r="T116" s="4">
        <f t="shared" si="30"/>
        <v>1.1000000000000001</v>
      </c>
      <c r="U116" s="11">
        <v>30</v>
      </c>
      <c r="V116" s="37">
        <v>2</v>
      </c>
      <c r="W116" s="37">
        <v>0</v>
      </c>
      <c r="X116" s="4">
        <f t="shared" si="31"/>
        <v>0</v>
      </c>
      <c r="Y116" s="11">
        <v>20</v>
      </c>
      <c r="Z116" s="47">
        <f t="shared" si="36"/>
        <v>0.91117048407198875</v>
      </c>
      <c r="AA116" s="47">
        <f t="shared" si="32"/>
        <v>0.91117048407198875</v>
      </c>
      <c r="AB116" s="48">
        <v>2292</v>
      </c>
      <c r="AC116" s="37">
        <f t="shared" si="33"/>
        <v>208.36363636363637</v>
      </c>
      <c r="AD116" s="37">
        <f t="shared" si="34"/>
        <v>189.9</v>
      </c>
      <c r="AE116" s="37">
        <f t="shared" si="35"/>
        <v>-18.463636363636368</v>
      </c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10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10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10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10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10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10"/>
      <c r="GD116" s="9"/>
      <c r="GE116" s="9"/>
    </row>
    <row r="117" spans="1:187" s="2" customFormat="1" ht="16.95" customHeight="1">
      <c r="A117" s="14" t="s">
        <v>116</v>
      </c>
      <c r="B117" s="37">
        <v>6000</v>
      </c>
      <c r="C117" s="37">
        <v>4579</v>
      </c>
      <c r="D117" s="4">
        <f t="shared" si="28"/>
        <v>0.76316666666666666</v>
      </c>
      <c r="E117" s="11">
        <v>10</v>
      </c>
      <c r="F117" s="5" t="s">
        <v>370</v>
      </c>
      <c r="G117" s="5" t="s">
        <v>370</v>
      </c>
      <c r="H117" s="5" t="s">
        <v>370</v>
      </c>
      <c r="I117" s="5" t="s">
        <v>370</v>
      </c>
      <c r="J117" s="5" t="s">
        <v>370</v>
      </c>
      <c r="K117" s="5" t="s">
        <v>370</v>
      </c>
      <c r="L117" s="5" t="s">
        <v>370</v>
      </c>
      <c r="M117" s="5" t="s">
        <v>370</v>
      </c>
      <c r="N117" s="37">
        <v>322</v>
      </c>
      <c r="O117" s="37">
        <v>224.8</v>
      </c>
      <c r="P117" s="4">
        <f t="shared" si="29"/>
        <v>0.69813664596273295</v>
      </c>
      <c r="Q117" s="11">
        <v>20</v>
      </c>
      <c r="R117" s="37">
        <v>0</v>
      </c>
      <c r="S117" s="37">
        <v>0</v>
      </c>
      <c r="T117" s="4">
        <f t="shared" si="30"/>
        <v>1</v>
      </c>
      <c r="U117" s="11">
        <v>25</v>
      </c>
      <c r="V117" s="37">
        <v>0.1</v>
      </c>
      <c r="W117" s="37">
        <v>0.2</v>
      </c>
      <c r="X117" s="4">
        <f t="shared" si="31"/>
        <v>2</v>
      </c>
      <c r="Y117" s="11">
        <v>25</v>
      </c>
      <c r="Z117" s="47">
        <f t="shared" si="36"/>
        <v>1.2074299948240166</v>
      </c>
      <c r="AA117" s="47">
        <f t="shared" si="32"/>
        <v>1.2007429994824017</v>
      </c>
      <c r="AB117" s="48">
        <v>5209</v>
      </c>
      <c r="AC117" s="37">
        <f t="shared" si="33"/>
        <v>473.54545454545456</v>
      </c>
      <c r="AD117" s="37">
        <f t="shared" si="34"/>
        <v>568.6</v>
      </c>
      <c r="AE117" s="37">
        <f t="shared" si="35"/>
        <v>95.054545454545462</v>
      </c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10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10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10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10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10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10"/>
      <c r="GD117" s="9"/>
      <c r="GE117" s="9"/>
    </row>
    <row r="118" spans="1:187" s="2" customFormat="1" ht="16.95" customHeight="1">
      <c r="A118" s="14" t="s">
        <v>117</v>
      </c>
      <c r="B118" s="37">
        <v>2070</v>
      </c>
      <c r="C118" s="37">
        <v>2122.5</v>
      </c>
      <c r="D118" s="4">
        <f t="shared" si="28"/>
        <v>1.0253623188405796</v>
      </c>
      <c r="E118" s="11">
        <v>10</v>
      </c>
      <c r="F118" s="5" t="s">
        <v>370</v>
      </c>
      <c r="G118" s="5" t="s">
        <v>370</v>
      </c>
      <c r="H118" s="5" t="s">
        <v>370</v>
      </c>
      <c r="I118" s="5" t="s">
        <v>370</v>
      </c>
      <c r="J118" s="5" t="s">
        <v>370</v>
      </c>
      <c r="K118" s="5" t="s">
        <v>370</v>
      </c>
      <c r="L118" s="5" t="s">
        <v>370</v>
      </c>
      <c r="M118" s="5" t="s">
        <v>370</v>
      </c>
      <c r="N118" s="37">
        <v>28</v>
      </c>
      <c r="O118" s="37">
        <v>4</v>
      </c>
      <c r="P118" s="4">
        <f t="shared" si="29"/>
        <v>0.14285714285714285</v>
      </c>
      <c r="Q118" s="11">
        <v>20</v>
      </c>
      <c r="R118" s="37">
        <v>4</v>
      </c>
      <c r="S118" s="37">
        <v>4</v>
      </c>
      <c r="T118" s="4">
        <f t="shared" si="30"/>
        <v>1</v>
      </c>
      <c r="U118" s="11">
        <v>30</v>
      </c>
      <c r="V118" s="37">
        <v>0.5</v>
      </c>
      <c r="W118" s="37">
        <v>0.5</v>
      </c>
      <c r="X118" s="4">
        <f t="shared" si="31"/>
        <v>1</v>
      </c>
      <c r="Y118" s="11">
        <v>20</v>
      </c>
      <c r="Z118" s="47">
        <f t="shared" si="36"/>
        <v>0.7888845755693582</v>
      </c>
      <c r="AA118" s="47">
        <f t="shared" si="32"/>
        <v>0.7888845755693582</v>
      </c>
      <c r="AB118" s="48">
        <v>5014</v>
      </c>
      <c r="AC118" s="37">
        <f t="shared" si="33"/>
        <v>455.81818181818181</v>
      </c>
      <c r="AD118" s="37">
        <f t="shared" si="34"/>
        <v>359.6</v>
      </c>
      <c r="AE118" s="37">
        <f t="shared" si="35"/>
        <v>-96.21818181818179</v>
      </c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10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10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10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10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10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10"/>
      <c r="GD118" s="9"/>
      <c r="GE118" s="9"/>
    </row>
    <row r="119" spans="1:187" s="2" customFormat="1" ht="16.95" customHeight="1">
      <c r="A119" s="14" t="s">
        <v>118</v>
      </c>
      <c r="B119" s="37">
        <v>0</v>
      </c>
      <c r="C119" s="37">
        <v>0</v>
      </c>
      <c r="D119" s="4">
        <f t="shared" si="28"/>
        <v>0</v>
      </c>
      <c r="E119" s="11">
        <v>0</v>
      </c>
      <c r="F119" s="5" t="s">
        <v>370</v>
      </c>
      <c r="G119" s="5" t="s">
        <v>370</v>
      </c>
      <c r="H119" s="5" t="s">
        <v>370</v>
      </c>
      <c r="I119" s="5" t="s">
        <v>370</v>
      </c>
      <c r="J119" s="5" t="s">
        <v>370</v>
      </c>
      <c r="K119" s="5" t="s">
        <v>370</v>
      </c>
      <c r="L119" s="5" t="s">
        <v>370</v>
      </c>
      <c r="M119" s="5" t="s">
        <v>370</v>
      </c>
      <c r="N119" s="37">
        <v>166</v>
      </c>
      <c r="O119" s="37">
        <v>71.400000000000006</v>
      </c>
      <c r="P119" s="4">
        <f t="shared" si="29"/>
        <v>0.43012048192771085</v>
      </c>
      <c r="Q119" s="11">
        <v>20</v>
      </c>
      <c r="R119" s="37">
        <v>1.5</v>
      </c>
      <c r="S119" s="37">
        <v>1.5</v>
      </c>
      <c r="T119" s="4">
        <f t="shared" si="30"/>
        <v>1</v>
      </c>
      <c r="U119" s="11">
        <v>30</v>
      </c>
      <c r="V119" s="37">
        <v>4</v>
      </c>
      <c r="W119" s="37">
        <v>4.2</v>
      </c>
      <c r="X119" s="4">
        <f t="shared" si="31"/>
        <v>1.05</v>
      </c>
      <c r="Y119" s="11">
        <v>20</v>
      </c>
      <c r="Z119" s="47">
        <f t="shared" si="36"/>
        <v>0.85146299483648891</v>
      </c>
      <c r="AA119" s="47">
        <f t="shared" si="32"/>
        <v>0.85146299483648891</v>
      </c>
      <c r="AB119" s="48">
        <v>3063</v>
      </c>
      <c r="AC119" s="37">
        <f t="shared" si="33"/>
        <v>278.45454545454544</v>
      </c>
      <c r="AD119" s="37">
        <f t="shared" si="34"/>
        <v>237.1</v>
      </c>
      <c r="AE119" s="37">
        <f t="shared" si="35"/>
        <v>-41.354545454545445</v>
      </c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10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10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10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10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10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10"/>
      <c r="GD119" s="9"/>
      <c r="GE119" s="9"/>
    </row>
    <row r="120" spans="1:187" s="2" customFormat="1" ht="16.95" customHeight="1">
      <c r="A120" s="14" t="s">
        <v>119</v>
      </c>
      <c r="B120" s="37">
        <v>0</v>
      </c>
      <c r="C120" s="37">
        <v>1462</v>
      </c>
      <c r="D120" s="4">
        <f t="shared" si="28"/>
        <v>0</v>
      </c>
      <c r="E120" s="11">
        <v>0</v>
      </c>
      <c r="F120" s="5" t="s">
        <v>370</v>
      </c>
      <c r="G120" s="5" t="s">
        <v>370</v>
      </c>
      <c r="H120" s="5" t="s">
        <v>370</v>
      </c>
      <c r="I120" s="5" t="s">
        <v>370</v>
      </c>
      <c r="J120" s="5" t="s">
        <v>370</v>
      </c>
      <c r="K120" s="5" t="s">
        <v>370</v>
      </c>
      <c r="L120" s="5" t="s">
        <v>370</v>
      </c>
      <c r="M120" s="5" t="s">
        <v>370</v>
      </c>
      <c r="N120" s="37">
        <v>3399</v>
      </c>
      <c r="O120" s="37">
        <v>857</v>
      </c>
      <c r="P120" s="4">
        <f t="shared" si="29"/>
        <v>0.2521329802883201</v>
      </c>
      <c r="Q120" s="11">
        <v>20</v>
      </c>
      <c r="R120" s="37">
        <v>40</v>
      </c>
      <c r="S120" s="37">
        <v>40.200000000000003</v>
      </c>
      <c r="T120" s="4">
        <f t="shared" si="30"/>
        <v>1.0050000000000001</v>
      </c>
      <c r="U120" s="11">
        <v>5</v>
      </c>
      <c r="V120" s="37">
        <v>7</v>
      </c>
      <c r="W120" s="37">
        <v>6.4</v>
      </c>
      <c r="X120" s="4">
        <f t="shared" si="31"/>
        <v>0.91428571428571437</v>
      </c>
      <c r="Y120" s="11">
        <v>45</v>
      </c>
      <c r="Z120" s="47">
        <f t="shared" si="36"/>
        <v>0.73157881069462205</v>
      </c>
      <c r="AA120" s="47">
        <f t="shared" si="32"/>
        <v>0.73157881069462205</v>
      </c>
      <c r="AB120" s="48">
        <v>2330</v>
      </c>
      <c r="AC120" s="37">
        <f t="shared" si="33"/>
        <v>211.81818181818181</v>
      </c>
      <c r="AD120" s="37">
        <f t="shared" si="34"/>
        <v>155</v>
      </c>
      <c r="AE120" s="37">
        <f t="shared" si="35"/>
        <v>-56.818181818181813</v>
      </c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10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10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10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10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10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10"/>
      <c r="GD120" s="9"/>
      <c r="GE120" s="9"/>
    </row>
    <row r="121" spans="1:187" s="2" customFormat="1" ht="16.95" customHeight="1">
      <c r="A121" s="18" t="s">
        <v>120</v>
      </c>
      <c r="B121" s="66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10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10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10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10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10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10"/>
      <c r="GD121" s="9"/>
      <c r="GE121" s="9"/>
    </row>
    <row r="122" spans="1:187" s="2" customFormat="1" ht="16.95" customHeight="1">
      <c r="A122" s="14" t="s">
        <v>121</v>
      </c>
      <c r="B122" s="37">
        <v>570</v>
      </c>
      <c r="C122" s="37">
        <v>339.6</v>
      </c>
      <c r="D122" s="4">
        <f t="shared" si="28"/>
        <v>0.59578947368421054</v>
      </c>
      <c r="E122" s="11">
        <v>10</v>
      </c>
      <c r="F122" s="5" t="s">
        <v>370</v>
      </c>
      <c r="G122" s="5" t="s">
        <v>370</v>
      </c>
      <c r="H122" s="5" t="s">
        <v>370</v>
      </c>
      <c r="I122" s="5" t="s">
        <v>370</v>
      </c>
      <c r="J122" s="5" t="s">
        <v>370</v>
      </c>
      <c r="K122" s="5" t="s">
        <v>370</v>
      </c>
      <c r="L122" s="5" t="s">
        <v>370</v>
      </c>
      <c r="M122" s="5" t="s">
        <v>370</v>
      </c>
      <c r="N122" s="37">
        <v>57.8</v>
      </c>
      <c r="O122" s="37">
        <v>110.5</v>
      </c>
      <c r="P122" s="4">
        <f t="shared" si="29"/>
        <v>1.911764705882353</v>
      </c>
      <c r="Q122" s="11">
        <v>20</v>
      </c>
      <c r="R122" s="37">
        <v>2</v>
      </c>
      <c r="S122" s="37">
        <v>4.3</v>
      </c>
      <c r="T122" s="4">
        <f t="shared" si="30"/>
        <v>2.15</v>
      </c>
      <c r="U122" s="11">
        <v>25</v>
      </c>
      <c r="V122" s="37">
        <v>1</v>
      </c>
      <c r="W122" s="37">
        <v>1.5</v>
      </c>
      <c r="X122" s="4">
        <f t="shared" si="31"/>
        <v>1.5</v>
      </c>
      <c r="Y122" s="11">
        <v>25</v>
      </c>
      <c r="Z122" s="47">
        <f t="shared" si="36"/>
        <v>1.6930398606811146</v>
      </c>
      <c r="AA122" s="47">
        <f t="shared" si="32"/>
        <v>1.2493039860681114</v>
      </c>
      <c r="AB122" s="48">
        <v>895</v>
      </c>
      <c r="AC122" s="37">
        <f t="shared" si="33"/>
        <v>81.36363636363636</v>
      </c>
      <c r="AD122" s="37">
        <f t="shared" si="34"/>
        <v>101.6</v>
      </c>
      <c r="AE122" s="37">
        <f t="shared" si="35"/>
        <v>20.236363636363635</v>
      </c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10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10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10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10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10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10"/>
      <c r="GD122" s="9"/>
      <c r="GE122" s="9"/>
    </row>
    <row r="123" spans="1:187" s="2" customFormat="1" ht="16.95" customHeight="1">
      <c r="A123" s="14" t="s">
        <v>122</v>
      </c>
      <c r="B123" s="37">
        <v>8250</v>
      </c>
      <c r="C123" s="37">
        <v>9725.7000000000007</v>
      </c>
      <c r="D123" s="4">
        <f t="shared" si="28"/>
        <v>1.1788727272727273</v>
      </c>
      <c r="E123" s="11">
        <v>10</v>
      </c>
      <c r="F123" s="5" t="s">
        <v>370</v>
      </c>
      <c r="G123" s="5" t="s">
        <v>370</v>
      </c>
      <c r="H123" s="5" t="s">
        <v>370</v>
      </c>
      <c r="I123" s="5" t="s">
        <v>370</v>
      </c>
      <c r="J123" s="5" t="s">
        <v>370</v>
      </c>
      <c r="K123" s="5" t="s">
        <v>370</v>
      </c>
      <c r="L123" s="5" t="s">
        <v>370</v>
      </c>
      <c r="M123" s="5" t="s">
        <v>370</v>
      </c>
      <c r="N123" s="37">
        <v>985.8</v>
      </c>
      <c r="O123" s="37">
        <v>299</v>
      </c>
      <c r="P123" s="4">
        <f t="shared" si="29"/>
        <v>0.3033069588151755</v>
      </c>
      <c r="Q123" s="11">
        <v>20</v>
      </c>
      <c r="R123" s="37">
        <v>5</v>
      </c>
      <c r="S123" s="37">
        <v>0</v>
      </c>
      <c r="T123" s="4">
        <f t="shared" si="30"/>
        <v>0</v>
      </c>
      <c r="U123" s="11">
        <v>30</v>
      </c>
      <c r="V123" s="37">
        <v>2</v>
      </c>
      <c r="W123" s="37">
        <v>2</v>
      </c>
      <c r="X123" s="4">
        <f t="shared" si="31"/>
        <v>1</v>
      </c>
      <c r="Y123" s="11">
        <v>20</v>
      </c>
      <c r="Z123" s="47">
        <f t="shared" si="36"/>
        <v>0.47318583061288477</v>
      </c>
      <c r="AA123" s="47">
        <f t="shared" si="32"/>
        <v>0.47318583061288477</v>
      </c>
      <c r="AB123" s="48">
        <v>1982</v>
      </c>
      <c r="AC123" s="37">
        <f t="shared" si="33"/>
        <v>180.18181818181819</v>
      </c>
      <c r="AD123" s="37">
        <f t="shared" si="34"/>
        <v>85.3</v>
      </c>
      <c r="AE123" s="37">
        <f t="shared" si="35"/>
        <v>-94.88181818181819</v>
      </c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10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10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10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10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10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10"/>
      <c r="GD123" s="9"/>
      <c r="GE123" s="9"/>
    </row>
    <row r="124" spans="1:187" s="2" customFormat="1" ht="16.95" customHeight="1">
      <c r="A124" s="14" t="s">
        <v>123</v>
      </c>
      <c r="B124" s="37">
        <v>28</v>
      </c>
      <c r="C124" s="37">
        <v>25.8</v>
      </c>
      <c r="D124" s="4">
        <f t="shared" si="28"/>
        <v>0.92142857142857149</v>
      </c>
      <c r="E124" s="11">
        <v>10</v>
      </c>
      <c r="F124" s="5" t="s">
        <v>370</v>
      </c>
      <c r="G124" s="5" t="s">
        <v>370</v>
      </c>
      <c r="H124" s="5" t="s">
        <v>370</v>
      </c>
      <c r="I124" s="5" t="s">
        <v>370</v>
      </c>
      <c r="J124" s="5" t="s">
        <v>370</v>
      </c>
      <c r="K124" s="5" t="s">
        <v>370</v>
      </c>
      <c r="L124" s="5" t="s">
        <v>370</v>
      </c>
      <c r="M124" s="5" t="s">
        <v>370</v>
      </c>
      <c r="N124" s="37">
        <v>89.2</v>
      </c>
      <c r="O124" s="37">
        <v>14.1</v>
      </c>
      <c r="P124" s="4">
        <f t="shared" si="29"/>
        <v>0.15807174887892375</v>
      </c>
      <c r="Q124" s="11">
        <v>20</v>
      </c>
      <c r="R124" s="37">
        <v>4</v>
      </c>
      <c r="S124" s="37">
        <v>22.2</v>
      </c>
      <c r="T124" s="4">
        <f t="shared" si="30"/>
        <v>5.55</v>
      </c>
      <c r="U124" s="11">
        <v>15</v>
      </c>
      <c r="V124" s="37">
        <v>1</v>
      </c>
      <c r="W124" s="37">
        <v>2.1</v>
      </c>
      <c r="X124" s="4">
        <f t="shared" si="31"/>
        <v>2.1</v>
      </c>
      <c r="Y124" s="11">
        <v>35</v>
      </c>
      <c r="Z124" s="47">
        <f t="shared" si="36"/>
        <v>2.1140715086483022</v>
      </c>
      <c r="AA124" s="47">
        <f t="shared" si="32"/>
        <v>1.2914071508648302</v>
      </c>
      <c r="AB124" s="48">
        <v>1209</v>
      </c>
      <c r="AC124" s="37">
        <f t="shared" si="33"/>
        <v>109.90909090909091</v>
      </c>
      <c r="AD124" s="37">
        <f t="shared" si="34"/>
        <v>141.9</v>
      </c>
      <c r="AE124" s="37">
        <f t="shared" si="35"/>
        <v>31.990909090909099</v>
      </c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10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10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10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10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10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10"/>
      <c r="GD124" s="9"/>
      <c r="GE124" s="9"/>
    </row>
    <row r="125" spans="1:187" s="2" customFormat="1" ht="16.95" customHeight="1">
      <c r="A125" s="14" t="s">
        <v>124</v>
      </c>
      <c r="B125" s="37">
        <v>370</v>
      </c>
      <c r="C125" s="37">
        <v>303.39999999999998</v>
      </c>
      <c r="D125" s="4">
        <f t="shared" si="28"/>
        <v>0.82</v>
      </c>
      <c r="E125" s="11">
        <v>10</v>
      </c>
      <c r="F125" s="5" t="s">
        <v>370</v>
      </c>
      <c r="G125" s="5" t="s">
        <v>370</v>
      </c>
      <c r="H125" s="5" t="s">
        <v>370</v>
      </c>
      <c r="I125" s="5" t="s">
        <v>370</v>
      </c>
      <c r="J125" s="5" t="s">
        <v>370</v>
      </c>
      <c r="K125" s="5" t="s">
        <v>370</v>
      </c>
      <c r="L125" s="5" t="s">
        <v>370</v>
      </c>
      <c r="M125" s="5" t="s">
        <v>370</v>
      </c>
      <c r="N125" s="37">
        <v>56.1</v>
      </c>
      <c r="O125" s="37">
        <v>59.1</v>
      </c>
      <c r="P125" s="4">
        <f t="shared" si="29"/>
        <v>1.053475935828877</v>
      </c>
      <c r="Q125" s="11">
        <v>20</v>
      </c>
      <c r="R125" s="37">
        <v>45</v>
      </c>
      <c r="S125" s="37">
        <v>54.2</v>
      </c>
      <c r="T125" s="4">
        <f t="shared" si="30"/>
        <v>1.2044444444444444</v>
      </c>
      <c r="U125" s="11">
        <v>30</v>
      </c>
      <c r="V125" s="37">
        <v>1</v>
      </c>
      <c r="W125" s="37">
        <v>1.1000000000000001</v>
      </c>
      <c r="X125" s="4">
        <f t="shared" si="31"/>
        <v>1.1000000000000001</v>
      </c>
      <c r="Y125" s="11">
        <v>20</v>
      </c>
      <c r="Z125" s="47">
        <f t="shared" si="36"/>
        <v>1.0925356506238859</v>
      </c>
      <c r="AA125" s="47">
        <f t="shared" si="32"/>
        <v>1.0925356506238859</v>
      </c>
      <c r="AB125" s="48">
        <v>1595</v>
      </c>
      <c r="AC125" s="37">
        <f t="shared" si="33"/>
        <v>145</v>
      </c>
      <c r="AD125" s="37">
        <f t="shared" si="34"/>
        <v>158.4</v>
      </c>
      <c r="AE125" s="37">
        <f t="shared" si="35"/>
        <v>13.400000000000006</v>
      </c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10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10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10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10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10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10"/>
      <c r="GD125" s="9"/>
      <c r="GE125" s="9"/>
    </row>
    <row r="126" spans="1:187" s="2" customFormat="1" ht="16.95" customHeight="1">
      <c r="A126" s="14" t="s">
        <v>125</v>
      </c>
      <c r="B126" s="37">
        <v>670</v>
      </c>
      <c r="C126" s="37">
        <v>544.79999999999995</v>
      </c>
      <c r="D126" s="4">
        <f t="shared" si="28"/>
        <v>0.81313432835820887</v>
      </c>
      <c r="E126" s="11">
        <v>10</v>
      </c>
      <c r="F126" s="5" t="s">
        <v>370</v>
      </c>
      <c r="G126" s="5" t="s">
        <v>370</v>
      </c>
      <c r="H126" s="5" t="s">
        <v>370</v>
      </c>
      <c r="I126" s="5" t="s">
        <v>370</v>
      </c>
      <c r="J126" s="5" t="s">
        <v>370</v>
      </c>
      <c r="K126" s="5" t="s">
        <v>370</v>
      </c>
      <c r="L126" s="5" t="s">
        <v>370</v>
      </c>
      <c r="M126" s="5" t="s">
        <v>370</v>
      </c>
      <c r="N126" s="37">
        <v>141.9</v>
      </c>
      <c r="O126" s="37">
        <v>223</v>
      </c>
      <c r="P126" s="4">
        <f t="shared" si="29"/>
        <v>1.5715292459478505</v>
      </c>
      <c r="Q126" s="11">
        <v>20</v>
      </c>
      <c r="R126" s="37">
        <v>3</v>
      </c>
      <c r="S126" s="37">
        <v>2.4</v>
      </c>
      <c r="T126" s="4">
        <f t="shared" si="30"/>
        <v>0.79999999999999993</v>
      </c>
      <c r="U126" s="11">
        <v>30</v>
      </c>
      <c r="V126" s="37">
        <v>2</v>
      </c>
      <c r="W126" s="37">
        <v>2.4</v>
      </c>
      <c r="X126" s="4">
        <f t="shared" si="31"/>
        <v>1.2</v>
      </c>
      <c r="Y126" s="11">
        <v>20</v>
      </c>
      <c r="Z126" s="47">
        <f t="shared" si="36"/>
        <v>1.0945241025317387</v>
      </c>
      <c r="AA126" s="47">
        <f t="shared" si="32"/>
        <v>1.0945241025317387</v>
      </c>
      <c r="AB126" s="48">
        <v>1355</v>
      </c>
      <c r="AC126" s="37">
        <f t="shared" si="33"/>
        <v>123.18181818181819</v>
      </c>
      <c r="AD126" s="37">
        <f t="shared" si="34"/>
        <v>134.80000000000001</v>
      </c>
      <c r="AE126" s="37">
        <f t="shared" si="35"/>
        <v>11.618181818181824</v>
      </c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10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10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10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10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10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10"/>
      <c r="GD126" s="9"/>
      <c r="GE126" s="9"/>
    </row>
    <row r="127" spans="1:187" s="2" customFormat="1" ht="16.95" customHeight="1">
      <c r="A127" s="14" t="s">
        <v>126</v>
      </c>
      <c r="B127" s="37">
        <v>57</v>
      </c>
      <c r="C127" s="37">
        <v>55.9</v>
      </c>
      <c r="D127" s="4">
        <f t="shared" si="28"/>
        <v>0.98070175438596485</v>
      </c>
      <c r="E127" s="11">
        <v>10</v>
      </c>
      <c r="F127" s="5" t="s">
        <v>370</v>
      </c>
      <c r="G127" s="5" t="s">
        <v>370</v>
      </c>
      <c r="H127" s="5" t="s">
        <v>370</v>
      </c>
      <c r="I127" s="5" t="s">
        <v>370</v>
      </c>
      <c r="J127" s="5" t="s">
        <v>370</v>
      </c>
      <c r="K127" s="5" t="s">
        <v>370</v>
      </c>
      <c r="L127" s="5" t="s">
        <v>370</v>
      </c>
      <c r="M127" s="5" t="s">
        <v>370</v>
      </c>
      <c r="N127" s="37">
        <v>74</v>
      </c>
      <c r="O127" s="37">
        <v>95.1</v>
      </c>
      <c r="P127" s="4">
        <f t="shared" si="29"/>
        <v>1.285135135135135</v>
      </c>
      <c r="Q127" s="11">
        <v>20</v>
      </c>
      <c r="R127" s="37">
        <v>7</v>
      </c>
      <c r="S127" s="37">
        <v>7.1</v>
      </c>
      <c r="T127" s="4">
        <f t="shared" si="30"/>
        <v>1.0142857142857142</v>
      </c>
      <c r="U127" s="11">
        <v>30</v>
      </c>
      <c r="V127" s="37">
        <v>1</v>
      </c>
      <c r="W127" s="37">
        <v>1.1000000000000001</v>
      </c>
      <c r="X127" s="4">
        <f t="shared" si="31"/>
        <v>1.1000000000000001</v>
      </c>
      <c r="Y127" s="11">
        <v>20</v>
      </c>
      <c r="Z127" s="47">
        <f t="shared" si="36"/>
        <v>1.0992286459391722</v>
      </c>
      <c r="AA127" s="47">
        <f t="shared" si="32"/>
        <v>1.0992286459391722</v>
      </c>
      <c r="AB127" s="48">
        <v>707</v>
      </c>
      <c r="AC127" s="37">
        <f t="shared" si="33"/>
        <v>64.272727272727266</v>
      </c>
      <c r="AD127" s="37">
        <f t="shared" si="34"/>
        <v>70.7</v>
      </c>
      <c r="AE127" s="37">
        <f t="shared" si="35"/>
        <v>6.4272727272727366</v>
      </c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10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10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10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10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10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10"/>
      <c r="GD127" s="9"/>
      <c r="GE127" s="9"/>
    </row>
    <row r="128" spans="1:187" s="2" customFormat="1" ht="16.95" customHeight="1">
      <c r="A128" s="14" t="s">
        <v>127</v>
      </c>
      <c r="B128" s="37">
        <v>100</v>
      </c>
      <c r="C128" s="37">
        <v>98</v>
      </c>
      <c r="D128" s="4">
        <f t="shared" si="28"/>
        <v>0.98</v>
      </c>
      <c r="E128" s="11">
        <v>10</v>
      </c>
      <c r="F128" s="5" t="s">
        <v>370</v>
      </c>
      <c r="G128" s="5" t="s">
        <v>370</v>
      </c>
      <c r="H128" s="5" t="s">
        <v>370</v>
      </c>
      <c r="I128" s="5" t="s">
        <v>370</v>
      </c>
      <c r="J128" s="5" t="s">
        <v>370</v>
      </c>
      <c r="K128" s="5" t="s">
        <v>370</v>
      </c>
      <c r="L128" s="5" t="s">
        <v>370</v>
      </c>
      <c r="M128" s="5" t="s">
        <v>370</v>
      </c>
      <c r="N128" s="37">
        <v>161.1</v>
      </c>
      <c r="O128" s="37">
        <v>68.3</v>
      </c>
      <c r="P128" s="4">
        <f t="shared" si="29"/>
        <v>0.42396027312228429</v>
      </c>
      <c r="Q128" s="11">
        <v>20</v>
      </c>
      <c r="R128" s="37">
        <v>13</v>
      </c>
      <c r="S128" s="37">
        <v>13.3</v>
      </c>
      <c r="T128" s="4">
        <f t="shared" si="30"/>
        <v>1.0230769230769232</v>
      </c>
      <c r="U128" s="11">
        <v>35</v>
      </c>
      <c r="V128" s="37">
        <v>1</v>
      </c>
      <c r="W128" s="37">
        <v>1.2</v>
      </c>
      <c r="X128" s="4">
        <f t="shared" si="31"/>
        <v>1.2</v>
      </c>
      <c r="Y128" s="11">
        <v>15</v>
      </c>
      <c r="Z128" s="47">
        <f t="shared" si="36"/>
        <v>0.90108622212672496</v>
      </c>
      <c r="AA128" s="47">
        <f t="shared" si="32"/>
        <v>0.90108622212672496</v>
      </c>
      <c r="AB128" s="48">
        <v>1358</v>
      </c>
      <c r="AC128" s="37">
        <f t="shared" si="33"/>
        <v>123.45454545454545</v>
      </c>
      <c r="AD128" s="37">
        <f t="shared" si="34"/>
        <v>111.2</v>
      </c>
      <c r="AE128" s="37">
        <f t="shared" si="35"/>
        <v>-12.25454545454545</v>
      </c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10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10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10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10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10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10"/>
      <c r="GD128" s="9"/>
      <c r="GE128" s="9"/>
    </row>
    <row r="129" spans="1:187" s="2" customFormat="1" ht="16.95" customHeight="1">
      <c r="A129" s="18" t="s">
        <v>128</v>
      </c>
      <c r="B129" s="66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10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10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10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10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10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10"/>
      <c r="GD129" s="9"/>
      <c r="GE129" s="9"/>
    </row>
    <row r="130" spans="1:187" s="2" customFormat="1" ht="16.95" customHeight="1">
      <c r="A130" s="14" t="s">
        <v>129</v>
      </c>
      <c r="B130" s="37">
        <v>782</v>
      </c>
      <c r="C130" s="37">
        <v>2103</v>
      </c>
      <c r="D130" s="4">
        <f t="shared" si="28"/>
        <v>2.6892583120204603</v>
      </c>
      <c r="E130" s="11">
        <v>10</v>
      </c>
      <c r="F130" s="5" t="s">
        <v>370</v>
      </c>
      <c r="G130" s="5" t="s">
        <v>370</v>
      </c>
      <c r="H130" s="5" t="s">
        <v>370</v>
      </c>
      <c r="I130" s="5" t="s">
        <v>370</v>
      </c>
      <c r="J130" s="5" t="s">
        <v>370</v>
      </c>
      <c r="K130" s="5" t="s">
        <v>370</v>
      </c>
      <c r="L130" s="5" t="s">
        <v>370</v>
      </c>
      <c r="M130" s="5" t="s">
        <v>370</v>
      </c>
      <c r="N130" s="37">
        <v>276.2</v>
      </c>
      <c r="O130" s="37">
        <v>54.9</v>
      </c>
      <c r="P130" s="4">
        <f t="shared" si="29"/>
        <v>0.19876900796524258</v>
      </c>
      <c r="Q130" s="11">
        <v>20</v>
      </c>
      <c r="R130" s="37">
        <v>308</v>
      </c>
      <c r="S130" s="37">
        <v>267.7</v>
      </c>
      <c r="T130" s="4">
        <f t="shared" si="30"/>
        <v>0.86915584415584413</v>
      </c>
      <c r="U130" s="11">
        <v>30</v>
      </c>
      <c r="V130" s="37">
        <v>13</v>
      </c>
      <c r="W130" s="37">
        <v>24.3</v>
      </c>
      <c r="X130" s="4">
        <f t="shared" si="31"/>
        <v>1.8692307692307693</v>
      </c>
      <c r="Y130" s="11">
        <v>20</v>
      </c>
      <c r="Z130" s="47">
        <f t="shared" si="36"/>
        <v>1.1790906748600021</v>
      </c>
      <c r="AA130" s="47">
        <f t="shared" si="32"/>
        <v>1.1790906748600021</v>
      </c>
      <c r="AB130" s="48">
        <v>1963</v>
      </c>
      <c r="AC130" s="37">
        <f t="shared" si="33"/>
        <v>178.45454545454547</v>
      </c>
      <c r="AD130" s="37">
        <f t="shared" si="34"/>
        <v>210.4</v>
      </c>
      <c r="AE130" s="37">
        <f t="shared" si="35"/>
        <v>31.945454545454538</v>
      </c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10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10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10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10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10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10"/>
      <c r="GD130" s="9"/>
      <c r="GE130" s="9"/>
    </row>
    <row r="131" spans="1:187" s="2" customFormat="1" ht="16.95" customHeight="1">
      <c r="A131" s="14" t="s">
        <v>130</v>
      </c>
      <c r="B131" s="37">
        <v>0</v>
      </c>
      <c r="C131" s="37">
        <v>0</v>
      </c>
      <c r="D131" s="4">
        <f t="shared" si="28"/>
        <v>0</v>
      </c>
      <c r="E131" s="11">
        <v>0</v>
      </c>
      <c r="F131" s="5" t="s">
        <v>370</v>
      </c>
      <c r="G131" s="5" t="s">
        <v>370</v>
      </c>
      <c r="H131" s="5" t="s">
        <v>370</v>
      </c>
      <c r="I131" s="5" t="s">
        <v>370</v>
      </c>
      <c r="J131" s="5" t="s">
        <v>370</v>
      </c>
      <c r="K131" s="5" t="s">
        <v>370</v>
      </c>
      <c r="L131" s="5" t="s">
        <v>370</v>
      </c>
      <c r="M131" s="5" t="s">
        <v>370</v>
      </c>
      <c r="N131" s="37">
        <v>106.4</v>
      </c>
      <c r="O131" s="37">
        <v>42.6</v>
      </c>
      <c r="P131" s="4">
        <f t="shared" si="29"/>
        <v>0.40037593984962405</v>
      </c>
      <c r="Q131" s="11">
        <v>20</v>
      </c>
      <c r="R131" s="37">
        <v>139</v>
      </c>
      <c r="S131" s="37">
        <v>113.5</v>
      </c>
      <c r="T131" s="4">
        <f t="shared" si="30"/>
        <v>0.81654676258992809</v>
      </c>
      <c r="U131" s="11">
        <v>40</v>
      </c>
      <c r="V131" s="37">
        <v>4</v>
      </c>
      <c r="W131" s="37">
        <v>4.9000000000000004</v>
      </c>
      <c r="X131" s="4">
        <f t="shared" si="31"/>
        <v>1.2250000000000001</v>
      </c>
      <c r="Y131" s="11">
        <v>10</v>
      </c>
      <c r="Z131" s="47">
        <f t="shared" si="36"/>
        <v>0.75599127572270852</v>
      </c>
      <c r="AA131" s="47">
        <f t="shared" si="32"/>
        <v>0.75599127572270852</v>
      </c>
      <c r="AB131" s="48">
        <v>2071</v>
      </c>
      <c r="AC131" s="37">
        <f t="shared" si="33"/>
        <v>188.27272727272728</v>
      </c>
      <c r="AD131" s="37">
        <f t="shared" si="34"/>
        <v>142.30000000000001</v>
      </c>
      <c r="AE131" s="37">
        <f t="shared" si="35"/>
        <v>-45.972727272727269</v>
      </c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10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10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10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10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10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10"/>
      <c r="GD131" s="9"/>
      <c r="GE131" s="9"/>
    </row>
    <row r="132" spans="1:187" s="2" customFormat="1" ht="16.95" customHeight="1">
      <c r="A132" s="14" t="s">
        <v>131</v>
      </c>
      <c r="B132" s="37">
        <v>4279</v>
      </c>
      <c r="C132" s="37">
        <v>4300</v>
      </c>
      <c r="D132" s="4">
        <f t="shared" si="28"/>
        <v>1.0049076887123161</v>
      </c>
      <c r="E132" s="11">
        <v>10</v>
      </c>
      <c r="F132" s="5" t="s">
        <v>370</v>
      </c>
      <c r="G132" s="5" t="s">
        <v>370</v>
      </c>
      <c r="H132" s="5" t="s">
        <v>370</v>
      </c>
      <c r="I132" s="5" t="s">
        <v>370</v>
      </c>
      <c r="J132" s="5" t="s">
        <v>370</v>
      </c>
      <c r="K132" s="5" t="s">
        <v>370</v>
      </c>
      <c r="L132" s="5" t="s">
        <v>370</v>
      </c>
      <c r="M132" s="5" t="s">
        <v>370</v>
      </c>
      <c r="N132" s="37">
        <v>480.1</v>
      </c>
      <c r="O132" s="37">
        <v>322.7</v>
      </c>
      <c r="P132" s="4">
        <f t="shared" si="29"/>
        <v>0.67215163507602582</v>
      </c>
      <c r="Q132" s="11">
        <v>20</v>
      </c>
      <c r="R132" s="37">
        <v>73</v>
      </c>
      <c r="S132" s="37">
        <v>89.5</v>
      </c>
      <c r="T132" s="4">
        <f t="shared" si="30"/>
        <v>1.226027397260274</v>
      </c>
      <c r="U132" s="11">
        <v>20</v>
      </c>
      <c r="V132" s="37">
        <v>4</v>
      </c>
      <c r="W132" s="37">
        <v>5.3</v>
      </c>
      <c r="X132" s="4">
        <f t="shared" si="31"/>
        <v>1.325</v>
      </c>
      <c r="Y132" s="11">
        <v>30</v>
      </c>
      <c r="Z132" s="47">
        <f t="shared" si="36"/>
        <v>1.0970332191731145</v>
      </c>
      <c r="AA132" s="47">
        <f t="shared" si="32"/>
        <v>1.0970332191731145</v>
      </c>
      <c r="AB132" s="48">
        <v>4039</v>
      </c>
      <c r="AC132" s="37">
        <f t="shared" si="33"/>
        <v>367.18181818181819</v>
      </c>
      <c r="AD132" s="37">
        <f t="shared" si="34"/>
        <v>402.8</v>
      </c>
      <c r="AE132" s="37">
        <f t="shared" si="35"/>
        <v>35.618181818181824</v>
      </c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10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10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10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10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10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10"/>
      <c r="GD132" s="9"/>
      <c r="GE132" s="9"/>
    </row>
    <row r="133" spans="1:187" s="2" customFormat="1" ht="16.95" customHeight="1">
      <c r="A133" s="14" t="s">
        <v>132</v>
      </c>
      <c r="B133" s="37">
        <v>0</v>
      </c>
      <c r="C133" s="37">
        <v>0</v>
      </c>
      <c r="D133" s="4">
        <f t="shared" si="28"/>
        <v>0</v>
      </c>
      <c r="E133" s="11">
        <v>0</v>
      </c>
      <c r="F133" s="5" t="s">
        <v>370</v>
      </c>
      <c r="G133" s="5" t="s">
        <v>370</v>
      </c>
      <c r="H133" s="5" t="s">
        <v>370</v>
      </c>
      <c r="I133" s="5" t="s">
        <v>370</v>
      </c>
      <c r="J133" s="5" t="s">
        <v>370</v>
      </c>
      <c r="K133" s="5" t="s">
        <v>370</v>
      </c>
      <c r="L133" s="5" t="s">
        <v>370</v>
      </c>
      <c r="M133" s="5" t="s">
        <v>370</v>
      </c>
      <c r="N133" s="37">
        <v>158</v>
      </c>
      <c r="O133" s="37">
        <v>38.4</v>
      </c>
      <c r="P133" s="4">
        <f t="shared" si="29"/>
        <v>0.24303797468354429</v>
      </c>
      <c r="Q133" s="11">
        <v>20</v>
      </c>
      <c r="R133" s="37">
        <v>80</v>
      </c>
      <c r="S133" s="37">
        <v>69.8</v>
      </c>
      <c r="T133" s="4">
        <f t="shared" si="30"/>
        <v>0.87249999999999994</v>
      </c>
      <c r="U133" s="11">
        <v>20</v>
      </c>
      <c r="V133" s="37">
        <v>6</v>
      </c>
      <c r="W133" s="37">
        <v>9.1</v>
      </c>
      <c r="X133" s="4">
        <f t="shared" si="31"/>
        <v>1.5166666666666666</v>
      </c>
      <c r="Y133" s="11">
        <v>10</v>
      </c>
      <c r="Z133" s="47">
        <f t="shared" si="36"/>
        <v>0.74954852320675103</v>
      </c>
      <c r="AA133" s="47">
        <f t="shared" si="32"/>
        <v>0.74954852320675103</v>
      </c>
      <c r="AB133" s="48">
        <v>2056</v>
      </c>
      <c r="AC133" s="37">
        <f t="shared" si="33"/>
        <v>186.90909090909091</v>
      </c>
      <c r="AD133" s="37">
        <f t="shared" si="34"/>
        <v>140.1</v>
      </c>
      <c r="AE133" s="37">
        <f t="shared" si="35"/>
        <v>-46.809090909090912</v>
      </c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10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10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10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10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10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10"/>
      <c r="GD133" s="9"/>
      <c r="GE133" s="9"/>
    </row>
    <row r="134" spans="1:187" s="2" customFormat="1" ht="16.95" customHeight="1">
      <c r="A134" s="14" t="s">
        <v>133</v>
      </c>
      <c r="B134" s="37">
        <v>0</v>
      </c>
      <c r="C134" s="37">
        <v>0</v>
      </c>
      <c r="D134" s="4">
        <f t="shared" si="28"/>
        <v>0</v>
      </c>
      <c r="E134" s="11">
        <v>0</v>
      </c>
      <c r="F134" s="5" t="s">
        <v>370</v>
      </c>
      <c r="G134" s="5" t="s">
        <v>370</v>
      </c>
      <c r="H134" s="5" t="s">
        <v>370</v>
      </c>
      <c r="I134" s="5" t="s">
        <v>370</v>
      </c>
      <c r="J134" s="5" t="s">
        <v>370</v>
      </c>
      <c r="K134" s="5" t="s">
        <v>370</v>
      </c>
      <c r="L134" s="5" t="s">
        <v>370</v>
      </c>
      <c r="M134" s="5" t="s">
        <v>370</v>
      </c>
      <c r="N134" s="37">
        <v>45</v>
      </c>
      <c r="O134" s="37">
        <v>7.6</v>
      </c>
      <c r="P134" s="4">
        <f t="shared" si="29"/>
        <v>0.16888888888888889</v>
      </c>
      <c r="Q134" s="11">
        <v>20</v>
      </c>
      <c r="R134" s="37">
        <v>0</v>
      </c>
      <c r="S134" s="37">
        <v>0</v>
      </c>
      <c r="T134" s="4">
        <f t="shared" si="30"/>
        <v>1</v>
      </c>
      <c r="U134" s="11">
        <v>20</v>
      </c>
      <c r="V134" s="37">
        <v>2</v>
      </c>
      <c r="W134" s="37">
        <v>3.2</v>
      </c>
      <c r="X134" s="4">
        <f t="shared" si="31"/>
        <v>1.6</v>
      </c>
      <c r="Y134" s="11">
        <v>30</v>
      </c>
      <c r="Z134" s="47">
        <f t="shared" si="36"/>
        <v>1.0196825396825397</v>
      </c>
      <c r="AA134" s="47">
        <f t="shared" si="32"/>
        <v>1.0196825396825397</v>
      </c>
      <c r="AB134" s="48">
        <v>1443</v>
      </c>
      <c r="AC134" s="37">
        <f t="shared" si="33"/>
        <v>131.18181818181819</v>
      </c>
      <c r="AD134" s="37">
        <f t="shared" si="34"/>
        <v>133.80000000000001</v>
      </c>
      <c r="AE134" s="37">
        <f t="shared" si="35"/>
        <v>2.6181818181818244</v>
      </c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10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10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10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10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10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10"/>
      <c r="GD134" s="9"/>
      <c r="GE134" s="9"/>
    </row>
    <row r="135" spans="1:187" s="2" customFormat="1" ht="16.95" customHeight="1">
      <c r="A135" s="14" t="s">
        <v>134</v>
      </c>
      <c r="B135" s="37">
        <v>0</v>
      </c>
      <c r="C135" s="37">
        <v>0</v>
      </c>
      <c r="D135" s="4">
        <f t="shared" si="28"/>
        <v>0</v>
      </c>
      <c r="E135" s="11">
        <v>0</v>
      </c>
      <c r="F135" s="5" t="s">
        <v>370</v>
      </c>
      <c r="G135" s="5" t="s">
        <v>370</v>
      </c>
      <c r="H135" s="5" t="s">
        <v>370</v>
      </c>
      <c r="I135" s="5" t="s">
        <v>370</v>
      </c>
      <c r="J135" s="5" t="s">
        <v>370</v>
      </c>
      <c r="K135" s="5" t="s">
        <v>370</v>
      </c>
      <c r="L135" s="5" t="s">
        <v>370</v>
      </c>
      <c r="M135" s="5" t="s">
        <v>370</v>
      </c>
      <c r="N135" s="37">
        <v>16.7</v>
      </c>
      <c r="O135" s="37">
        <v>9.5</v>
      </c>
      <c r="P135" s="4">
        <f t="shared" si="29"/>
        <v>0.56886227544910184</v>
      </c>
      <c r="Q135" s="11">
        <v>20</v>
      </c>
      <c r="R135" s="37">
        <v>91</v>
      </c>
      <c r="S135" s="37">
        <v>65.5</v>
      </c>
      <c r="T135" s="4">
        <f t="shared" si="30"/>
        <v>0.71978021978021978</v>
      </c>
      <c r="U135" s="11">
        <v>35</v>
      </c>
      <c r="V135" s="37">
        <v>2</v>
      </c>
      <c r="W135" s="37">
        <v>1.7</v>
      </c>
      <c r="X135" s="4">
        <f t="shared" si="31"/>
        <v>0.85</v>
      </c>
      <c r="Y135" s="11">
        <v>15</v>
      </c>
      <c r="Z135" s="47">
        <f t="shared" si="36"/>
        <v>0.70456504573271039</v>
      </c>
      <c r="AA135" s="47">
        <f t="shared" si="32"/>
        <v>0.70456504573271039</v>
      </c>
      <c r="AB135" s="48">
        <v>1182</v>
      </c>
      <c r="AC135" s="37">
        <f t="shared" si="33"/>
        <v>107.45454545454545</v>
      </c>
      <c r="AD135" s="37">
        <f t="shared" si="34"/>
        <v>75.7</v>
      </c>
      <c r="AE135" s="37">
        <f t="shared" si="35"/>
        <v>-31.75454545454545</v>
      </c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10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10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10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10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10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10"/>
      <c r="GD135" s="9"/>
      <c r="GE135" s="9"/>
    </row>
    <row r="136" spans="1:187" s="2" customFormat="1" ht="16.95" customHeight="1">
      <c r="A136" s="14" t="s">
        <v>135</v>
      </c>
      <c r="B136" s="37">
        <v>396</v>
      </c>
      <c r="C136" s="37">
        <v>495</v>
      </c>
      <c r="D136" s="4">
        <f t="shared" si="28"/>
        <v>1.25</v>
      </c>
      <c r="E136" s="11">
        <v>10</v>
      </c>
      <c r="F136" s="5" t="s">
        <v>370</v>
      </c>
      <c r="G136" s="5" t="s">
        <v>370</v>
      </c>
      <c r="H136" s="5" t="s">
        <v>370</v>
      </c>
      <c r="I136" s="5" t="s">
        <v>370</v>
      </c>
      <c r="J136" s="5" t="s">
        <v>370</v>
      </c>
      <c r="K136" s="5" t="s">
        <v>370</v>
      </c>
      <c r="L136" s="5" t="s">
        <v>370</v>
      </c>
      <c r="M136" s="5" t="s">
        <v>370</v>
      </c>
      <c r="N136" s="37">
        <v>219.8</v>
      </c>
      <c r="O136" s="37">
        <v>81</v>
      </c>
      <c r="P136" s="4">
        <f t="shared" si="29"/>
        <v>0.36851683348498632</v>
      </c>
      <c r="Q136" s="11">
        <v>20</v>
      </c>
      <c r="R136" s="37">
        <v>223</v>
      </c>
      <c r="S136" s="37">
        <v>233.1</v>
      </c>
      <c r="T136" s="4">
        <f t="shared" si="30"/>
        <v>1.0452914798206279</v>
      </c>
      <c r="U136" s="11">
        <v>35</v>
      </c>
      <c r="V136" s="37">
        <v>9</v>
      </c>
      <c r="W136" s="37">
        <v>9.9</v>
      </c>
      <c r="X136" s="4">
        <f t="shared" si="31"/>
        <v>1.1000000000000001</v>
      </c>
      <c r="Y136" s="11">
        <v>15</v>
      </c>
      <c r="Z136" s="47">
        <f t="shared" si="36"/>
        <v>0.91194423079277132</v>
      </c>
      <c r="AA136" s="47">
        <f t="shared" si="32"/>
        <v>0.91194423079277132</v>
      </c>
      <c r="AB136" s="48">
        <v>739</v>
      </c>
      <c r="AC136" s="37">
        <f t="shared" si="33"/>
        <v>67.181818181818187</v>
      </c>
      <c r="AD136" s="37">
        <f t="shared" si="34"/>
        <v>61.3</v>
      </c>
      <c r="AE136" s="37">
        <f t="shared" si="35"/>
        <v>-5.8818181818181898</v>
      </c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10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10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10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10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10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10"/>
      <c r="GD136" s="9"/>
      <c r="GE136" s="9"/>
    </row>
    <row r="137" spans="1:187" s="2" customFormat="1" ht="16.95" customHeight="1">
      <c r="A137" s="14" t="s">
        <v>136</v>
      </c>
      <c r="B137" s="37">
        <v>0</v>
      </c>
      <c r="C137" s="37">
        <v>0</v>
      </c>
      <c r="D137" s="4">
        <f t="shared" si="28"/>
        <v>0</v>
      </c>
      <c r="E137" s="11">
        <v>0</v>
      </c>
      <c r="F137" s="5" t="s">
        <v>370</v>
      </c>
      <c r="G137" s="5" t="s">
        <v>370</v>
      </c>
      <c r="H137" s="5" t="s">
        <v>370</v>
      </c>
      <c r="I137" s="5" t="s">
        <v>370</v>
      </c>
      <c r="J137" s="5" t="s">
        <v>370</v>
      </c>
      <c r="K137" s="5" t="s">
        <v>370</v>
      </c>
      <c r="L137" s="5" t="s">
        <v>370</v>
      </c>
      <c r="M137" s="5" t="s">
        <v>370</v>
      </c>
      <c r="N137" s="37">
        <v>313.2</v>
      </c>
      <c r="O137" s="37">
        <v>96.9</v>
      </c>
      <c r="P137" s="4">
        <f t="shared" si="29"/>
        <v>0.30938697318007669</v>
      </c>
      <c r="Q137" s="11">
        <v>20</v>
      </c>
      <c r="R137" s="37">
        <v>393</v>
      </c>
      <c r="S137" s="37">
        <v>380.2</v>
      </c>
      <c r="T137" s="4">
        <f t="shared" si="30"/>
        <v>0.96743002544529255</v>
      </c>
      <c r="U137" s="11">
        <v>35</v>
      </c>
      <c r="V137" s="37">
        <v>12</v>
      </c>
      <c r="W137" s="37">
        <v>13.1</v>
      </c>
      <c r="X137" s="4">
        <f t="shared" si="31"/>
        <v>1.0916666666666666</v>
      </c>
      <c r="Y137" s="11">
        <v>15</v>
      </c>
      <c r="Z137" s="47">
        <f t="shared" si="36"/>
        <v>0.80603986220266821</v>
      </c>
      <c r="AA137" s="47">
        <f t="shared" si="32"/>
        <v>0.80603986220266821</v>
      </c>
      <c r="AB137" s="48">
        <v>1870</v>
      </c>
      <c r="AC137" s="37">
        <f t="shared" si="33"/>
        <v>170</v>
      </c>
      <c r="AD137" s="37">
        <f t="shared" si="34"/>
        <v>137</v>
      </c>
      <c r="AE137" s="37">
        <f t="shared" si="35"/>
        <v>-33</v>
      </c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10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10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10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10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10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10"/>
      <c r="GD137" s="9"/>
      <c r="GE137" s="9"/>
    </row>
    <row r="138" spans="1:187" s="2" customFormat="1" ht="16.95" customHeight="1">
      <c r="A138" s="14" t="s">
        <v>137</v>
      </c>
      <c r="B138" s="37">
        <v>0</v>
      </c>
      <c r="C138" s="37">
        <v>0</v>
      </c>
      <c r="D138" s="4">
        <f t="shared" si="28"/>
        <v>0</v>
      </c>
      <c r="E138" s="11">
        <v>0</v>
      </c>
      <c r="F138" s="5" t="s">
        <v>370</v>
      </c>
      <c r="G138" s="5" t="s">
        <v>370</v>
      </c>
      <c r="H138" s="5" t="s">
        <v>370</v>
      </c>
      <c r="I138" s="5" t="s">
        <v>370</v>
      </c>
      <c r="J138" s="5" t="s">
        <v>370</v>
      </c>
      <c r="K138" s="5" t="s">
        <v>370</v>
      </c>
      <c r="L138" s="5" t="s">
        <v>370</v>
      </c>
      <c r="M138" s="5" t="s">
        <v>370</v>
      </c>
      <c r="N138" s="37">
        <v>613.79999999999995</v>
      </c>
      <c r="O138" s="37">
        <v>106.9</v>
      </c>
      <c r="P138" s="4">
        <f t="shared" si="29"/>
        <v>0.17416096448354515</v>
      </c>
      <c r="Q138" s="11">
        <v>20</v>
      </c>
      <c r="R138" s="37">
        <v>15</v>
      </c>
      <c r="S138" s="37">
        <v>0</v>
      </c>
      <c r="T138" s="4">
        <f t="shared" si="30"/>
        <v>0</v>
      </c>
      <c r="U138" s="11">
        <v>25</v>
      </c>
      <c r="V138" s="37">
        <v>2</v>
      </c>
      <c r="W138" s="37">
        <v>0.3</v>
      </c>
      <c r="X138" s="4">
        <f t="shared" si="31"/>
        <v>0.15</v>
      </c>
      <c r="Y138" s="11">
        <v>25</v>
      </c>
      <c r="Z138" s="47">
        <f t="shared" si="36"/>
        <v>0.10333170413815575</v>
      </c>
      <c r="AA138" s="47">
        <f t="shared" si="32"/>
        <v>0.10333170413815575</v>
      </c>
      <c r="AB138" s="48">
        <v>75</v>
      </c>
      <c r="AC138" s="37">
        <f t="shared" si="33"/>
        <v>6.8181818181818183</v>
      </c>
      <c r="AD138" s="37">
        <f t="shared" si="34"/>
        <v>0.7</v>
      </c>
      <c r="AE138" s="37">
        <f t="shared" si="35"/>
        <v>-6.1181818181818182</v>
      </c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10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10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10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10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10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10"/>
      <c r="GD138" s="9"/>
      <c r="GE138" s="9"/>
    </row>
    <row r="139" spans="1:187" s="2" customFormat="1" ht="16.95" customHeight="1">
      <c r="A139" s="18" t="s">
        <v>138</v>
      </c>
      <c r="B139" s="66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10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10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10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10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10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10"/>
      <c r="GD139" s="9"/>
      <c r="GE139" s="9"/>
    </row>
    <row r="140" spans="1:187" s="2" customFormat="1" ht="16.95" customHeight="1">
      <c r="A140" s="14" t="s">
        <v>139</v>
      </c>
      <c r="B140" s="37">
        <v>0</v>
      </c>
      <c r="C140" s="37">
        <v>0</v>
      </c>
      <c r="D140" s="4">
        <f t="shared" si="28"/>
        <v>0</v>
      </c>
      <c r="E140" s="11">
        <v>0</v>
      </c>
      <c r="F140" s="5" t="s">
        <v>370</v>
      </c>
      <c r="G140" s="5" t="s">
        <v>370</v>
      </c>
      <c r="H140" s="5" t="s">
        <v>370</v>
      </c>
      <c r="I140" s="5" t="s">
        <v>370</v>
      </c>
      <c r="J140" s="5" t="s">
        <v>370</v>
      </c>
      <c r="K140" s="5" t="s">
        <v>370</v>
      </c>
      <c r="L140" s="5" t="s">
        <v>370</v>
      </c>
      <c r="M140" s="5" t="s">
        <v>370</v>
      </c>
      <c r="N140" s="37">
        <v>544.20000000000005</v>
      </c>
      <c r="O140" s="37">
        <v>496.1</v>
      </c>
      <c r="P140" s="4">
        <f t="shared" si="29"/>
        <v>0.91161337743476656</v>
      </c>
      <c r="Q140" s="11">
        <v>20</v>
      </c>
      <c r="R140" s="37">
        <v>0</v>
      </c>
      <c r="S140" s="37">
        <v>0</v>
      </c>
      <c r="T140" s="4">
        <f t="shared" si="30"/>
        <v>1</v>
      </c>
      <c r="U140" s="11">
        <v>30</v>
      </c>
      <c r="V140" s="37">
        <v>0.8</v>
      </c>
      <c r="W140" s="37">
        <v>0.9</v>
      </c>
      <c r="X140" s="4">
        <f t="shared" si="31"/>
        <v>1.125</v>
      </c>
      <c r="Y140" s="11">
        <v>20</v>
      </c>
      <c r="Z140" s="47">
        <f t="shared" si="36"/>
        <v>1.0104609649813618</v>
      </c>
      <c r="AA140" s="47">
        <f t="shared" si="32"/>
        <v>1.0104609649813618</v>
      </c>
      <c r="AB140" s="48">
        <v>2458</v>
      </c>
      <c r="AC140" s="37">
        <f t="shared" si="33"/>
        <v>223.45454545454547</v>
      </c>
      <c r="AD140" s="37">
        <f t="shared" si="34"/>
        <v>225.8</v>
      </c>
      <c r="AE140" s="37">
        <f t="shared" si="35"/>
        <v>2.3454545454545439</v>
      </c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10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10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10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10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10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10"/>
      <c r="GD140" s="9"/>
      <c r="GE140" s="9"/>
    </row>
    <row r="141" spans="1:187" s="2" customFormat="1" ht="16.95" customHeight="1">
      <c r="A141" s="14" t="s">
        <v>140</v>
      </c>
      <c r="B141" s="37">
        <v>0</v>
      </c>
      <c r="C141" s="37">
        <v>0</v>
      </c>
      <c r="D141" s="4">
        <f t="shared" si="28"/>
        <v>0</v>
      </c>
      <c r="E141" s="11">
        <v>0</v>
      </c>
      <c r="F141" s="5" t="s">
        <v>370</v>
      </c>
      <c r="G141" s="5" t="s">
        <v>370</v>
      </c>
      <c r="H141" s="5" t="s">
        <v>370</v>
      </c>
      <c r="I141" s="5" t="s">
        <v>370</v>
      </c>
      <c r="J141" s="5" t="s">
        <v>370</v>
      </c>
      <c r="K141" s="5" t="s">
        <v>370</v>
      </c>
      <c r="L141" s="5" t="s">
        <v>370</v>
      </c>
      <c r="M141" s="5" t="s">
        <v>370</v>
      </c>
      <c r="N141" s="37">
        <v>15.6</v>
      </c>
      <c r="O141" s="37">
        <v>12.7</v>
      </c>
      <c r="P141" s="4">
        <f t="shared" si="29"/>
        <v>0.8141025641025641</v>
      </c>
      <c r="Q141" s="11">
        <v>20</v>
      </c>
      <c r="R141" s="37">
        <v>3</v>
      </c>
      <c r="S141" s="37">
        <v>4.3</v>
      </c>
      <c r="T141" s="4">
        <f t="shared" si="30"/>
        <v>1.4333333333333333</v>
      </c>
      <c r="U141" s="11">
        <v>35</v>
      </c>
      <c r="V141" s="37">
        <v>0.8</v>
      </c>
      <c r="W141" s="37">
        <v>1</v>
      </c>
      <c r="X141" s="4">
        <f t="shared" si="31"/>
        <v>1.25</v>
      </c>
      <c r="Y141" s="11">
        <v>15</v>
      </c>
      <c r="Z141" s="47">
        <f t="shared" si="36"/>
        <v>1.217124542124542</v>
      </c>
      <c r="AA141" s="47">
        <f t="shared" si="32"/>
        <v>1.2017124542124542</v>
      </c>
      <c r="AB141" s="48">
        <v>3115</v>
      </c>
      <c r="AC141" s="37">
        <f t="shared" si="33"/>
        <v>283.18181818181819</v>
      </c>
      <c r="AD141" s="37">
        <f t="shared" si="34"/>
        <v>340.3</v>
      </c>
      <c r="AE141" s="37">
        <f t="shared" si="35"/>
        <v>57.118181818181824</v>
      </c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10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10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10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10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10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10"/>
      <c r="GD141" s="9"/>
      <c r="GE141" s="9"/>
    </row>
    <row r="142" spans="1:187" s="2" customFormat="1" ht="16.95" customHeight="1">
      <c r="A142" s="14" t="s">
        <v>141</v>
      </c>
      <c r="B142" s="37">
        <v>0</v>
      </c>
      <c r="C142" s="37">
        <v>0</v>
      </c>
      <c r="D142" s="4">
        <f t="shared" si="28"/>
        <v>0</v>
      </c>
      <c r="E142" s="11">
        <v>0</v>
      </c>
      <c r="F142" s="5" t="s">
        <v>370</v>
      </c>
      <c r="G142" s="5" t="s">
        <v>370</v>
      </c>
      <c r="H142" s="5" t="s">
        <v>370</v>
      </c>
      <c r="I142" s="5" t="s">
        <v>370</v>
      </c>
      <c r="J142" s="5" t="s">
        <v>370</v>
      </c>
      <c r="K142" s="5" t="s">
        <v>370</v>
      </c>
      <c r="L142" s="5" t="s">
        <v>370</v>
      </c>
      <c r="M142" s="5" t="s">
        <v>370</v>
      </c>
      <c r="N142" s="37">
        <v>24.6</v>
      </c>
      <c r="O142" s="37">
        <v>38</v>
      </c>
      <c r="P142" s="4">
        <f t="shared" si="29"/>
        <v>1.5447154471544715</v>
      </c>
      <c r="Q142" s="11">
        <v>20</v>
      </c>
      <c r="R142" s="37">
        <v>58</v>
      </c>
      <c r="S142" s="37">
        <v>59</v>
      </c>
      <c r="T142" s="4">
        <f t="shared" si="30"/>
        <v>1.0172413793103448</v>
      </c>
      <c r="U142" s="11">
        <v>30</v>
      </c>
      <c r="V142" s="37">
        <v>4</v>
      </c>
      <c r="W142" s="37">
        <v>4</v>
      </c>
      <c r="X142" s="4">
        <f t="shared" si="31"/>
        <v>1</v>
      </c>
      <c r="Y142" s="11">
        <v>20</v>
      </c>
      <c r="Z142" s="47">
        <f t="shared" si="36"/>
        <v>1.1630221474628539</v>
      </c>
      <c r="AA142" s="47">
        <f t="shared" si="32"/>
        <v>1.1630221474628539</v>
      </c>
      <c r="AB142" s="48">
        <v>4913</v>
      </c>
      <c r="AC142" s="37">
        <f t="shared" si="33"/>
        <v>446.63636363636363</v>
      </c>
      <c r="AD142" s="37">
        <f t="shared" si="34"/>
        <v>519.4</v>
      </c>
      <c r="AE142" s="37">
        <f t="shared" si="35"/>
        <v>72.763636363636351</v>
      </c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10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10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10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10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10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10"/>
      <c r="GD142" s="9"/>
      <c r="GE142" s="9"/>
    </row>
    <row r="143" spans="1:187" s="2" customFormat="1" ht="16.95" customHeight="1">
      <c r="A143" s="14" t="s">
        <v>142</v>
      </c>
      <c r="B143" s="37">
        <v>4610</v>
      </c>
      <c r="C143" s="37">
        <v>4655.5</v>
      </c>
      <c r="D143" s="4">
        <f t="shared" si="28"/>
        <v>1.0098698481561823</v>
      </c>
      <c r="E143" s="11">
        <v>10</v>
      </c>
      <c r="F143" s="5" t="s">
        <v>370</v>
      </c>
      <c r="G143" s="5" t="s">
        <v>370</v>
      </c>
      <c r="H143" s="5" t="s">
        <v>370</v>
      </c>
      <c r="I143" s="5" t="s">
        <v>370</v>
      </c>
      <c r="J143" s="5" t="s">
        <v>370</v>
      </c>
      <c r="K143" s="5" t="s">
        <v>370</v>
      </c>
      <c r="L143" s="5" t="s">
        <v>370</v>
      </c>
      <c r="M143" s="5" t="s">
        <v>370</v>
      </c>
      <c r="N143" s="37">
        <v>266</v>
      </c>
      <c r="O143" s="37">
        <v>300.5</v>
      </c>
      <c r="P143" s="4">
        <f t="shared" si="29"/>
        <v>1.1296992481203008</v>
      </c>
      <c r="Q143" s="11">
        <v>20</v>
      </c>
      <c r="R143" s="37">
        <v>3</v>
      </c>
      <c r="S143" s="37">
        <v>3.6</v>
      </c>
      <c r="T143" s="4">
        <f t="shared" si="30"/>
        <v>1.2</v>
      </c>
      <c r="U143" s="11">
        <v>20</v>
      </c>
      <c r="V143" s="37">
        <v>0</v>
      </c>
      <c r="W143" s="37">
        <v>0</v>
      </c>
      <c r="X143" s="4">
        <f t="shared" si="31"/>
        <v>1</v>
      </c>
      <c r="Y143" s="11">
        <v>30</v>
      </c>
      <c r="Z143" s="47">
        <f t="shared" si="36"/>
        <v>1.083658543049598</v>
      </c>
      <c r="AA143" s="47">
        <f t="shared" si="32"/>
        <v>1.083658543049598</v>
      </c>
      <c r="AB143" s="48">
        <v>5345</v>
      </c>
      <c r="AC143" s="37">
        <f t="shared" si="33"/>
        <v>485.90909090909093</v>
      </c>
      <c r="AD143" s="37">
        <f t="shared" si="34"/>
        <v>526.6</v>
      </c>
      <c r="AE143" s="37">
        <f t="shared" si="35"/>
        <v>40.690909090909088</v>
      </c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10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10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10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10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10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10"/>
      <c r="GD143" s="9"/>
      <c r="GE143" s="9"/>
    </row>
    <row r="144" spans="1:187" s="2" customFormat="1" ht="16.95" customHeight="1">
      <c r="A144" s="14" t="s">
        <v>143</v>
      </c>
      <c r="B144" s="37">
        <v>69</v>
      </c>
      <c r="C144" s="37">
        <v>61</v>
      </c>
      <c r="D144" s="4">
        <f t="shared" si="28"/>
        <v>0.88405797101449279</v>
      </c>
      <c r="E144" s="11">
        <v>10</v>
      </c>
      <c r="F144" s="5" t="s">
        <v>370</v>
      </c>
      <c r="G144" s="5" t="s">
        <v>370</v>
      </c>
      <c r="H144" s="5" t="s">
        <v>370</v>
      </c>
      <c r="I144" s="5" t="s">
        <v>370</v>
      </c>
      <c r="J144" s="5" t="s">
        <v>370</v>
      </c>
      <c r="K144" s="5" t="s">
        <v>370</v>
      </c>
      <c r="L144" s="5" t="s">
        <v>370</v>
      </c>
      <c r="M144" s="5" t="s">
        <v>370</v>
      </c>
      <c r="N144" s="37">
        <v>237</v>
      </c>
      <c r="O144" s="37">
        <v>750.7</v>
      </c>
      <c r="P144" s="4">
        <f t="shared" si="29"/>
        <v>3.1675105485232069</v>
      </c>
      <c r="Q144" s="11">
        <v>20</v>
      </c>
      <c r="R144" s="37">
        <v>6</v>
      </c>
      <c r="S144" s="37">
        <v>7.5</v>
      </c>
      <c r="T144" s="4">
        <f t="shared" si="30"/>
        <v>1.25</v>
      </c>
      <c r="U144" s="11">
        <v>30</v>
      </c>
      <c r="V144" s="37">
        <v>0.5</v>
      </c>
      <c r="W144" s="37">
        <v>0.5</v>
      </c>
      <c r="X144" s="4">
        <f t="shared" si="31"/>
        <v>1</v>
      </c>
      <c r="Y144" s="11">
        <v>20</v>
      </c>
      <c r="Z144" s="47">
        <f t="shared" si="36"/>
        <v>1.6211348835076134</v>
      </c>
      <c r="AA144" s="47">
        <f t="shared" si="32"/>
        <v>1.2421134883507614</v>
      </c>
      <c r="AB144" s="48">
        <v>1353</v>
      </c>
      <c r="AC144" s="37">
        <f t="shared" si="33"/>
        <v>123</v>
      </c>
      <c r="AD144" s="37">
        <f t="shared" si="34"/>
        <v>152.80000000000001</v>
      </c>
      <c r="AE144" s="37">
        <f t="shared" si="35"/>
        <v>29.800000000000011</v>
      </c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10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10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10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10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10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10"/>
      <c r="GD144" s="9"/>
      <c r="GE144" s="9"/>
    </row>
    <row r="145" spans="1:187" s="2" customFormat="1" ht="16.95" customHeight="1">
      <c r="A145" s="14" t="s">
        <v>144</v>
      </c>
      <c r="B145" s="37">
        <v>0</v>
      </c>
      <c r="C145" s="37">
        <v>0</v>
      </c>
      <c r="D145" s="4">
        <f t="shared" si="28"/>
        <v>0</v>
      </c>
      <c r="E145" s="11">
        <v>0</v>
      </c>
      <c r="F145" s="5" t="s">
        <v>370</v>
      </c>
      <c r="G145" s="5" t="s">
        <v>370</v>
      </c>
      <c r="H145" s="5" t="s">
        <v>370</v>
      </c>
      <c r="I145" s="5" t="s">
        <v>370</v>
      </c>
      <c r="J145" s="5" t="s">
        <v>370</v>
      </c>
      <c r="K145" s="5" t="s">
        <v>370</v>
      </c>
      <c r="L145" s="5" t="s">
        <v>370</v>
      </c>
      <c r="M145" s="5" t="s">
        <v>370</v>
      </c>
      <c r="N145" s="37">
        <v>26</v>
      </c>
      <c r="O145" s="37">
        <v>9.8000000000000007</v>
      </c>
      <c r="P145" s="4">
        <f t="shared" si="29"/>
        <v>0.37692307692307697</v>
      </c>
      <c r="Q145" s="11">
        <v>20</v>
      </c>
      <c r="R145" s="37">
        <v>0</v>
      </c>
      <c r="S145" s="37">
        <v>0</v>
      </c>
      <c r="T145" s="4">
        <f t="shared" si="30"/>
        <v>1</v>
      </c>
      <c r="U145" s="11">
        <v>35</v>
      </c>
      <c r="V145" s="37">
        <v>0.9</v>
      </c>
      <c r="W145" s="37">
        <v>1.9</v>
      </c>
      <c r="X145" s="4">
        <f t="shared" si="31"/>
        <v>2.1111111111111112</v>
      </c>
      <c r="Y145" s="11">
        <v>15</v>
      </c>
      <c r="Z145" s="47">
        <f t="shared" si="36"/>
        <v>1.0600732600732601</v>
      </c>
      <c r="AA145" s="47">
        <f t="shared" si="32"/>
        <v>1.0600732600732601</v>
      </c>
      <c r="AB145" s="48">
        <v>3436</v>
      </c>
      <c r="AC145" s="37">
        <f t="shared" si="33"/>
        <v>312.36363636363637</v>
      </c>
      <c r="AD145" s="37">
        <f t="shared" si="34"/>
        <v>331.1</v>
      </c>
      <c r="AE145" s="37">
        <f t="shared" si="35"/>
        <v>18.736363636363649</v>
      </c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10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10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10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10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10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10"/>
      <c r="GD145" s="9"/>
      <c r="GE145" s="9"/>
    </row>
    <row r="146" spans="1:187" s="2" customFormat="1" ht="16.95" customHeight="1">
      <c r="A146" s="18" t="s">
        <v>145</v>
      </c>
      <c r="B146" s="66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10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10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10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10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10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10"/>
      <c r="GD146" s="9"/>
      <c r="GE146" s="9"/>
    </row>
    <row r="147" spans="1:187" s="2" customFormat="1" ht="16.95" customHeight="1">
      <c r="A147" s="14" t="s">
        <v>146</v>
      </c>
      <c r="B147" s="37">
        <v>427</v>
      </c>
      <c r="C147" s="37">
        <v>456.9</v>
      </c>
      <c r="D147" s="4">
        <f t="shared" si="28"/>
        <v>1.070023419203747</v>
      </c>
      <c r="E147" s="11">
        <v>10</v>
      </c>
      <c r="F147" s="5" t="s">
        <v>370</v>
      </c>
      <c r="G147" s="5" t="s">
        <v>370</v>
      </c>
      <c r="H147" s="5" t="s">
        <v>370</v>
      </c>
      <c r="I147" s="5" t="s">
        <v>370</v>
      </c>
      <c r="J147" s="5" t="s">
        <v>370</v>
      </c>
      <c r="K147" s="5" t="s">
        <v>370</v>
      </c>
      <c r="L147" s="5" t="s">
        <v>370</v>
      </c>
      <c r="M147" s="5" t="s">
        <v>370</v>
      </c>
      <c r="N147" s="37">
        <v>121.5</v>
      </c>
      <c r="O147" s="37">
        <v>168.6</v>
      </c>
      <c r="P147" s="4">
        <f t="shared" si="29"/>
        <v>1.3876543209876542</v>
      </c>
      <c r="Q147" s="11">
        <v>20</v>
      </c>
      <c r="R147" s="37">
        <v>1</v>
      </c>
      <c r="S147" s="37">
        <v>4.0999999999999996</v>
      </c>
      <c r="T147" s="4">
        <f t="shared" si="30"/>
        <v>4.0999999999999996</v>
      </c>
      <c r="U147" s="11">
        <v>20</v>
      </c>
      <c r="V147" s="37">
        <v>0.5</v>
      </c>
      <c r="W147" s="37">
        <v>0.6</v>
      </c>
      <c r="X147" s="4">
        <f t="shared" si="31"/>
        <v>1.2</v>
      </c>
      <c r="Y147" s="11">
        <v>30</v>
      </c>
      <c r="Z147" s="47">
        <f t="shared" si="36"/>
        <v>1.955666507647382</v>
      </c>
      <c r="AA147" s="47">
        <f t="shared" si="32"/>
        <v>1.2755666507647381</v>
      </c>
      <c r="AB147" s="48">
        <v>2328</v>
      </c>
      <c r="AC147" s="37">
        <f t="shared" si="33"/>
        <v>211.63636363636363</v>
      </c>
      <c r="AD147" s="37">
        <f t="shared" si="34"/>
        <v>270</v>
      </c>
      <c r="AE147" s="37">
        <f t="shared" si="35"/>
        <v>58.363636363636374</v>
      </c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10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10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10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10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10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10"/>
      <c r="GD147" s="9"/>
      <c r="GE147" s="9"/>
    </row>
    <row r="148" spans="1:187" s="2" customFormat="1" ht="16.95" customHeight="1">
      <c r="A148" s="14" t="s">
        <v>147</v>
      </c>
      <c r="B148" s="37">
        <v>120</v>
      </c>
      <c r="C148" s="37">
        <v>122</v>
      </c>
      <c r="D148" s="4">
        <f t="shared" si="28"/>
        <v>1.0166666666666666</v>
      </c>
      <c r="E148" s="11">
        <v>10</v>
      </c>
      <c r="F148" s="5" t="s">
        <v>370</v>
      </c>
      <c r="G148" s="5" t="s">
        <v>370</v>
      </c>
      <c r="H148" s="5" t="s">
        <v>370</v>
      </c>
      <c r="I148" s="5" t="s">
        <v>370</v>
      </c>
      <c r="J148" s="5" t="s">
        <v>370</v>
      </c>
      <c r="K148" s="5" t="s">
        <v>370</v>
      </c>
      <c r="L148" s="5" t="s">
        <v>370</v>
      </c>
      <c r="M148" s="5" t="s">
        <v>370</v>
      </c>
      <c r="N148" s="37">
        <v>351.2</v>
      </c>
      <c r="O148" s="37">
        <v>89</v>
      </c>
      <c r="P148" s="4">
        <f t="shared" si="29"/>
        <v>0.25341685649202733</v>
      </c>
      <c r="Q148" s="11">
        <v>20</v>
      </c>
      <c r="R148" s="37">
        <v>0.2</v>
      </c>
      <c r="S148" s="37">
        <v>0.2</v>
      </c>
      <c r="T148" s="4">
        <f t="shared" si="30"/>
        <v>1</v>
      </c>
      <c r="U148" s="11">
        <v>15</v>
      </c>
      <c r="V148" s="37">
        <v>0.3</v>
      </c>
      <c r="W148" s="37">
        <v>0.3</v>
      </c>
      <c r="X148" s="4">
        <f t="shared" si="31"/>
        <v>1</v>
      </c>
      <c r="Y148" s="11">
        <v>35</v>
      </c>
      <c r="Z148" s="47">
        <f t="shared" si="36"/>
        <v>0.81543754745634023</v>
      </c>
      <c r="AA148" s="47">
        <f t="shared" si="32"/>
        <v>0.81543754745634023</v>
      </c>
      <c r="AB148" s="48">
        <v>2752</v>
      </c>
      <c r="AC148" s="37">
        <f t="shared" si="33"/>
        <v>250.18181818181819</v>
      </c>
      <c r="AD148" s="37">
        <f t="shared" si="34"/>
        <v>204</v>
      </c>
      <c r="AE148" s="37">
        <f t="shared" si="35"/>
        <v>-46.181818181818187</v>
      </c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10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10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10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10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10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10"/>
      <c r="GD148" s="9"/>
      <c r="GE148" s="9"/>
    </row>
    <row r="149" spans="1:187" s="2" customFormat="1" ht="16.95" customHeight="1">
      <c r="A149" s="14" t="s">
        <v>148</v>
      </c>
      <c r="B149" s="37">
        <v>1101</v>
      </c>
      <c r="C149" s="37">
        <v>1219.8</v>
      </c>
      <c r="D149" s="4">
        <f t="shared" si="28"/>
        <v>1.1079019073569483</v>
      </c>
      <c r="E149" s="11">
        <v>10</v>
      </c>
      <c r="F149" s="5" t="s">
        <v>370</v>
      </c>
      <c r="G149" s="5" t="s">
        <v>370</v>
      </c>
      <c r="H149" s="5" t="s">
        <v>370</v>
      </c>
      <c r="I149" s="5" t="s">
        <v>370</v>
      </c>
      <c r="J149" s="5" t="s">
        <v>370</v>
      </c>
      <c r="K149" s="5" t="s">
        <v>370</v>
      </c>
      <c r="L149" s="5" t="s">
        <v>370</v>
      </c>
      <c r="M149" s="5" t="s">
        <v>370</v>
      </c>
      <c r="N149" s="37">
        <v>580.6</v>
      </c>
      <c r="O149" s="37">
        <v>291.10000000000002</v>
      </c>
      <c r="P149" s="4">
        <f t="shared" si="29"/>
        <v>0.50137788494660696</v>
      </c>
      <c r="Q149" s="11">
        <v>20</v>
      </c>
      <c r="R149" s="37">
        <v>100</v>
      </c>
      <c r="S149" s="37">
        <v>293.8</v>
      </c>
      <c r="T149" s="4">
        <f t="shared" si="30"/>
        <v>2.9380000000000002</v>
      </c>
      <c r="U149" s="11">
        <v>10</v>
      </c>
      <c r="V149" s="37">
        <v>0.6</v>
      </c>
      <c r="W149" s="37">
        <v>0.7</v>
      </c>
      <c r="X149" s="4">
        <f t="shared" si="31"/>
        <v>1.1666666666666667</v>
      </c>
      <c r="Y149" s="11">
        <v>40</v>
      </c>
      <c r="Z149" s="47">
        <f t="shared" si="36"/>
        <v>1.2144155429896037</v>
      </c>
      <c r="AA149" s="47">
        <f t="shared" si="32"/>
        <v>1.2014415542989603</v>
      </c>
      <c r="AB149" s="48">
        <v>3953</v>
      </c>
      <c r="AC149" s="37">
        <f t="shared" si="33"/>
        <v>359.36363636363637</v>
      </c>
      <c r="AD149" s="37">
        <f t="shared" si="34"/>
        <v>431.8</v>
      </c>
      <c r="AE149" s="37">
        <f t="shared" si="35"/>
        <v>72.436363636363637</v>
      </c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10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10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10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10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10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10"/>
      <c r="GD149" s="9"/>
      <c r="GE149" s="9"/>
    </row>
    <row r="150" spans="1:187" s="2" customFormat="1" ht="16.95" customHeight="1">
      <c r="A150" s="14" t="s">
        <v>149</v>
      </c>
      <c r="B150" s="37">
        <v>5767</v>
      </c>
      <c r="C150" s="37">
        <v>5782.3</v>
      </c>
      <c r="D150" s="4">
        <f t="shared" si="28"/>
        <v>1.0026530258366568</v>
      </c>
      <c r="E150" s="11">
        <v>10</v>
      </c>
      <c r="F150" s="5" t="s">
        <v>370</v>
      </c>
      <c r="G150" s="5" t="s">
        <v>370</v>
      </c>
      <c r="H150" s="5" t="s">
        <v>370</v>
      </c>
      <c r="I150" s="5" t="s">
        <v>370</v>
      </c>
      <c r="J150" s="5" t="s">
        <v>370</v>
      </c>
      <c r="K150" s="5" t="s">
        <v>370</v>
      </c>
      <c r="L150" s="5" t="s">
        <v>370</v>
      </c>
      <c r="M150" s="5" t="s">
        <v>370</v>
      </c>
      <c r="N150" s="37">
        <v>537.4</v>
      </c>
      <c r="O150" s="37">
        <v>209.9</v>
      </c>
      <c r="P150" s="4">
        <f t="shared" si="29"/>
        <v>0.39058429475251211</v>
      </c>
      <c r="Q150" s="11">
        <v>20</v>
      </c>
      <c r="R150" s="37">
        <v>1.8</v>
      </c>
      <c r="S150" s="37">
        <v>1.9</v>
      </c>
      <c r="T150" s="4">
        <f t="shared" si="30"/>
        <v>1.0555555555555556</v>
      </c>
      <c r="U150" s="11">
        <v>20</v>
      </c>
      <c r="V150" s="37">
        <v>2.2999999999999998</v>
      </c>
      <c r="W150" s="37">
        <v>2.2999999999999998</v>
      </c>
      <c r="X150" s="4">
        <f t="shared" si="31"/>
        <v>1</v>
      </c>
      <c r="Y150" s="11">
        <v>30</v>
      </c>
      <c r="Z150" s="47">
        <f t="shared" si="36"/>
        <v>0.861866590806599</v>
      </c>
      <c r="AA150" s="47">
        <f t="shared" si="32"/>
        <v>0.861866590806599</v>
      </c>
      <c r="AB150" s="48">
        <v>7757</v>
      </c>
      <c r="AC150" s="37">
        <f t="shared" si="33"/>
        <v>705.18181818181813</v>
      </c>
      <c r="AD150" s="37">
        <f t="shared" si="34"/>
        <v>607.79999999999995</v>
      </c>
      <c r="AE150" s="37">
        <f t="shared" si="35"/>
        <v>-97.381818181818176</v>
      </c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10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10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10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10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10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10"/>
      <c r="GD150" s="9"/>
      <c r="GE150" s="9"/>
    </row>
    <row r="151" spans="1:187" s="2" customFormat="1" ht="16.95" customHeight="1">
      <c r="A151" s="14" t="s">
        <v>150</v>
      </c>
      <c r="B151" s="37">
        <v>119</v>
      </c>
      <c r="C151" s="37">
        <v>125.8</v>
      </c>
      <c r="D151" s="4">
        <f t="shared" si="28"/>
        <v>1.0571428571428572</v>
      </c>
      <c r="E151" s="11">
        <v>10</v>
      </c>
      <c r="F151" s="5" t="s">
        <v>370</v>
      </c>
      <c r="G151" s="5" t="s">
        <v>370</v>
      </c>
      <c r="H151" s="5" t="s">
        <v>370</v>
      </c>
      <c r="I151" s="5" t="s">
        <v>370</v>
      </c>
      <c r="J151" s="5" t="s">
        <v>370</v>
      </c>
      <c r="K151" s="5" t="s">
        <v>370</v>
      </c>
      <c r="L151" s="5" t="s">
        <v>370</v>
      </c>
      <c r="M151" s="5" t="s">
        <v>370</v>
      </c>
      <c r="N151" s="37">
        <v>2302.6</v>
      </c>
      <c r="O151" s="37">
        <v>210.7</v>
      </c>
      <c r="P151" s="4">
        <f t="shared" si="29"/>
        <v>9.1505254929210453E-2</v>
      </c>
      <c r="Q151" s="11">
        <v>20</v>
      </c>
      <c r="R151" s="37">
        <v>111.6</v>
      </c>
      <c r="S151" s="37">
        <v>122.9</v>
      </c>
      <c r="T151" s="4">
        <f t="shared" si="30"/>
        <v>1.1012544802867386</v>
      </c>
      <c r="U151" s="11">
        <v>35</v>
      </c>
      <c r="V151" s="37">
        <v>2</v>
      </c>
      <c r="W151" s="37">
        <v>2.2999999999999998</v>
      </c>
      <c r="X151" s="4">
        <f t="shared" si="31"/>
        <v>1.1499999999999999</v>
      </c>
      <c r="Y151" s="11">
        <v>15</v>
      </c>
      <c r="Z151" s="47">
        <f t="shared" si="36"/>
        <v>0.85244300600060785</v>
      </c>
      <c r="AA151" s="47">
        <f t="shared" si="32"/>
        <v>0.85244300600060785</v>
      </c>
      <c r="AB151" s="48">
        <v>1592</v>
      </c>
      <c r="AC151" s="37">
        <f t="shared" si="33"/>
        <v>144.72727272727272</v>
      </c>
      <c r="AD151" s="37">
        <f t="shared" si="34"/>
        <v>123.4</v>
      </c>
      <c r="AE151" s="37">
        <f t="shared" si="35"/>
        <v>-21.327272727272714</v>
      </c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10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10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10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10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10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10"/>
      <c r="GD151" s="9"/>
      <c r="GE151" s="9"/>
    </row>
    <row r="152" spans="1:187" s="2" customFormat="1" ht="16.95" customHeight="1">
      <c r="A152" s="14" t="s">
        <v>151</v>
      </c>
      <c r="B152" s="37">
        <v>0</v>
      </c>
      <c r="C152" s="37">
        <v>0</v>
      </c>
      <c r="D152" s="4">
        <f t="shared" si="28"/>
        <v>0</v>
      </c>
      <c r="E152" s="11">
        <v>0</v>
      </c>
      <c r="F152" s="5" t="s">
        <v>370</v>
      </c>
      <c r="G152" s="5" t="s">
        <v>370</v>
      </c>
      <c r="H152" s="5" t="s">
        <v>370</v>
      </c>
      <c r="I152" s="5" t="s">
        <v>370</v>
      </c>
      <c r="J152" s="5" t="s">
        <v>370</v>
      </c>
      <c r="K152" s="5" t="s">
        <v>370</v>
      </c>
      <c r="L152" s="5" t="s">
        <v>370</v>
      </c>
      <c r="M152" s="5" t="s">
        <v>370</v>
      </c>
      <c r="N152" s="37">
        <v>1333.6</v>
      </c>
      <c r="O152" s="37">
        <v>261.2</v>
      </c>
      <c r="P152" s="4">
        <f t="shared" si="29"/>
        <v>0.19586082783443312</v>
      </c>
      <c r="Q152" s="11">
        <v>20</v>
      </c>
      <c r="R152" s="37">
        <v>2</v>
      </c>
      <c r="S152" s="37">
        <v>4.3</v>
      </c>
      <c r="T152" s="4">
        <f t="shared" si="30"/>
        <v>2.15</v>
      </c>
      <c r="U152" s="11">
        <v>5</v>
      </c>
      <c r="V152" s="37">
        <v>21.5</v>
      </c>
      <c r="W152" s="37">
        <v>26.4</v>
      </c>
      <c r="X152" s="4">
        <f t="shared" si="31"/>
        <v>1.2279069767441859</v>
      </c>
      <c r="Y152" s="11">
        <v>45</v>
      </c>
      <c r="Z152" s="47">
        <f t="shared" si="36"/>
        <v>0.99890043585967181</v>
      </c>
      <c r="AA152" s="47">
        <f t="shared" si="32"/>
        <v>0.99890043585967181</v>
      </c>
      <c r="AB152" s="48">
        <v>983</v>
      </c>
      <c r="AC152" s="37">
        <f t="shared" si="33"/>
        <v>89.36363636363636</v>
      </c>
      <c r="AD152" s="37">
        <f t="shared" si="34"/>
        <v>89.3</v>
      </c>
      <c r="AE152" s="37">
        <f t="shared" si="35"/>
        <v>-6.3636363636362603E-2</v>
      </c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10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10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10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10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10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10"/>
      <c r="GD152" s="9"/>
      <c r="GE152" s="9"/>
    </row>
    <row r="153" spans="1:187" s="2" customFormat="1" ht="16.95" customHeight="1">
      <c r="A153" s="14" t="s">
        <v>152</v>
      </c>
      <c r="B153" s="37">
        <v>16885</v>
      </c>
      <c r="C153" s="37">
        <v>17135.7</v>
      </c>
      <c r="D153" s="4">
        <f t="shared" si="28"/>
        <v>1.014847497779094</v>
      </c>
      <c r="E153" s="11">
        <v>10</v>
      </c>
      <c r="F153" s="5" t="s">
        <v>370</v>
      </c>
      <c r="G153" s="5" t="s">
        <v>370</v>
      </c>
      <c r="H153" s="5" t="s">
        <v>370</v>
      </c>
      <c r="I153" s="5" t="s">
        <v>370</v>
      </c>
      <c r="J153" s="5" t="s">
        <v>370</v>
      </c>
      <c r="K153" s="5" t="s">
        <v>370</v>
      </c>
      <c r="L153" s="5" t="s">
        <v>370</v>
      </c>
      <c r="M153" s="5" t="s">
        <v>370</v>
      </c>
      <c r="N153" s="37">
        <v>915</v>
      </c>
      <c r="O153" s="37">
        <v>1175</v>
      </c>
      <c r="P153" s="4">
        <f t="shared" si="29"/>
        <v>1.284153005464481</v>
      </c>
      <c r="Q153" s="11">
        <v>20</v>
      </c>
      <c r="R153" s="37">
        <v>0.8</v>
      </c>
      <c r="S153" s="37">
        <v>0.8</v>
      </c>
      <c r="T153" s="4">
        <f t="shared" si="30"/>
        <v>1</v>
      </c>
      <c r="U153" s="11">
        <v>15</v>
      </c>
      <c r="V153" s="37">
        <v>11</v>
      </c>
      <c r="W153" s="37">
        <v>21.3</v>
      </c>
      <c r="X153" s="4">
        <f t="shared" si="31"/>
        <v>1.9363636363636365</v>
      </c>
      <c r="Y153" s="11">
        <v>35</v>
      </c>
      <c r="Z153" s="47">
        <f t="shared" si="36"/>
        <v>1.4825532794975982</v>
      </c>
      <c r="AA153" s="47">
        <f t="shared" si="32"/>
        <v>1.2282553279497597</v>
      </c>
      <c r="AB153" s="48">
        <v>4740</v>
      </c>
      <c r="AC153" s="37">
        <f t="shared" si="33"/>
        <v>430.90909090909093</v>
      </c>
      <c r="AD153" s="37">
        <f t="shared" si="34"/>
        <v>529.29999999999995</v>
      </c>
      <c r="AE153" s="37">
        <f t="shared" si="35"/>
        <v>98.39090909090902</v>
      </c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10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10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10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10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10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10"/>
      <c r="GD153" s="9"/>
      <c r="GE153" s="9"/>
    </row>
    <row r="154" spans="1:187" s="2" customFormat="1" ht="16.95" customHeight="1">
      <c r="A154" s="14" t="s">
        <v>153</v>
      </c>
      <c r="B154" s="37">
        <v>297</v>
      </c>
      <c r="C154" s="37">
        <v>99</v>
      </c>
      <c r="D154" s="4">
        <f t="shared" si="28"/>
        <v>0.33333333333333331</v>
      </c>
      <c r="E154" s="11">
        <v>10</v>
      </c>
      <c r="F154" s="5" t="s">
        <v>370</v>
      </c>
      <c r="G154" s="5" t="s">
        <v>370</v>
      </c>
      <c r="H154" s="5" t="s">
        <v>370</v>
      </c>
      <c r="I154" s="5" t="s">
        <v>370</v>
      </c>
      <c r="J154" s="5" t="s">
        <v>370</v>
      </c>
      <c r="K154" s="5" t="s">
        <v>370</v>
      </c>
      <c r="L154" s="5" t="s">
        <v>370</v>
      </c>
      <c r="M154" s="5" t="s">
        <v>370</v>
      </c>
      <c r="N154" s="37">
        <v>600.9</v>
      </c>
      <c r="O154" s="37">
        <v>117.8</v>
      </c>
      <c r="P154" s="4">
        <f t="shared" si="29"/>
        <v>0.19603927442170077</v>
      </c>
      <c r="Q154" s="11">
        <v>20</v>
      </c>
      <c r="R154" s="37">
        <v>245</v>
      </c>
      <c r="S154" s="37">
        <v>259.89999999999998</v>
      </c>
      <c r="T154" s="4">
        <f t="shared" si="30"/>
        <v>1.0608163265306121</v>
      </c>
      <c r="U154" s="11">
        <v>35</v>
      </c>
      <c r="V154" s="37">
        <v>7</v>
      </c>
      <c r="W154" s="37">
        <v>7.3</v>
      </c>
      <c r="X154" s="4">
        <f t="shared" si="31"/>
        <v>1.0428571428571429</v>
      </c>
      <c r="Y154" s="11">
        <v>15</v>
      </c>
      <c r="Z154" s="47">
        <f t="shared" si="36"/>
        <v>0.75031934241494902</v>
      </c>
      <c r="AA154" s="47">
        <f t="shared" si="32"/>
        <v>0.75031934241494902</v>
      </c>
      <c r="AB154" s="48">
        <v>1369</v>
      </c>
      <c r="AC154" s="37">
        <f t="shared" si="33"/>
        <v>124.45454545454545</v>
      </c>
      <c r="AD154" s="37">
        <f t="shared" si="34"/>
        <v>93.4</v>
      </c>
      <c r="AE154" s="37">
        <f t="shared" si="35"/>
        <v>-31.054545454545448</v>
      </c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10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10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10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10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10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10"/>
      <c r="GD154" s="9"/>
      <c r="GE154" s="9"/>
    </row>
    <row r="155" spans="1:187" s="2" customFormat="1" ht="16.95" customHeight="1">
      <c r="A155" s="14" t="s">
        <v>154</v>
      </c>
      <c r="B155" s="37">
        <v>3830</v>
      </c>
      <c r="C155" s="37">
        <v>3852</v>
      </c>
      <c r="D155" s="4">
        <f t="shared" si="28"/>
        <v>1.0057441253263708</v>
      </c>
      <c r="E155" s="11">
        <v>10</v>
      </c>
      <c r="F155" s="5" t="s">
        <v>370</v>
      </c>
      <c r="G155" s="5" t="s">
        <v>370</v>
      </c>
      <c r="H155" s="5" t="s">
        <v>370</v>
      </c>
      <c r="I155" s="5" t="s">
        <v>370</v>
      </c>
      <c r="J155" s="5" t="s">
        <v>370</v>
      </c>
      <c r="K155" s="5" t="s">
        <v>370</v>
      </c>
      <c r="L155" s="5" t="s">
        <v>370</v>
      </c>
      <c r="M155" s="5" t="s">
        <v>370</v>
      </c>
      <c r="N155" s="37">
        <v>515.79999999999995</v>
      </c>
      <c r="O155" s="37">
        <v>177.2</v>
      </c>
      <c r="P155" s="4">
        <f t="shared" si="29"/>
        <v>0.34354400930593254</v>
      </c>
      <c r="Q155" s="11">
        <v>20</v>
      </c>
      <c r="R155" s="37">
        <v>0.6</v>
      </c>
      <c r="S155" s="37">
        <v>0.6</v>
      </c>
      <c r="T155" s="4">
        <f t="shared" si="30"/>
        <v>1</v>
      </c>
      <c r="U155" s="11">
        <v>20</v>
      </c>
      <c r="V155" s="37">
        <v>0.6</v>
      </c>
      <c r="W155" s="37">
        <v>0.6</v>
      </c>
      <c r="X155" s="4">
        <f t="shared" si="31"/>
        <v>1</v>
      </c>
      <c r="Y155" s="11">
        <v>30</v>
      </c>
      <c r="Z155" s="47">
        <f t="shared" si="36"/>
        <v>0.83660401799227946</v>
      </c>
      <c r="AA155" s="47">
        <f t="shared" si="32"/>
        <v>0.83660401799227946</v>
      </c>
      <c r="AB155" s="48">
        <v>3493</v>
      </c>
      <c r="AC155" s="37">
        <f t="shared" si="33"/>
        <v>317.54545454545456</v>
      </c>
      <c r="AD155" s="37">
        <f t="shared" si="34"/>
        <v>265.7</v>
      </c>
      <c r="AE155" s="37">
        <f t="shared" si="35"/>
        <v>-51.845454545454572</v>
      </c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10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10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10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10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10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10"/>
      <c r="GD155" s="9"/>
      <c r="GE155" s="9"/>
    </row>
    <row r="156" spans="1:187" s="2" customFormat="1" ht="16.95" customHeight="1">
      <c r="A156" s="14" t="s">
        <v>155</v>
      </c>
      <c r="B156" s="37">
        <v>51</v>
      </c>
      <c r="C156" s="37">
        <v>53</v>
      </c>
      <c r="D156" s="4">
        <f t="shared" si="28"/>
        <v>1.0392156862745099</v>
      </c>
      <c r="E156" s="11">
        <v>10</v>
      </c>
      <c r="F156" s="5" t="s">
        <v>370</v>
      </c>
      <c r="G156" s="5" t="s">
        <v>370</v>
      </c>
      <c r="H156" s="5" t="s">
        <v>370</v>
      </c>
      <c r="I156" s="5" t="s">
        <v>370</v>
      </c>
      <c r="J156" s="5" t="s">
        <v>370</v>
      </c>
      <c r="K156" s="5" t="s">
        <v>370</v>
      </c>
      <c r="L156" s="5" t="s">
        <v>370</v>
      </c>
      <c r="M156" s="5" t="s">
        <v>370</v>
      </c>
      <c r="N156" s="37">
        <v>78.8</v>
      </c>
      <c r="O156" s="37">
        <v>36.6</v>
      </c>
      <c r="P156" s="4">
        <f t="shared" si="29"/>
        <v>0.46446700507614219</v>
      </c>
      <c r="Q156" s="11">
        <v>20</v>
      </c>
      <c r="R156" s="37">
        <v>115</v>
      </c>
      <c r="S156" s="37">
        <v>147.4</v>
      </c>
      <c r="T156" s="4">
        <f t="shared" si="30"/>
        <v>1.2817391304347827</v>
      </c>
      <c r="U156" s="11">
        <v>30</v>
      </c>
      <c r="V156" s="37">
        <v>3.3</v>
      </c>
      <c r="W156" s="37">
        <v>3.9</v>
      </c>
      <c r="X156" s="4">
        <f t="shared" si="31"/>
        <v>1.1818181818181819</v>
      </c>
      <c r="Y156" s="11">
        <v>20</v>
      </c>
      <c r="Z156" s="47">
        <f t="shared" si="36"/>
        <v>1.0221254314209383</v>
      </c>
      <c r="AA156" s="47">
        <f t="shared" si="32"/>
        <v>1.0221254314209383</v>
      </c>
      <c r="AB156" s="48">
        <v>3141</v>
      </c>
      <c r="AC156" s="37">
        <f t="shared" si="33"/>
        <v>285.54545454545456</v>
      </c>
      <c r="AD156" s="37">
        <f t="shared" si="34"/>
        <v>291.89999999999998</v>
      </c>
      <c r="AE156" s="37">
        <f t="shared" si="35"/>
        <v>6.3545454545454163</v>
      </c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10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10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10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10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10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10"/>
      <c r="GD156" s="9"/>
      <c r="GE156" s="9"/>
    </row>
    <row r="157" spans="1:187" s="2" customFormat="1" ht="16.95" customHeight="1">
      <c r="A157" s="14" t="s">
        <v>156</v>
      </c>
      <c r="B157" s="37">
        <v>165</v>
      </c>
      <c r="C157" s="37">
        <v>183</v>
      </c>
      <c r="D157" s="4">
        <f t="shared" si="28"/>
        <v>1.1090909090909091</v>
      </c>
      <c r="E157" s="11">
        <v>10</v>
      </c>
      <c r="F157" s="5" t="s">
        <v>370</v>
      </c>
      <c r="G157" s="5" t="s">
        <v>370</v>
      </c>
      <c r="H157" s="5" t="s">
        <v>370</v>
      </c>
      <c r="I157" s="5" t="s">
        <v>370</v>
      </c>
      <c r="J157" s="5" t="s">
        <v>370</v>
      </c>
      <c r="K157" s="5" t="s">
        <v>370</v>
      </c>
      <c r="L157" s="5" t="s">
        <v>370</v>
      </c>
      <c r="M157" s="5" t="s">
        <v>370</v>
      </c>
      <c r="N157" s="37">
        <v>88</v>
      </c>
      <c r="O157" s="37">
        <v>53.5</v>
      </c>
      <c r="P157" s="4">
        <f t="shared" si="29"/>
        <v>0.60795454545454541</v>
      </c>
      <c r="Q157" s="11">
        <v>20</v>
      </c>
      <c r="R157" s="37">
        <v>0.3</v>
      </c>
      <c r="S157" s="37">
        <v>2.2000000000000002</v>
      </c>
      <c r="T157" s="4">
        <f t="shared" si="30"/>
        <v>7.3333333333333339</v>
      </c>
      <c r="U157" s="11">
        <v>15</v>
      </c>
      <c r="V157" s="37">
        <v>0.3</v>
      </c>
      <c r="W157" s="37">
        <v>0.4</v>
      </c>
      <c r="X157" s="4">
        <f t="shared" si="31"/>
        <v>1.3333333333333335</v>
      </c>
      <c r="Y157" s="11">
        <v>35</v>
      </c>
      <c r="Z157" s="47">
        <f t="shared" si="36"/>
        <v>2.2489583333333334</v>
      </c>
      <c r="AA157" s="47">
        <f t="shared" si="32"/>
        <v>1.3</v>
      </c>
      <c r="AB157" s="48">
        <v>3537</v>
      </c>
      <c r="AC157" s="37">
        <f t="shared" si="33"/>
        <v>321.54545454545456</v>
      </c>
      <c r="AD157" s="37">
        <f t="shared" si="34"/>
        <v>418</v>
      </c>
      <c r="AE157" s="37">
        <f t="shared" si="35"/>
        <v>96.454545454545439</v>
      </c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10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10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10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10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10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10"/>
      <c r="GD157" s="9"/>
      <c r="GE157" s="9"/>
    </row>
    <row r="158" spans="1:187" s="2" customFormat="1" ht="16.95" customHeight="1">
      <c r="A158" s="14" t="s">
        <v>157</v>
      </c>
      <c r="B158" s="37">
        <v>419857</v>
      </c>
      <c r="C158" s="37">
        <v>1050831.8999999999</v>
      </c>
      <c r="D158" s="4">
        <f t="shared" si="28"/>
        <v>2.5028328692864474</v>
      </c>
      <c r="E158" s="11">
        <v>10</v>
      </c>
      <c r="F158" s="5" t="s">
        <v>370</v>
      </c>
      <c r="G158" s="5" t="s">
        <v>370</v>
      </c>
      <c r="H158" s="5" t="s">
        <v>370</v>
      </c>
      <c r="I158" s="5" t="s">
        <v>370</v>
      </c>
      <c r="J158" s="5" t="s">
        <v>370</v>
      </c>
      <c r="K158" s="5" t="s">
        <v>370</v>
      </c>
      <c r="L158" s="5" t="s">
        <v>370</v>
      </c>
      <c r="M158" s="5" t="s">
        <v>370</v>
      </c>
      <c r="N158" s="37">
        <v>2409.6</v>
      </c>
      <c r="O158" s="37">
        <v>1044.5999999999999</v>
      </c>
      <c r="P158" s="4">
        <f t="shared" si="29"/>
        <v>0.43351593625498008</v>
      </c>
      <c r="Q158" s="11">
        <v>20</v>
      </c>
      <c r="R158" s="37">
        <v>0.3</v>
      </c>
      <c r="S158" s="37">
        <v>0.3</v>
      </c>
      <c r="T158" s="4">
        <f t="shared" si="30"/>
        <v>1</v>
      </c>
      <c r="U158" s="11">
        <v>20</v>
      </c>
      <c r="V158" s="37">
        <v>220</v>
      </c>
      <c r="W158" s="37">
        <v>241</v>
      </c>
      <c r="X158" s="4">
        <f t="shared" si="31"/>
        <v>1.0954545454545455</v>
      </c>
      <c r="Y158" s="11">
        <v>30</v>
      </c>
      <c r="Z158" s="47">
        <f t="shared" si="36"/>
        <v>1.0820285472700055</v>
      </c>
      <c r="AA158" s="47">
        <f t="shared" si="32"/>
        <v>1.0820285472700055</v>
      </c>
      <c r="AB158" s="48">
        <v>1377</v>
      </c>
      <c r="AC158" s="37">
        <f t="shared" si="33"/>
        <v>125.18181818181819</v>
      </c>
      <c r="AD158" s="37">
        <f t="shared" si="34"/>
        <v>135.5</v>
      </c>
      <c r="AE158" s="37">
        <f t="shared" si="35"/>
        <v>10.318181818181813</v>
      </c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10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10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10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10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10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10"/>
      <c r="GD158" s="9"/>
      <c r="GE158" s="9"/>
    </row>
    <row r="159" spans="1:187" s="2" customFormat="1" ht="16.95" customHeight="1">
      <c r="A159" s="18" t="s">
        <v>158</v>
      </c>
      <c r="B159" s="66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10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10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10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10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10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10"/>
      <c r="GD159" s="9"/>
      <c r="GE159" s="9"/>
    </row>
    <row r="160" spans="1:187" s="2" customFormat="1" ht="16.95" customHeight="1">
      <c r="A160" s="14" t="s">
        <v>72</v>
      </c>
      <c r="B160" s="37">
        <v>0</v>
      </c>
      <c r="C160" s="37">
        <v>0</v>
      </c>
      <c r="D160" s="4">
        <f t="shared" si="28"/>
        <v>0</v>
      </c>
      <c r="E160" s="11">
        <v>0</v>
      </c>
      <c r="F160" s="5" t="s">
        <v>370</v>
      </c>
      <c r="G160" s="5" t="s">
        <v>370</v>
      </c>
      <c r="H160" s="5" t="s">
        <v>370</v>
      </c>
      <c r="I160" s="5" t="s">
        <v>370</v>
      </c>
      <c r="J160" s="5" t="s">
        <v>370</v>
      </c>
      <c r="K160" s="5" t="s">
        <v>370</v>
      </c>
      <c r="L160" s="5" t="s">
        <v>370</v>
      </c>
      <c r="M160" s="5" t="s">
        <v>370</v>
      </c>
      <c r="N160" s="37">
        <v>39.4</v>
      </c>
      <c r="O160" s="37">
        <v>63</v>
      </c>
      <c r="P160" s="4">
        <f t="shared" si="29"/>
        <v>1.5989847715736041</v>
      </c>
      <c r="Q160" s="11">
        <v>20</v>
      </c>
      <c r="R160" s="37">
        <v>0</v>
      </c>
      <c r="S160" s="37">
        <v>0</v>
      </c>
      <c r="T160" s="4">
        <f t="shared" si="30"/>
        <v>1</v>
      </c>
      <c r="U160" s="11">
        <v>25</v>
      </c>
      <c r="V160" s="37">
        <v>0</v>
      </c>
      <c r="W160" s="37">
        <v>0.1</v>
      </c>
      <c r="X160" s="4">
        <f t="shared" si="31"/>
        <v>1</v>
      </c>
      <c r="Y160" s="11">
        <v>25</v>
      </c>
      <c r="Z160" s="47">
        <f t="shared" si="36"/>
        <v>1.1711385061638868</v>
      </c>
      <c r="AA160" s="47">
        <f t="shared" si="32"/>
        <v>1.1711385061638868</v>
      </c>
      <c r="AB160" s="48">
        <v>2204</v>
      </c>
      <c r="AC160" s="37">
        <f t="shared" si="33"/>
        <v>200.36363636363637</v>
      </c>
      <c r="AD160" s="37">
        <f t="shared" si="34"/>
        <v>234.7</v>
      </c>
      <c r="AE160" s="37">
        <f t="shared" si="35"/>
        <v>34.336363636363615</v>
      </c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10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10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10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10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10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10"/>
      <c r="GD160" s="9"/>
      <c r="GE160" s="9"/>
    </row>
    <row r="161" spans="1:187" s="2" customFormat="1" ht="16.95" customHeight="1">
      <c r="A161" s="14" t="s">
        <v>159</v>
      </c>
      <c r="B161" s="37">
        <v>0</v>
      </c>
      <c r="C161" s="37">
        <v>0</v>
      </c>
      <c r="D161" s="4">
        <f t="shared" si="28"/>
        <v>0</v>
      </c>
      <c r="E161" s="11">
        <v>0</v>
      </c>
      <c r="F161" s="5" t="s">
        <v>370</v>
      </c>
      <c r="G161" s="5" t="s">
        <v>370</v>
      </c>
      <c r="H161" s="5" t="s">
        <v>370</v>
      </c>
      <c r="I161" s="5" t="s">
        <v>370</v>
      </c>
      <c r="J161" s="5" t="s">
        <v>370</v>
      </c>
      <c r="K161" s="5" t="s">
        <v>370</v>
      </c>
      <c r="L161" s="5" t="s">
        <v>370</v>
      </c>
      <c r="M161" s="5" t="s">
        <v>370</v>
      </c>
      <c r="N161" s="37">
        <v>171.1</v>
      </c>
      <c r="O161" s="37">
        <v>164.2</v>
      </c>
      <c r="P161" s="4">
        <f t="shared" si="29"/>
        <v>0.95967270601987142</v>
      </c>
      <c r="Q161" s="11">
        <v>20</v>
      </c>
      <c r="R161" s="37">
        <v>0</v>
      </c>
      <c r="S161" s="37">
        <v>0</v>
      </c>
      <c r="T161" s="4">
        <f t="shared" si="30"/>
        <v>1</v>
      </c>
      <c r="U161" s="11">
        <v>45</v>
      </c>
      <c r="V161" s="37">
        <v>0</v>
      </c>
      <c r="W161" s="37">
        <v>0</v>
      </c>
      <c r="X161" s="4">
        <f t="shared" si="31"/>
        <v>1</v>
      </c>
      <c r="Y161" s="11">
        <v>5</v>
      </c>
      <c r="Z161" s="47">
        <f t="shared" si="36"/>
        <v>0.98847791600567758</v>
      </c>
      <c r="AA161" s="47">
        <f t="shared" si="32"/>
        <v>0.98847791600567758</v>
      </c>
      <c r="AB161" s="48">
        <v>697</v>
      </c>
      <c r="AC161" s="37">
        <f t="shared" si="33"/>
        <v>63.363636363636367</v>
      </c>
      <c r="AD161" s="37">
        <f t="shared" si="34"/>
        <v>62.6</v>
      </c>
      <c r="AE161" s="37">
        <f t="shared" si="35"/>
        <v>-0.76363636363636545</v>
      </c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10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10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10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10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10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10"/>
      <c r="GD161" s="9"/>
      <c r="GE161" s="9"/>
    </row>
    <row r="162" spans="1:187" s="2" customFormat="1" ht="16.95" customHeight="1">
      <c r="A162" s="14" t="s">
        <v>160</v>
      </c>
      <c r="B162" s="37">
        <v>0</v>
      </c>
      <c r="C162" s="37">
        <v>0</v>
      </c>
      <c r="D162" s="4">
        <f t="shared" si="28"/>
        <v>0</v>
      </c>
      <c r="E162" s="11">
        <v>0</v>
      </c>
      <c r="F162" s="5" t="s">
        <v>370</v>
      </c>
      <c r="G162" s="5" t="s">
        <v>370</v>
      </c>
      <c r="H162" s="5" t="s">
        <v>370</v>
      </c>
      <c r="I162" s="5" t="s">
        <v>370</v>
      </c>
      <c r="J162" s="5" t="s">
        <v>370</v>
      </c>
      <c r="K162" s="5" t="s">
        <v>370</v>
      </c>
      <c r="L162" s="5" t="s">
        <v>370</v>
      </c>
      <c r="M162" s="5" t="s">
        <v>370</v>
      </c>
      <c r="N162" s="37">
        <v>61.5</v>
      </c>
      <c r="O162" s="37">
        <v>172.7</v>
      </c>
      <c r="P162" s="4">
        <f t="shared" si="29"/>
        <v>2.808130081300813</v>
      </c>
      <c r="Q162" s="11">
        <v>20</v>
      </c>
      <c r="R162" s="37">
        <v>0</v>
      </c>
      <c r="S162" s="37">
        <v>0</v>
      </c>
      <c r="T162" s="4">
        <f t="shared" si="30"/>
        <v>1</v>
      </c>
      <c r="U162" s="11">
        <v>20</v>
      </c>
      <c r="V162" s="37">
        <v>0</v>
      </c>
      <c r="W162" s="37">
        <v>0</v>
      </c>
      <c r="X162" s="4">
        <f t="shared" si="31"/>
        <v>1</v>
      </c>
      <c r="Y162" s="11">
        <v>30</v>
      </c>
      <c r="Z162" s="47">
        <f t="shared" si="36"/>
        <v>1.5166085946573751</v>
      </c>
      <c r="AA162" s="47">
        <f t="shared" si="32"/>
        <v>1.2316608594657374</v>
      </c>
      <c r="AB162" s="48">
        <v>3012</v>
      </c>
      <c r="AC162" s="37">
        <f t="shared" si="33"/>
        <v>273.81818181818181</v>
      </c>
      <c r="AD162" s="37">
        <f t="shared" si="34"/>
        <v>337.3</v>
      </c>
      <c r="AE162" s="37">
        <f t="shared" si="35"/>
        <v>63.481818181818198</v>
      </c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10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10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10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10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10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10"/>
      <c r="GD162" s="9"/>
      <c r="GE162" s="9"/>
    </row>
    <row r="163" spans="1:187" s="2" customFormat="1" ht="16.95" customHeight="1">
      <c r="A163" s="14" t="s">
        <v>161</v>
      </c>
      <c r="B163" s="37">
        <v>0</v>
      </c>
      <c r="C163" s="37">
        <v>0</v>
      </c>
      <c r="D163" s="4">
        <f t="shared" si="28"/>
        <v>0</v>
      </c>
      <c r="E163" s="11">
        <v>0</v>
      </c>
      <c r="F163" s="5" t="s">
        <v>370</v>
      </c>
      <c r="G163" s="5" t="s">
        <v>370</v>
      </c>
      <c r="H163" s="5" t="s">
        <v>370</v>
      </c>
      <c r="I163" s="5" t="s">
        <v>370</v>
      </c>
      <c r="J163" s="5" t="s">
        <v>370</v>
      </c>
      <c r="K163" s="5" t="s">
        <v>370</v>
      </c>
      <c r="L163" s="5" t="s">
        <v>370</v>
      </c>
      <c r="M163" s="5" t="s">
        <v>370</v>
      </c>
      <c r="N163" s="37">
        <v>168.7</v>
      </c>
      <c r="O163" s="37">
        <v>319</v>
      </c>
      <c r="P163" s="4">
        <f t="shared" si="29"/>
        <v>1.8909306461173683</v>
      </c>
      <c r="Q163" s="11">
        <v>20</v>
      </c>
      <c r="R163" s="37">
        <v>0</v>
      </c>
      <c r="S163" s="37">
        <v>0</v>
      </c>
      <c r="T163" s="4">
        <f t="shared" si="30"/>
        <v>1</v>
      </c>
      <c r="U163" s="11">
        <v>25</v>
      </c>
      <c r="V163" s="37">
        <v>1</v>
      </c>
      <c r="W163" s="37">
        <v>1.2</v>
      </c>
      <c r="X163" s="4">
        <f t="shared" si="31"/>
        <v>1.2</v>
      </c>
      <c r="Y163" s="11">
        <v>25</v>
      </c>
      <c r="Z163" s="47">
        <f t="shared" si="36"/>
        <v>1.3259801846049624</v>
      </c>
      <c r="AA163" s="47">
        <f t="shared" si="32"/>
        <v>1.2125980184604961</v>
      </c>
      <c r="AB163" s="48">
        <v>1641</v>
      </c>
      <c r="AC163" s="37">
        <f t="shared" si="33"/>
        <v>149.18181818181819</v>
      </c>
      <c r="AD163" s="37">
        <f t="shared" si="34"/>
        <v>180.9</v>
      </c>
      <c r="AE163" s="37">
        <f t="shared" si="35"/>
        <v>31.718181818181819</v>
      </c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10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10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10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10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10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10"/>
      <c r="GD163" s="9"/>
      <c r="GE163" s="9"/>
    </row>
    <row r="164" spans="1:187" s="2" customFormat="1" ht="16.95" customHeight="1">
      <c r="A164" s="14" t="s">
        <v>162</v>
      </c>
      <c r="B164" s="37">
        <v>52278</v>
      </c>
      <c r="C164" s="37">
        <v>76472.600000000006</v>
      </c>
      <c r="D164" s="4">
        <f t="shared" si="28"/>
        <v>1.4628065342974101</v>
      </c>
      <c r="E164" s="11">
        <v>10</v>
      </c>
      <c r="F164" s="5" t="s">
        <v>370</v>
      </c>
      <c r="G164" s="5" t="s">
        <v>370</v>
      </c>
      <c r="H164" s="5" t="s">
        <v>370</v>
      </c>
      <c r="I164" s="5" t="s">
        <v>370</v>
      </c>
      <c r="J164" s="5" t="s">
        <v>370</v>
      </c>
      <c r="K164" s="5" t="s">
        <v>370</v>
      </c>
      <c r="L164" s="5" t="s">
        <v>370</v>
      </c>
      <c r="M164" s="5" t="s">
        <v>370</v>
      </c>
      <c r="N164" s="37">
        <v>1432</v>
      </c>
      <c r="O164" s="37">
        <v>1079.7</v>
      </c>
      <c r="P164" s="4">
        <f t="shared" si="29"/>
        <v>0.75398044692737431</v>
      </c>
      <c r="Q164" s="11">
        <v>20</v>
      </c>
      <c r="R164" s="37">
        <v>95</v>
      </c>
      <c r="S164" s="37">
        <v>121.5</v>
      </c>
      <c r="T164" s="4">
        <f t="shared" si="30"/>
        <v>1.2789473684210526</v>
      </c>
      <c r="U164" s="11">
        <v>25</v>
      </c>
      <c r="V164" s="37">
        <v>2</v>
      </c>
      <c r="W164" s="37">
        <v>3.8</v>
      </c>
      <c r="X164" s="4">
        <f t="shared" si="31"/>
        <v>1.9</v>
      </c>
      <c r="Y164" s="11">
        <v>25</v>
      </c>
      <c r="Z164" s="47">
        <f t="shared" si="36"/>
        <v>1.3647669811505989</v>
      </c>
      <c r="AA164" s="47">
        <f t="shared" si="32"/>
        <v>1.2164766981150599</v>
      </c>
      <c r="AB164" s="48">
        <v>4359</v>
      </c>
      <c r="AC164" s="37">
        <f t="shared" si="33"/>
        <v>396.27272727272725</v>
      </c>
      <c r="AD164" s="37">
        <f t="shared" si="34"/>
        <v>482.1</v>
      </c>
      <c r="AE164" s="37">
        <f t="shared" si="35"/>
        <v>85.827272727272771</v>
      </c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10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10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10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10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10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10"/>
      <c r="GD164" s="9"/>
      <c r="GE164" s="9"/>
    </row>
    <row r="165" spans="1:187" s="2" customFormat="1" ht="16.95" customHeight="1">
      <c r="A165" s="14" t="s">
        <v>163</v>
      </c>
      <c r="B165" s="37">
        <v>0</v>
      </c>
      <c r="C165" s="37">
        <v>0</v>
      </c>
      <c r="D165" s="4">
        <f t="shared" si="28"/>
        <v>0</v>
      </c>
      <c r="E165" s="11">
        <v>0</v>
      </c>
      <c r="F165" s="5" t="s">
        <v>370</v>
      </c>
      <c r="G165" s="5" t="s">
        <v>370</v>
      </c>
      <c r="H165" s="5" t="s">
        <v>370</v>
      </c>
      <c r="I165" s="5" t="s">
        <v>370</v>
      </c>
      <c r="J165" s="5" t="s">
        <v>370</v>
      </c>
      <c r="K165" s="5" t="s">
        <v>370</v>
      </c>
      <c r="L165" s="5" t="s">
        <v>370</v>
      </c>
      <c r="M165" s="5" t="s">
        <v>370</v>
      </c>
      <c r="N165" s="37">
        <v>93.2</v>
      </c>
      <c r="O165" s="37">
        <v>30.2</v>
      </c>
      <c r="P165" s="4">
        <f t="shared" si="29"/>
        <v>0.32403433476394849</v>
      </c>
      <c r="Q165" s="11">
        <v>20</v>
      </c>
      <c r="R165" s="37">
        <v>0</v>
      </c>
      <c r="S165" s="37">
        <v>0</v>
      </c>
      <c r="T165" s="4">
        <f t="shared" si="30"/>
        <v>1</v>
      </c>
      <c r="U165" s="11">
        <v>25</v>
      </c>
      <c r="V165" s="37">
        <v>0</v>
      </c>
      <c r="W165" s="37">
        <v>0</v>
      </c>
      <c r="X165" s="4">
        <f t="shared" si="31"/>
        <v>1</v>
      </c>
      <c r="Y165" s="11">
        <v>25</v>
      </c>
      <c r="Z165" s="47">
        <f t="shared" si="36"/>
        <v>0.80686695278969955</v>
      </c>
      <c r="AA165" s="47">
        <f t="shared" si="32"/>
        <v>0.80686695278969955</v>
      </c>
      <c r="AB165" s="48">
        <v>2464</v>
      </c>
      <c r="AC165" s="37">
        <f t="shared" si="33"/>
        <v>224</v>
      </c>
      <c r="AD165" s="37">
        <f t="shared" si="34"/>
        <v>180.7</v>
      </c>
      <c r="AE165" s="37">
        <f t="shared" si="35"/>
        <v>-43.300000000000011</v>
      </c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10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10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10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10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10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10"/>
      <c r="GD165" s="9"/>
      <c r="GE165" s="9"/>
    </row>
    <row r="166" spans="1:187" s="2" customFormat="1" ht="16.95" customHeight="1">
      <c r="A166" s="14" t="s">
        <v>164</v>
      </c>
      <c r="B166" s="37">
        <v>5012</v>
      </c>
      <c r="C166" s="37">
        <v>5109.1000000000004</v>
      </c>
      <c r="D166" s="4">
        <f t="shared" si="28"/>
        <v>1.0193735035913807</v>
      </c>
      <c r="E166" s="11">
        <v>10</v>
      </c>
      <c r="F166" s="5" t="s">
        <v>370</v>
      </c>
      <c r="G166" s="5" t="s">
        <v>370</v>
      </c>
      <c r="H166" s="5" t="s">
        <v>370</v>
      </c>
      <c r="I166" s="5" t="s">
        <v>370</v>
      </c>
      <c r="J166" s="5" t="s">
        <v>370</v>
      </c>
      <c r="K166" s="5" t="s">
        <v>370</v>
      </c>
      <c r="L166" s="5" t="s">
        <v>370</v>
      </c>
      <c r="M166" s="5" t="s">
        <v>370</v>
      </c>
      <c r="N166" s="37">
        <v>2425.3000000000002</v>
      </c>
      <c r="O166" s="37">
        <v>846.5</v>
      </c>
      <c r="P166" s="4">
        <f t="shared" si="29"/>
        <v>0.34902898610481176</v>
      </c>
      <c r="Q166" s="11">
        <v>20</v>
      </c>
      <c r="R166" s="37">
        <v>0</v>
      </c>
      <c r="S166" s="37">
        <v>0</v>
      </c>
      <c r="T166" s="4">
        <f t="shared" si="30"/>
        <v>1</v>
      </c>
      <c r="U166" s="11">
        <v>35</v>
      </c>
      <c r="V166" s="37">
        <v>0</v>
      </c>
      <c r="W166" s="37">
        <v>0</v>
      </c>
      <c r="X166" s="4">
        <f t="shared" si="31"/>
        <v>1</v>
      </c>
      <c r="Y166" s="11">
        <v>15</v>
      </c>
      <c r="Z166" s="47">
        <f t="shared" si="36"/>
        <v>0.83967893447512554</v>
      </c>
      <c r="AA166" s="47">
        <f t="shared" si="32"/>
        <v>0.83967893447512554</v>
      </c>
      <c r="AB166" s="48">
        <v>5329</v>
      </c>
      <c r="AC166" s="37">
        <f t="shared" si="33"/>
        <v>484.45454545454544</v>
      </c>
      <c r="AD166" s="37">
        <f t="shared" si="34"/>
        <v>406.8</v>
      </c>
      <c r="AE166" s="37">
        <f t="shared" si="35"/>
        <v>-77.654545454545428</v>
      </c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10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10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10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10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10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10"/>
      <c r="GD166" s="9"/>
      <c r="GE166" s="9"/>
    </row>
    <row r="167" spans="1:187" s="2" customFormat="1" ht="16.95" customHeight="1">
      <c r="A167" s="14" t="s">
        <v>165</v>
      </c>
      <c r="B167" s="37">
        <v>0</v>
      </c>
      <c r="C167" s="37">
        <v>0</v>
      </c>
      <c r="D167" s="4">
        <f t="shared" si="28"/>
        <v>0</v>
      </c>
      <c r="E167" s="11">
        <v>0</v>
      </c>
      <c r="F167" s="5" t="s">
        <v>370</v>
      </c>
      <c r="G167" s="5" t="s">
        <v>370</v>
      </c>
      <c r="H167" s="5" t="s">
        <v>370</v>
      </c>
      <c r="I167" s="5" t="s">
        <v>370</v>
      </c>
      <c r="J167" s="5" t="s">
        <v>370</v>
      </c>
      <c r="K167" s="5" t="s">
        <v>370</v>
      </c>
      <c r="L167" s="5" t="s">
        <v>370</v>
      </c>
      <c r="M167" s="5" t="s">
        <v>370</v>
      </c>
      <c r="N167" s="37">
        <v>129.1</v>
      </c>
      <c r="O167" s="37">
        <v>166.4</v>
      </c>
      <c r="P167" s="4">
        <f t="shared" si="29"/>
        <v>1.2889233152594888</v>
      </c>
      <c r="Q167" s="11">
        <v>20</v>
      </c>
      <c r="R167" s="37">
        <v>0</v>
      </c>
      <c r="S167" s="37">
        <v>0</v>
      </c>
      <c r="T167" s="4">
        <f t="shared" si="30"/>
        <v>1</v>
      </c>
      <c r="U167" s="11">
        <v>15</v>
      </c>
      <c r="V167" s="37">
        <v>0</v>
      </c>
      <c r="W167" s="37">
        <v>0</v>
      </c>
      <c r="X167" s="4">
        <f t="shared" si="31"/>
        <v>1</v>
      </c>
      <c r="Y167" s="11">
        <v>35</v>
      </c>
      <c r="Z167" s="47">
        <f t="shared" si="36"/>
        <v>1.082549518645568</v>
      </c>
      <c r="AA167" s="47">
        <f t="shared" si="32"/>
        <v>1.082549518645568</v>
      </c>
      <c r="AB167" s="48">
        <v>1551</v>
      </c>
      <c r="AC167" s="37">
        <f t="shared" si="33"/>
        <v>141</v>
      </c>
      <c r="AD167" s="37">
        <f t="shared" si="34"/>
        <v>152.6</v>
      </c>
      <c r="AE167" s="37">
        <f t="shared" si="35"/>
        <v>11.599999999999994</v>
      </c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10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10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10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10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10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10"/>
      <c r="GD167" s="9"/>
      <c r="GE167" s="9"/>
    </row>
    <row r="168" spans="1:187" s="2" customFormat="1" ht="16.95" customHeight="1">
      <c r="A168" s="14" t="s">
        <v>166</v>
      </c>
      <c r="B168" s="37">
        <v>0</v>
      </c>
      <c r="C168" s="37">
        <v>0</v>
      </c>
      <c r="D168" s="4">
        <f t="shared" si="28"/>
        <v>0</v>
      </c>
      <c r="E168" s="11">
        <v>0</v>
      </c>
      <c r="F168" s="5" t="s">
        <v>370</v>
      </c>
      <c r="G168" s="5" t="s">
        <v>370</v>
      </c>
      <c r="H168" s="5" t="s">
        <v>370</v>
      </c>
      <c r="I168" s="5" t="s">
        <v>370</v>
      </c>
      <c r="J168" s="5" t="s">
        <v>370</v>
      </c>
      <c r="K168" s="5" t="s">
        <v>370</v>
      </c>
      <c r="L168" s="5" t="s">
        <v>370</v>
      </c>
      <c r="M168" s="5" t="s">
        <v>370</v>
      </c>
      <c r="N168" s="37">
        <v>145.6</v>
      </c>
      <c r="O168" s="37">
        <v>16.899999999999999</v>
      </c>
      <c r="P168" s="4">
        <f t="shared" si="29"/>
        <v>0.11607142857142856</v>
      </c>
      <c r="Q168" s="11">
        <v>20</v>
      </c>
      <c r="R168" s="37">
        <v>0</v>
      </c>
      <c r="S168" s="37">
        <v>0</v>
      </c>
      <c r="T168" s="4">
        <f t="shared" si="30"/>
        <v>1</v>
      </c>
      <c r="U168" s="11">
        <v>35</v>
      </c>
      <c r="V168" s="37">
        <v>0</v>
      </c>
      <c r="W168" s="37">
        <v>1.2</v>
      </c>
      <c r="X168" s="4">
        <f t="shared" si="31"/>
        <v>1</v>
      </c>
      <c r="Y168" s="11">
        <v>15</v>
      </c>
      <c r="Z168" s="47">
        <f t="shared" si="36"/>
        <v>0.74744897959183676</v>
      </c>
      <c r="AA168" s="47">
        <f t="shared" si="32"/>
        <v>0.74744897959183676</v>
      </c>
      <c r="AB168" s="48">
        <v>1070</v>
      </c>
      <c r="AC168" s="37">
        <f t="shared" si="33"/>
        <v>97.272727272727266</v>
      </c>
      <c r="AD168" s="37">
        <f t="shared" si="34"/>
        <v>72.7</v>
      </c>
      <c r="AE168" s="37">
        <f t="shared" si="35"/>
        <v>-24.572727272727263</v>
      </c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10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10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10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10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10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10"/>
      <c r="GD168" s="9"/>
      <c r="GE168" s="9"/>
    </row>
    <row r="169" spans="1:187" s="2" customFormat="1" ht="16.95" customHeight="1">
      <c r="A169" s="14" t="s">
        <v>100</v>
      </c>
      <c r="B169" s="37">
        <v>14960</v>
      </c>
      <c r="C169" s="37">
        <v>11551</v>
      </c>
      <c r="D169" s="4">
        <f t="shared" si="28"/>
        <v>0.77212566844919783</v>
      </c>
      <c r="E169" s="11">
        <v>10</v>
      </c>
      <c r="F169" s="5" t="s">
        <v>370</v>
      </c>
      <c r="G169" s="5" t="s">
        <v>370</v>
      </c>
      <c r="H169" s="5" t="s">
        <v>370</v>
      </c>
      <c r="I169" s="5" t="s">
        <v>370</v>
      </c>
      <c r="J169" s="5" t="s">
        <v>370</v>
      </c>
      <c r="K169" s="5" t="s">
        <v>370</v>
      </c>
      <c r="L169" s="5" t="s">
        <v>370</v>
      </c>
      <c r="M169" s="5" t="s">
        <v>370</v>
      </c>
      <c r="N169" s="37">
        <v>69.3</v>
      </c>
      <c r="O169" s="37">
        <v>476.9</v>
      </c>
      <c r="P169" s="4">
        <f t="shared" si="29"/>
        <v>6.8816738816738816</v>
      </c>
      <c r="Q169" s="11">
        <v>20</v>
      </c>
      <c r="R169" s="37">
        <v>0</v>
      </c>
      <c r="S169" s="37">
        <v>0</v>
      </c>
      <c r="T169" s="4">
        <f t="shared" si="30"/>
        <v>1</v>
      </c>
      <c r="U169" s="11">
        <v>25</v>
      </c>
      <c r="V169" s="37">
        <v>0</v>
      </c>
      <c r="W169" s="37">
        <v>0.3</v>
      </c>
      <c r="X169" s="4">
        <f t="shared" si="31"/>
        <v>1</v>
      </c>
      <c r="Y169" s="11">
        <v>25</v>
      </c>
      <c r="Z169" s="47">
        <f t="shared" si="36"/>
        <v>2.4419341789746203</v>
      </c>
      <c r="AA169" s="47">
        <f t="shared" si="32"/>
        <v>1.3</v>
      </c>
      <c r="AB169" s="48">
        <v>2892</v>
      </c>
      <c r="AC169" s="37">
        <f t="shared" si="33"/>
        <v>262.90909090909093</v>
      </c>
      <c r="AD169" s="37">
        <f t="shared" si="34"/>
        <v>341.8</v>
      </c>
      <c r="AE169" s="37">
        <f t="shared" si="35"/>
        <v>78.890909090909076</v>
      </c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10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10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10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10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10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10"/>
      <c r="GD169" s="9"/>
      <c r="GE169" s="9"/>
    </row>
    <row r="170" spans="1:187" s="2" customFormat="1" ht="16.95" customHeight="1">
      <c r="A170" s="14" t="s">
        <v>167</v>
      </c>
      <c r="B170" s="37">
        <v>143870</v>
      </c>
      <c r="C170" s="37">
        <v>215202</v>
      </c>
      <c r="D170" s="4">
        <f t="shared" si="28"/>
        <v>1.495808716202127</v>
      </c>
      <c r="E170" s="11">
        <v>10</v>
      </c>
      <c r="F170" s="5" t="s">
        <v>370</v>
      </c>
      <c r="G170" s="5" t="s">
        <v>370</v>
      </c>
      <c r="H170" s="5" t="s">
        <v>370</v>
      </c>
      <c r="I170" s="5" t="s">
        <v>370</v>
      </c>
      <c r="J170" s="5" t="s">
        <v>370</v>
      </c>
      <c r="K170" s="5" t="s">
        <v>370</v>
      </c>
      <c r="L170" s="5" t="s">
        <v>370</v>
      </c>
      <c r="M170" s="5" t="s">
        <v>370</v>
      </c>
      <c r="N170" s="37">
        <v>176.3</v>
      </c>
      <c r="O170" s="37">
        <v>311.2</v>
      </c>
      <c r="P170" s="4">
        <f t="shared" si="29"/>
        <v>1.7651730005672148</v>
      </c>
      <c r="Q170" s="11">
        <v>20</v>
      </c>
      <c r="R170" s="37">
        <v>180</v>
      </c>
      <c r="S170" s="37">
        <v>180.3</v>
      </c>
      <c r="T170" s="4">
        <f t="shared" si="30"/>
        <v>1.0016666666666667</v>
      </c>
      <c r="U170" s="11">
        <v>5</v>
      </c>
      <c r="V170" s="37">
        <v>2000</v>
      </c>
      <c r="W170" s="37">
        <v>2374.4</v>
      </c>
      <c r="X170" s="4">
        <f t="shared" si="31"/>
        <v>1.1872</v>
      </c>
      <c r="Y170" s="11">
        <v>45</v>
      </c>
      <c r="Z170" s="47">
        <f t="shared" si="36"/>
        <v>1.3586735063337363</v>
      </c>
      <c r="AA170" s="47">
        <f t="shared" si="32"/>
        <v>1.2158673506333737</v>
      </c>
      <c r="AB170" s="48">
        <v>2912</v>
      </c>
      <c r="AC170" s="37">
        <f t="shared" si="33"/>
        <v>264.72727272727275</v>
      </c>
      <c r="AD170" s="37">
        <f t="shared" si="34"/>
        <v>321.89999999999998</v>
      </c>
      <c r="AE170" s="37">
        <f t="shared" si="35"/>
        <v>57.172727272727229</v>
      </c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10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10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10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10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10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10"/>
      <c r="GD170" s="9"/>
      <c r="GE170" s="9"/>
    </row>
    <row r="171" spans="1:187" s="2" customFormat="1" ht="16.95" customHeight="1">
      <c r="A171" s="14" t="s">
        <v>168</v>
      </c>
      <c r="B171" s="37">
        <v>12050</v>
      </c>
      <c r="C171" s="37">
        <v>12119.7</v>
      </c>
      <c r="D171" s="4">
        <f t="shared" si="28"/>
        <v>1.0057842323651454</v>
      </c>
      <c r="E171" s="11">
        <v>10</v>
      </c>
      <c r="F171" s="5" t="s">
        <v>370</v>
      </c>
      <c r="G171" s="5" t="s">
        <v>370</v>
      </c>
      <c r="H171" s="5" t="s">
        <v>370</v>
      </c>
      <c r="I171" s="5" t="s">
        <v>370</v>
      </c>
      <c r="J171" s="5" t="s">
        <v>370</v>
      </c>
      <c r="K171" s="5" t="s">
        <v>370</v>
      </c>
      <c r="L171" s="5" t="s">
        <v>370</v>
      </c>
      <c r="M171" s="5" t="s">
        <v>370</v>
      </c>
      <c r="N171" s="37">
        <v>197.9</v>
      </c>
      <c r="O171" s="37">
        <v>173.9</v>
      </c>
      <c r="P171" s="4">
        <f t="shared" si="29"/>
        <v>0.87872662961091463</v>
      </c>
      <c r="Q171" s="11">
        <v>20</v>
      </c>
      <c r="R171" s="37">
        <v>60</v>
      </c>
      <c r="S171" s="37">
        <v>60.9</v>
      </c>
      <c r="T171" s="4">
        <f t="shared" si="30"/>
        <v>1.0149999999999999</v>
      </c>
      <c r="U171" s="11">
        <v>45</v>
      </c>
      <c r="V171" s="37">
        <v>1</v>
      </c>
      <c r="W171" s="37">
        <v>1.1000000000000001</v>
      </c>
      <c r="X171" s="4">
        <f t="shared" si="31"/>
        <v>1.1000000000000001</v>
      </c>
      <c r="Y171" s="11">
        <v>5</v>
      </c>
      <c r="Z171" s="47">
        <f t="shared" si="36"/>
        <v>0.98509218644837182</v>
      </c>
      <c r="AA171" s="47">
        <f t="shared" si="32"/>
        <v>0.98509218644837182</v>
      </c>
      <c r="AB171" s="48">
        <v>6939</v>
      </c>
      <c r="AC171" s="37">
        <f t="shared" si="33"/>
        <v>630.81818181818187</v>
      </c>
      <c r="AD171" s="37">
        <f t="shared" si="34"/>
        <v>621.4</v>
      </c>
      <c r="AE171" s="37">
        <f t="shared" si="35"/>
        <v>-9.4181818181818926</v>
      </c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10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10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10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10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10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10"/>
      <c r="GD171" s="9"/>
      <c r="GE171" s="9"/>
    </row>
    <row r="172" spans="1:187" s="2" customFormat="1" ht="16.95" customHeight="1">
      <c r="A172" s="14" t="s">
        <v>169</v>
      </c>
      <c r="B172" s="37">
        <v>1160</v>
      </c>
      <c r="C172" s="37">
        <v>1442.5</v>
      </c>
      <c r="D172" s="4">
        <f t="shared" si="28"/>
        <v>1.2435344827586208</v>
      </c>
      <c r="E172" s="11">
        <v>10</v>
      </c>
      <c r="F172" s="5" t="s">
        <v>370</v>
      </c>
      <c r="G172" s="5" t="s">
        <v>370</v>
      </c>
      <c r="H172" s="5" t="s">
        <v>370</v>
      </c>
      <c r="I172" s="5" t="s">
        <v>370</v>
      </c>
      <c r="J172" s="5" t="s">
        <v>370</v>
      </c>
      <c r="K172" s="5" t="s">
        <v>370</v>
      </c>
      <c r="L172" s="5" t="s">
        <v>370</v>
      </c>
      <c r="M172" s="5" t="s">
        <v>370</v>
      </c>
      <c r="N172" s="37">
        <v>177.9</v>
      </c>
      <c r="O172" s="37">
        <v>217.3</v>
      </c>
      <c r="P172" s="4">
        <f t="shared" si="29"/>
        <v>1.2214727374929737</v>
      </c>
      <c r="Q172" s="11">
        <v>20</v>
      </c>
      <c r="R172" s="37">
        <v>0</v>
      </c>
      <c r="S172" s="37">
        <v>0</v>
      </c>
      <c r="T172" s="4">
        <f t="shared" si="30"/>
        <v>1</v>
      </c>
      <c r="U172" s="11">
        <v>45</v>
      </c>
      <c r="V172" s="37">
        <v>0</v>
      </c>
      <c r="W172" s="37">
        <v>0</v>
      </c>
      <c r="X172" s="4">
        <f t="shared" si="31"/>
        <v>1</v>
      </c>
      <c r="Y172" s="11">
        <v>5</v>
      </c>
      <c r="Z172" s="47">
        <f t="shared" si="36"/>
        <v>1.085809994718071</v>
      </c>
      <c r="AA172" s="47">
        <f t="shared" si="32"/>
        <v>1.085809994718071</v>
      </c>
      <c r="AB172" s="48">
        <v>2347</v>
      </c>
      <c r="AC172" s="37">
        <f t="shared" si="33"/>
        <v>213.36363636363637</v>
      </c>
      <c r="AD172" s="37">
        <f t="shared" si="34"/>
        <v>231.7</v>
      </c>
      <c r="AE172" s="37">
        <f t="shared" si="35"/>
        <v>18.336363636363615</v>
      </c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10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10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10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10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10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10"/>
      <c r="GD172" s="9"/>
      <c r="GE172" s="9"/>
    </row>
    <row r="173" spans="1:187" s="2" customFormat="1" ht="16.95" customHeight="1">
      <c r="A173" s="18" t="s">
        <v>170</v>
      </c>
      <c r="B173" s="66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10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10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10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10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10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10"/>
      <c r="GD173" s="9"/>
      <c r="GE173" s="9"/>
    </row>
    <row r="174" spans="1:187" s="2" customFormat="1" ht="16.95" customHeight="1">
      <c r="A174" s="14" t="s">
        <v>171</v>
      </c>
      <c r="B174" s="37">
        <v>0</v>
      </c>
      <c r="C174" s="37">
        <v>0</v>
      </c>
      <c r="D174" s="4">
        <f t="shared" si="28"/>
        <v>0</v>
      </c>
      <c r="E174" s="11">
        <v>0</v>
      </c>
      <c r="F174" s="5" t="s">
        <v>370</v>
      </c>
      <c r="G174" s="5" t="s">
        <v>370</v>
      </c>
      <c r="H174" s="5" t="s">
        <v>370</v>
      </c>
      <c r="I174" s="5" t="s">
        <v>370</v>
      </c>
      <c r="J174" s="5" t="s">
        <v>370</v>
      </c>
      <c r="K174" s="5" t="s">
        <v>370</v>
      </c>
      <c r="L174" s="5" t="s">
        <v>370</v>
      </c>
      <c r="M174" s="5" t="s">
        <v>370</v>
      </c>
      <c r="N174" s="37">
        <v>53.9</v>
      </c>
      <c r="O174" s="37">
        <v>25.8</v>
      </c>
      <c r="P174" s="4">
        <f t="shared" si="29"/>
        <v>0.47866419294990725</v>
      </c>
      <c r="Q174" s="11">
        <v>20</v>
      </c>
      <c r="R174" s="37">
        <v>70</v>
      </c>
      <c r="S174" s="37">
        <v>73.599999999999994</v>
      </c>
      <c r="T174" s="4">
        <f t="shared" si="30"/>
        <v>1.0514285714285714</v>
      </c>
      <c r="U174" s="11">
        <v>35</v>
      </c>
      <c r="V174" s="37">
        <v>1.4</v>
      </c>
      <c r="W174" s="37">
        <v>1.2</v>
      </c>
      <c r="X174" s="4">
        <f t="shared" si="31"/>
        <v>0.85714285714285721</v>
      </c>
      <c r="Y174" s="11">
        <v>15</v>
      </c>
      <c r="Z174" s="47">
        <f t="shared" si="36"/>
        <v>0.84614895308772853</v>
      </c>
      <c r="AA174" s="47">
        <f t="shared" si="32"/>
        <v>0.84614895308772853</v>
      </c>
      <c r="AB174" s="48">
        <v>2038</v>
      </c>
      <c r="AC174" s="37">
        <f t="shared" si="33"/>
        <v>185.27272727272728</v>
      </c>
      <c r="AD174" s="37">
        <f t="shared" si="34"/>
        <v>156.80000000000001</v>
      </c>
      <c r="AE174" s="37">
        <f t="shared" si="35"/>
        <v>-28.472727272727269</v>
      </c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10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10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10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10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10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10"/>
      <c r="GD174" s="9"/>
      <c r="GE174" s="9"/>
    </row>
    <row r="175" spans="1:187" s="2" customFormat="1" ht="16.95" customHeight="1">
      <c r="A175" s="14" t="s">
        <v>172</v>
      </c>
      <c r="B175" s="37">
        <v>16310</v>
      </c>
      <c r="C175" s="37">
        <v>17312.599999999999</v>
      </c>
      <c r="D175" s="4">
        <f t="shared" ref="D175:D238" si="37">IF(E175=0,0,IF(B175=0,1,IF(C175&lt;0,0,C175/B175)))</f>
        <v>1.0614714898835069</v>
      </c>
      <c r="E175" s="11">
        <v>10</v>
      </c>
      <c r="F175" s="5" t="s">
        <v>370</v>
      </c>
      <c r="G175" s="5" t="s">
        <v>370</v>
      </c>
      <c r="H175" s="5" t="s">
        <v>370</v>
      </c>
      <c r="I175" s="5" t="s">
        <v>370</v>
      </c>
      <c r="J175" s="5" t="s">
        <v>370</v>
      </c>
      <c r="K175" s="5" t="s">
        <v>370</v>
      </c>
      <c r="L175" s="5" t="s">
        <v>370</v>
      </c>
      <c r="M175" s="5" t="s">
        <v>370</v>
      </c>
      <c r="N175" s="37">
        <v>687.8</v>
      </c>
      <c r="O175" s="37">
        <v>449.9</v>
      </c>
      <c r="P175" s="4">
        <f t="shared" ref="P175:P238" si="38">IF(Q175=0,0,IF(N175=0,1,IF(O175&lt;0,0,O175/N175)))</f>
        <v>0.65411456818842684</v>
      </c>
      <c r="Q175" s="11">
        <v>20</v>
      </c>
      <c r="R175" s="37">
        <v>5</v>
      </c>
      <c r="S175" s="37">
        <v>20.6</v>
      </c>
      <c r="T175" s="4">
        <f t="shared" ref="T175:T238" si="39">IF(U175=0,0,IF(R175=0,1,IF(S175&lt;0,0,S175/R175)))</f>
        <v>4.12</v>
      </c>
      <c r="U175" s="11">
        <v>25</v>
      </c>
      <c r="V175" s="37">
        <v>3</v>
      </c>
      <c r="W175" s="37">
        <v>3.1</v>
      </c>
      <c r="X175" s="4">
        <f t="shared" ref="X175:X238" si="40">IF(Y175=0,0,IF(V175=0,1,IF(W175&lt;0,0,W175/V175)))</f>
        <v>1.0333333333333334</v>
      </c>
      <c r="Y175" s="11">
        <v>25</v>
      </c>
      <c r="Z175" s="47">
        <f t="shared" si="36"/>
        <v>1.9066292449492117</v>
      </c>
      <c r="AA175" s="47">
        <f t="shared" ref="AA175:AA238" si="41">IF(Z175&gt;1.2,IF((Z175-1.2)*0.1+1.2&gt;1.3,1.3,(Z175-1.2)*0.1+1.2),Z175)</f>
        <v>1.2706629244949212</v>
      </c>
      <c r="AB175" s="48">
        <v>2923</v>
      </c>
      <c r="AC175" s="37">
        <f t="shared" ref="AC175:AC238" si="42">AB175/11</f>
        <v>265.72727272727275</v>
      </c>
      <c r="AD175" s="37">
        <f t="shared" ref="AD175:AD238" si="43">ROUND(AA175*AC175,1)</f>
        <v>337.6</v>
      </c>
      <c r="AE175" s="37">
        <f t="shared" ref="AE175:AE238" si="44">AD175-AC175</f>
        <v>71.872727272727275</v>
      </c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10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10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10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10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10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10"/>
      <c r="GD175" s="9"/>
      <c r="GE175" s="9"/>
    </row>
    <row r="176" spans="1:187" s="2" customFormat="1" ht="16.95" customHeight="1">
      <c r="A176" s="14" t="s">
        <v>173</v>
      </c>
      <c r="B176" s="37">
        <v>0</v>
      </c>
      <c r="C176" s="37">
        <v>0</v>
      </c>
      <c r="D176" s="4">
        <f t="shared" si="37"/>
        <v>0</v>
      </c>
      <c r="E176" s="11">
        <v>0</v>
      </c>
      <c r="F176" s="5" t="s">
        <v>370</v>
      </c>
      <c r="G176" s="5" t="s">
        <v>370</v>
      </c>
      <c r="H176" s="5" t="s">
        <v>370</v>
      </c>
      <c r="I176" s="5" t="s">
        <v>370</v>
      </c>
      <c r="J176" s="5" t="s">
        <v>370</v>
      </c>
      <c r="K176" s="5" t="s">
        <v>370</v>
      </c>
      <c r="L176" s="5" t="s">
        <v>370</v>
      </c>
      <c r="M176" s="5" t="s">
        <v>370</v>
      </c>
      <c r="N176" s="37">
        <v>14.5</v>
      </c>
      <c r="O176" s="37">
        <v>15.6</v>
      </c>
      <c r="P176" s="4">
        <f t="shared" si="38"/>
        <v>1.0758620689655172</v>
      </c>
      <c r="Q176" s="11">
        <v>20</v>
      </c>
      <c r="R176" s="37">
        <v>0</v>
      </c>
      <c r="S176" s="37">
        <v>0</v>
      </c>
      <c r="T176" s="4">
        <f t="shared" si="39"/>
        <v>1</v>
      </c>
      <c r="U176" s="11">
        <v>20</v>
      </c>
      <c r="V176" s="37">
        <v>0.3</v>
      </c>
      <c r="W176" s="37">
        <v>0</v>
      </c>
      <c r="X176" s="4">
        <f t="shared" si="40"/>
        <v>0</v>
      </c>
      <c r="Y176" s="11">
        <v>30</v>
      </c>
      <c r="Z176" s="47">
        <f t="shared" ref="Z176:Z239" si="45">(D176*E176+P176*Q176+T176*U176+X176*Y176)/(E176+Q176+U176+Y176)</f>
        <v>0.59310344827586203</v>
      </c>
      <c r="AA176" s="47">
        <f t="shared" si="41"/>
        <v>0.59310344827586203</v>
      </c>
      <c r="AB176" s="48">
        <v>855</v>
      </c>
      <c r="AC176" s="37">
        <f t="shared" si="42"/>
        <v>77.727272727272734</v>
      </c>
      <c r="AD176" s="37">
        <f t="shared" si="43"/>
        <v>46.1</v>
      </c>
      <c r="AE176" s="37">
        <f t="shared" si="44"/>
        <v>-31.627272727272732</v>
      </c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10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10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10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10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10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10"/>
      <c r="GD176" s="9"/>
      <c r="GE176" s="9"/>
    </row>
    <row r="177" spans="1:187" s="2" customFormat="1" ht="16.95" customHeight="1">
      <c r="A177" s="14" t="s">
        <v>174</v>
      </c>
      <c r="B177" s="37">
        <v>0</v>
      </c>
      <c r="C177" s="37">
        <v>0</v>
      </c>
      <c r="D177" s="4">
        <f t="shared" si="37"/>
        <v>0</v>
      </c>
      <c r="E177" s="11">
        <v>0</v>
      </c>
      <c r="F177" s="5" t="s">
        <v>370</v>
      </c>
      <c r="G177" s="5" t="s">
        <v>370</v>
      </c>
      <c r="H177" s="5" t="s">
        <v>370</v>
      </c>
      <c r="I177" s="5" t="s">
        <v>370</v>
      </c>
      <c r="J177" s="5" t="s">
        <v>370</v>
      </c>
      <c r="K177" s="5" t="s">
        <v>370</v>
      </c>
      <c r="L177" s="5" t="s">
        <v>370</v>
      </c>
      <c r="M177" s="5" t="s">
        <v>370</v>
      </c>
      <c r="N177" s="37">
        <v>30.5</v>
      </c>
      <c r="O177" s="37">
        <v>34.9</v>
      </c>
      <c r="P177" s="4">
        <f t="shared" si="38"/>
        <v>1.1442622950819672</v>
      </c>
      <c r="Q177" s="11">
        <v>20</v>
      </c>
      <c r="R177" s="37">
        <v>0</v>
      </c>
      <c r="S177" s="37">
        <v>0</v>
      </c>
      <c r="T177" s="4">
        <f t="shared" si="39"/>
        <v>1</v>
      </c>
      <c r="U177" s="11">
        <v>25</v>
      </c>
      <c r="V177" s="37">
        <v>1</v>
      </c>
      <c r="W177" s="37">
        <v>0</v>
      </c>
      <c r="X177" s="4">
        <f t="shared" si="40"/>
        <v>0</v>
      </c>
      <c r="Y177" s="11">
        <v>25</v>
      </c>
      <c r="Z177" s="47">
        <f t="shared" si="45"/>
        <v>0.68407494145199066</v>
      </c>
      <c r="AA177" s="47">
        <f t="shared" si="41"/>
        <v>0.68407494145199066</v>
      </c>
      <c r="AB177" s="48">
        <v>776</v>
      </c>
      <c r="AC177" s="37">
        <f t="shared" si="42"/>
        <v>70.545454545454547</v>
      </c>
      <c r="AD177" s="37">
        <f t="shared" si="43"/>
        <v>48.3</v>
      </c>
      <c r="AE177" s="37">
        <f t="shared" si="44"/>
        <v>-22.24545454545455</v>
      </c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10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10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10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10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10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10"/>
      <c r="GD177" s="9"/>
      <c r="GE177" s="9"/>
    </row>
    <row r="178" spans="1:187" s="2" customFormat="1" ht="16.95" customHeight="1">
      <c r="A178" s="14" t="s">
        <v>175</v>
      </c>
      <c r="B178" s="37">
        <v>0</v>
      </c>
      <c r="C178" s="37">
        <v>0</v>
      </c>
      <c r="D178" s="4">
        <f t="shared" si="37"/>
        <v>0</v>
      </c>
      <c r="E178" s="11">
        <v>0</v>
      </c>
      <c r="F178" s="5" t="s">
        <v>370</v>
      </c>
      <c r="G178" s="5" t="s">
        <v>370</v>
      </c>
      <c r="H178" s="5" t="s">
        <v>370</v>
      </c>
      <c r="I178" s="5" t="s">
        <v>370</v>
      </c>
      <c r="J178" s="5" t="s">
        <v>370</v>
      </c>
      <c r="K178" s="5" t="s">
        <v>370</v>
      </c>
      <c r="L178" s="5" t="s">
        <v>370</v>
      </c>
      <c r="M178" s="5" t="s">
        <v>370</v>
      </c>
      <c r="N178" s="37">
        <v>19.7</v>
      </c>
      <c r="O178" s="37">
        <v>8.6</v>
      </c>
      <c r="P178" s="4">
        <f t="shared" si="38"/>
        <v>0.43654822335025378</v>
      </c>
      <c r="Q178" s="11">
        <v>20</v>
      </c>
      <c r="R178" s="37">
        <v>0</v>
      </c>
      <c r="S178" s="37">
        <v>0</v>
      </c>
      <c r="T178" s="4">
        <f t="shared" si="39"/>
        <v>1</v>
      </c>
      <c r="U178" s="11">
        <v>20</v>
      </c>
      <c r="V178" s="37">
        <v>0.5</v>
      </c>
      <c r="W178" s="37">
        <v>0</v>
      </c>
      <c r="X178" s="4">
        <f t="shared" si="40"/>
        <v>0</v>
      </c>
      <c r="Y178" s="11">
        <v>30</v>
      </c>
      <c r="Z178" s="47">
        <f t="shared" si="45"/>
        <v>0.41044234952864395</v>
      </c>
      <c r="AA178" s="47">
        <f t="shared" si="41"/>
        <v>0.41044234952864395</v>
      </c>
      <c r="AB178" s="48">
        <v>886</v>
      </c>
      <c r="AC178" s="37">
        <f t="shared" si="42"/>
        <v>80.545454545454547</v>
      </c>
      <c r="AD178" s="37">
        <f t="shared" si="43"/>
        <v>33.1</v>
      </c>
      <c r="AE178" s="37">
        <f t="shared" si="44"/>
        <v>-47.445454545454545</v>
      </c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10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10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10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10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10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10"/>
      <c r="GD178" s="9"/>
      <c r="GE178" s="9"/>
    </row>
    <row r="179" spans="1:187" s="2" customFormat="1" ht="16.95" customHeight="1">
      <c r="A179" s="14" t="s">
        <v>176</v>
      </c>
      <c r="B179" s="37">
        <v>0</v>
      </c>
      <c r="C179" s="37">
        <v>0</v>
      </c>
      <c r="D179" s="4">
        <f t="shared" si="37"/>
        <v>0</v>
      </c>
      <c r="E179" s="11">
        <v>0</v>
      </c>
      <c r="F179" s="5" t="s">
        <v>370</v>
      </c>
      <c r="G179" s="5" t="s">
        <v>370</v>
      </c>
      <c r="H179" s="5" t="s">
        <v>370</v>
      </c>
      <c r="I179" s="5" t="s">
        <v>370</v>
      </c>
      <c r="J179" s="5" t="s">
        <v>370</v>
      </c>
      <c r="K179" s="5" t="s">
        <v>370</v>
      </c>
      <c r="L179" s="5" t="s">
        <v>370</v>
      </c>
      <c r="M179" s="5" t="s">
        <v>370</v>
      </c>
      <c r="N179" s="37">
        <v>206.6</v>
      </c>
      <c r="O179" s="37">
        <v>39.299999999999997</v>
      </c>
      <c r="P179" s="4">
        <f t="shared" si="38"/>
        <v>0.19022265246853823</v>
      </c>
      <c r="Q179" s="11">
        <v>20</v>
      </c>
      <c r="R179" s="37">
        <v>11</v>
      </c>
      <c r="S179" s="37">
        <v>11.5</v>
      </c>
      <c r="T179" s="4">
        <f t="shared" si="39"/>
        <v>1.0454545454545454</v>
      </c>
      <c r="U179" s="11">
        <v>35</v>
      </c>
      <c r="V179" s="37">
        <v>0.5</v>
      </c>
      <c r="W179" s="37">
        <v>0.5</v>
      </c>
      <c r="X179" s="4">
        <f t="shared" si="40"/>
        <v>1</v>
      </c>
      <c r="Y179" s="11">
        <v>15</v>
      </c>
      <c r="Z179" s="47">
        <f t="shared" si="45"/>
        <v>0.7913623162897121</v>
      </c>
      <c r="AA179" s="47">
        <f t="shared" si="41"/>
        <v>0.7913623162897121</v>
      </c>
      <c r="AB179" s="48">
        <v>898</v>
      </c>
      <c r="AC179" s="37">
        <f t="shared" si="42"/>
        <v>81.63636363636364</v>
      </c>
      <c r="AD179" s="37">
        <f t="shared" si="43"/>
        <v>64.599999999999994</v>
      </c>
      <c r="AE179" s="37">
        <f t="shared" si="44"/>
        <v>-17.036363636363646</v>
      </c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10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10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10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10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10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10"/>
      <c r="GD179" s="9"/>
      <c r="GE179" s="9"/>
    </row>
    <row r="180" spans="1:187" s="2" customFormat="1" ht="16.95" customHeight="1">
      <c r="A180" s="14" t="s">
        <v>177</v>
      </c>
      <c r="B180" s="37">
        <v>0</v>
      </c>
      <c r="C180" s="37">
        <v>0</v>
      </c>
      <c r="D180" s="4">
        <f t="shared" si="37"/>
        <v>0</v>
      </c>
      <c r="E180" s="11">
        <v>0</v>
      </c>
      <c r="F180" s="5" t="s">
        <v>370</v>
      </c>
      <c r="G180" s="5" t="s">
        <v>370</v>
      </c>
      <c r="H180" s="5" t="s">
        <v>370</v>
      </c>
      <c r="I180" s="5" t="s">
        <v>370</v>
      </c>
      <c r="J180" s="5" t="s">
        <v>370</v>
      </c>
      <c r="K180" s="5" t="s">
        <v>370</v>
      </c>
      <c r="L180" s="5" t="s">
        <v>370</v>
      </c>
      <c r="M180" s="5" t="s">
        <v>370</v>
      </c>
      <c r="N180" s="37">
        <v>6.5</v>
      </c>
      <c r="O180" s="37">
        <v>3</v>
      </c>
      <c r="P180" s="4">
        <f t="shared" si="38"/>
        <v>0.46153846153846156</v>
      </c>
      <c r="Q180" s="11">
        <v>20</v>
      </c>
      <c r="R180" s="37">
        <v>0</v>
      </c>
      <c r="S180" s="37">
        <v>0</v>
      </c>
      <c r="T180" s="4">
        <f t="shared" si="39"/>
        <v>1</v>
      </c>
      <c r="U180" s="11">
        <v>20</v>
      </c>
      <c r="V180" s="37">
        <v>0.4</v>
      </c>
      <c r="W180" s="37">
        <v>0</v>
      </c>
      <c r="X180" s="4">
        <f t="shared" si="40"/>
        <v>0</v>
      </c>
      <c r="Y180" s="11">
        <v>30</v>
      </c>
      <c r="Z180" s="47">
        <f t="shared" si="45"/>
        <v>0.4175824175824176</v>
      </c>
      <c r="AA180" s="47">
        <f t="shared" si="41"/>
        <v>0.4175824175824176</v>
      </c>
      <c r="AB180" s="48">
        <v>442</v>
      </c>
      <c r="AC180" s="37">
        <f t="shared" si="42"/>
        <v>40.18181818181818</v>
      </c>
      <c r="AD180" s="37">
        <f t="shared" si="43"/>
        <v>16.8</v>
      </c>
      <c r="AE180" s="37">
        <f t="shared" si="44"/>
        <v>-23.381818181818179</v>
      </c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10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10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10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10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10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10"/>
      <c r="GD180" s="9"/>
      <c r="GE180" s="9"/>
    </row>
    <row r="181" spans="1:187" s="2" customFormat="1" ht="16.95" customHeight="1">
      <c r="A181" s="14" t="s">
        <v>178</v>
      </c>
      <c r="B181" s="37">
        <v>0</v>
      </c>
      <c r="C181" s="37">
        <v>0</v>
      </c>
      <c r="D181" s="4">
        <f t="shared" si="37"/>
        <v>0</v>
      </c>
      <c r="E181" s="11">
        <v>0</v>
      </c>
      <c r="F181" s="5" t="s">
        <v>370</v>
      </c>
      <c r="G181" s="5" t="s">
        <v>370</v>
      </c>
      <c r="H181" s="5" t="s">
        <v>370</v>
      </c>
      <c r="I181" s="5" t="s">
        <v>370</v>
      </c>
      <c r="J181" s="5" t="s">
        <v>370</v>
      </c>
      <c r="K181" s="5" t="s">
        <v>370</v>
      </c>
      <c r="L181" s="5" t="s">
        <v>370</v>
      </c>
      <c r="M181" s="5" t="s">
        <v>370</v>
      </c>
      <c r="N181" s="37">
        <v>30.2</v>
      </c>
      <c r="O181" s="37">
        <v>3.4</v>
      </c>
      <c r="P181" s="4">
        <f t="shared" si="38"/>
        <v>0.11258278145695365</v>
      </c>
      <c r="Q181" s="11">
        <v>20</v>
      </c>
      <c r="R181" s="37">
        <v>0</v>
      </c>
      <c r="S181" s="37">
        <v>0</v>
      </c>
      <c r="T181" s="4">
        <f t="shared" si="39"/>
        <v>1</v>
      </c>
      <c r="U181" s="11">
        <v>20</v>
      </c>
      <c r="V181" s="37">
        <v>0</v>
      </c>
      <c r="W181" s="37">
        <v>0</v>
      </c>
      <c r="X181" s="4">
        <f t="shared" si="40"/>
        <v>1</v>
      </c>
      <c r="Y181" s="11">
        <v>30</v>
      </c>
      <c r="Z181" s="47">
        <f t="shared" si="45"/>
        <v>0.74645222327341532</v>
      </c>
      <c r="AA181" s="47">
        <f t="shared" si="41"/>
        <v>0.74645222327341532</v>
      </c>
      <c r="AB181" s="48">
        <v>13</v>
      </c>
      <c r="AC181" s="37">
        <f t="shared" si="42"/>
        <v>1.1818181818181819</v>
      </c>
      <c r="AD181" s="37">
        <f t="shared" si="43"/>
        <v>0.9</v>
      </c>
      <c r="AE181" s="37">
        <f t="shared" si="44"/>
        <v>-0.28181818181818186</v>
      </c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10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10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10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10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10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10"/>
      <c r="GD181" s="9"/>
      <c r="GE181" s="9"/>
    </row>
    <row r="182" spans="1:187" s="2" customFormat="1" ht="16.95" customHeight="1">
      <c r="A182" s="14" t="s">
        <v>179</v>
      </c>
      <c r="B182" s="37">
        <v>0</v>
      </c>
      <c r="C182" s="37">
        <v>0</v>
      </c>
      <c r="D182" s="4">
        <f t="shared" si="37"/>
        <v>0</v>
      </c>
      <c r="E182" s="11">
        <v>0</v>
      </c>
      <c r="F182" s="5" t="s">
        <v>370</v>
      </c>
      <c r="G182" s="5" t="s">
        <v>370</v>
      </c>
      <c r="H182" s="5" t="s">
        <v>370</v>
      </c>
      <c r="I182" s="5" t="s">
        <v>370</v>
      </c>
      <c r="J182" s="5" t="s">
        <v>370</v>
      </c>
      <c r="K182" s="5" t="s">
        <v>370</v>
      </c>
      <c r="L182" s="5" t="s">
        <v>370</v>
      </c>
      <c r="M182" s="5" t="s">
        <v>370</v>
      </c>
      <c r="N182" s="37">
        <v>810.8</v>
      </c>
      <c r="O182" s="37">
        <v>56.3</v>
      </c>
      <c r="P182" s="4">
        <f t="shared" si="38"/>
        <v>6.9437592501233353E-2</v>
      </c>
      <c r="Q182" s="11">
        <v>20</v>
      </c>
      <c r="R182" s="37">
        <v>0</v>
      </c>
      <c r="S182" s="37">
        <v>0</v>
      </c>
      <c r="T182" s="4">
        <f t="shared" si="39"/>
        <v>1</v>
      </c>
      <c r="U182" s="11">
        <v>20</v>
      </c>
      <c r="V182" s="37">
        <v>0.5</v>
      </c>
      <c r="W182" s="37">
        <v>0.2</v>
      </c>
      <c r="X182" s="4">
        <f t="shared" si="40"/>
        <v>0.4</v>
      </c>
      <c r="Y182" s="11">
        <v>30</v>
      </c>
      <c r="Z182" s="47">
        <f t="shared" si="45"/>
        <v>0.47698216928606668</v>
      </c>
      <c r="AA182" s="47">
        <f t="shared" si="41"/>
        <v>0.47698216928606668</v>
      </c>
      <c r="AB182" s="48">
        <v>762</v>
      </c>
      <c r="AC182" s="37">
        <f t="shared" si="42"/>
        <v>69.272727272727266</v>
      </c>
      <c r="AD182" s="37">
        <f t="shared" si="43"/>
        <v>33</v>
      </c>
      <c r="AE182" s="37">
        <f t="shared" si="44"/>
        <v>-36.272727272727266</v>
      </c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10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10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10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10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10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10"/>
      <c r="GD182" s="9"/>
      <c r="GE182" s="9"/>
    </row>
    <row r="183" spans="1:187" s="2" customFormat="1" ht="16.95" customHeight="1">
      <c r="A183" s="14" t="s">
        <v>180</v>
      </c>
      <c r="B183" s="37">
        <v>0</v>
      </c>
      <c r="C183" s="37">
        <v>0</v>
      </c>
      <c r="D183" s="4">
        <f t="shared" si="37"/>
        <v>0</v>
      </c>
      <c r="E183" s="11">
        <v>0</v>
      </c>
      <c r="F183" s="5" t="s">
        <v>370</v>
      </c>
      <c r="G183" s="5" t="s">
        <v>370</v>
      </c>
      <c r="H183" s="5" t="s">
        <v>370</v>
      </c>
      <c r="I183" s="5" t="s">
        <v>370</v>
      </c>
      <c r="J183" s="5" t="s">
        <v>370</v>
      </c>
      <c r="K183" s="5" t="s">
        <v>370</v>
      </c>
      <c r="L183" s="5" t="s">
        <v>370</v>
      </c>
      <c r="M183" s="5" t="s">
        <v>370</v>
      </c>
      <c r="N183" s="37">
        <v>133</v>
      </c>
      <c r="O183" s="37">
        <v>39.799999999999997</v>
      </c>
      <c r="P183" s="4">
        <f t="shared" si="38"/>
        <v>0.29924812030075187</v>
      </c>
      <c r="Q183" s="11">
        <v>20</v>
      </c>
      <c r="R183" s="37">
        <v>112</v>
      </c>
      <c r="S183" s="37">
        <v>84.1</v>
      </c>
      <c r="T183" s="4">
        <f t="shared" si="39"/>
        <v>0.75089285714285714</v>
      </c>
      <c r="U183" s="11">
        <v>25</v>
      </c>
      <c r="V183" s="37">
        <v>1.5</v>
      </c>
      <c r="W183" s="37">
        <v>5.0999999999999996</v>
      </c>
      <c r="X183" s="4">
        <f t="shared" si="40"/>
        <v>3.4</v>
      </c>
      <c r="Y183" s="11">
        <v>25</v>
      </c>
      <c r="Z183" s="47">
        <f t="shared" si="45"/>
        <v>1.5679611976369496</v>
      </c>
      <c r="AA183" s="47">
        <f t="shared" si="41"/>
        <v>1.236796119763695</v>
      </c>
      <c r="AB183" s="48">
        <v>1676</v>
      </c>
      <c r="AC183" s="37">
        <f t="shared" si="42"/>
        <v>152.36363636363637</v>
      </c>
      <c r="AD183" s="37">
        <f t="shared" si="43"/>
        <v>188.4</v>
      </c>
      <c r="AE183" s="37">
        <f t="shared" si="44"/>
        <v>36.036363636363632</v>
      </c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10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10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10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10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10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10"/>
      <c r="GD183" s="9"/>
      <c r="GE183" s="9"/>
    </row>
    <row r="184" spans="1:187" s="2" customFormat="1" ht="16.95" customHeight="1">
      <c r="A184" s="14" t="s">
        <v>181</v>
      </c>
      <c r="B184" s="37">
        <v>0</v>
      </c>
      <c r="C184" s="37">
        <v>0</v>
      </c>
      <c r="D184" s="4">
        <f t="shared" si="37"/>
        <v>0</v>
      </c>
      <c r="E184" s="11">
        <v>0</v>
      </c>
      <c r="F184" s="5" t="s">
        <v>370</v>
      </c>
      <c r="G184" s="5" t="s">
        <v>370</v>
      </c>
      <c r="H184" s="5" t="s">
        <v>370</v>
      </c>
      <c r="I184" s="5" t="s">
        <v>370</v>
      </c>
      <c r="J184" s="5" t="s">
        <v>370</v>
      </c>
      <c r="K184" s="5" t="s">
        <v>370</v>
      </c>
      <c r="L184" s="5" t="s">
        <v>370</v>
      </c>
      <c r="M184" s="5" t="s">
        <v>370</v>
      </c>
      <c r="N184" s="37">
        <v>262.89999999999998</v>
      </c>
      <c r="O184" s="37">
        <v>10.3</v>
      </c>
      <c r="P184" s="4">
        <f t="shared" si="38"/>
        <v>3.9178394826930397E-2</v>
      </c>
      <c r="Q184" s="11">
        <v>20</v>
      </c>
      <c r="R184" s="37">
        <v>0</v>
      </c>
      <c r="S184" s="37">
        <v>0.2</v>
      </c>
      <c r="T184" s="4">
        <f t="shared" si="39"/>
        <v>1</v>
      </c>
      <c r="U184" s="11">
        <v>20</v>
      </c>
      <c r="V184" s="37">
        <v>1.5</v>
      </c>
      <c r="W184" s="37">
        <v>0.6</v>
      </c>
      <c r="X184" s="4">
        <f t="shared" si="40"/>
        <v>0.39999999999999997</v>
      </c>
      <c r="Y184" s="11">
        <v>30</v>
      </c>
      <c r="Z184" s="47">
        <f t="shared" si="45"/>
        <v>0.46833668423626579</v>
      </c>
      <c r="AA184" s="47">
        <f t="shared" si="41"/>
        <v>0.46833668423626579</v>
      </c>
      <c r="AB184" s="48">
        <v>1092</v>
      </c>
      <c r="AC184" s="37">
        <f t="shared" si="42"/>
        <v>99.272727272727266</v>
      </c>
      <c r="AD184" s="37">
        <f t="shared" si="43"/>
        <v>46.5</v>
      </c>
      <c r="AE184" s="37">
        <f t="shared" si="44"/>
        <v>-52.772727272727266</v>
      </c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10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10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10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10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10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10"/>
      <c r="GD184" s="9"/>
      <c r="GE184" s="9"/>
    </row>
    <row r="185" spans="1:187" s="2" customFormat="1" ht="16.95" customHeight="1">
      <c r="A185" s="18" t="s">
        <v>182</v>
      </c>
      <c r="B185" s="66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10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10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10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10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10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10"/>
      <c r="GD185" s="9"/>
      <c r="GE185" s="9"/>
    </row>
    <row r="186" spans="1:187" s="2" customFormat="1" ht="16.95" customHeight="1">
      <c r="A186" s="14" t="s">
        <v>183</v>
      </c>
      <c r="B186" s="37">
        <v>0</v>
      </c>
      <c r="C186" s="37">
        <v>0</v>
      </c>
      <c r="D186" s="4">
        <f t="shared" si="37"/>
        <v>0</v>
      </c>
      <c r="E186" s="11">
        <v>0</v>
      </c>
      <c r="F186" s="5" t="s">
        <v>370</v>
      </c>
      <c r="G186" s="5" t="s">
        <v>370</v>
      </c>
      <c r="H186" s="5" t="s">
        <v>370</v>
      </c>
      <c r="I186" s="5" t="s">
        <v>370</v>
      </c>
      <c r="J186" s="5" t="s">
        <v>370</v>
      </c>
      <c r="K186" s="5" t="s">
        <v>370</v>
      </c>
      <c r="L186" s="5" t="s">
        <v>370</v>
      </c>
      <c r="M186" s="5" t="s">
        <v>370</v>
      </c>
      <c r="N186" s="37">
        <v>20.100000000000001</v>
      </c>
      <c r="O186" s="37">
        <v>4.5</v>
      </c>
      <c r="P186" s="4">
        <f t="shared" si="38"/>
        <v>0.22388059701492535</v>
      </c>
      <c r="Q186" s="11">
        <v>20</v>
      </c>
      <c r="R186" s="37">
        <v>9</v>
      </c>
      <c r="S186" s="37">
        <v>9</v>
      </c>
      <c r="T186" s="4">
        <f t="shared" si="39"/>
        <v>1</v>
      </c>
      <c r="U186" s="11">
        <v>25</v>
      </c>
      <c r="V186" s="37">
        <v>0.7</v>
      </c>
      <c r="W186" s="37">
        <v>0.7</v>
      </c>
      <c r="X186" s="4">
        <f t="shared" si="40"/>
        <v>1</v>
      </c>
      <c r="Y186" s="11">
        <v>25</v>
      </c>
      <c r="Z186" s="47">
        <f t="shared" si="45"/>
        <v>0.77825159914712161</v>
      </c>
      <c r="AA186" s="47">
        <f t="shared" si="41"/>
        <v>0.77825159914712161</v>
      </c>
      <c r="AB186" s="48">
        <v>1678</v>
      </c>
      <c r="AC186" s="37">
        <f t="shared" si="42"/>
        <v>152.54545454545453</v>
      </c>
      <c r="AD186" s="37">
        <f t="shared" si="43"/>
        <v>118.7</v>
      </c>
      <c r="AE186" s="37">
        <f t="shared" si="44"/>
        <v>-33.84545454545453</v>
      </c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10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10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10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10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10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10"/>
      <c r="GD186" s="9"/>
      <c r="GE186" s="9"/>
    </row>
    <row r="187" spans="1:187" s="2" customFormat="1" ht="16.95" customHeight="1">
      <c r="A187" s="14" t="s">
        <v>184</v>
      </c>
      <c r="B187" s="37">
        <v>0</v>
      </c>
      <c r="C187" s="37">
        <v>0</v>
      </c>
      <c r="D187" s="4">
        <f t="shared" si="37"/>
        <v>0</v>
      </c>
      <c r="E187" s="11">
        <v>0</v>
      </c>
      <c r="F187" s="5" t="s">
        <v>370</v>
      </c>
      <c r="G187" s="5" t="s">
        <v>370</v>
      </c>
      <c r="H187" s="5" t="s">
        <v>370</v>
      </c>
      <c r="I187" s="5" t="s">
        <v>370</v>
      </c>
      <c r="J187" s="5" t="s">
        <v>370</v>
      </c>
      <c r="K187" s="5" t="s">
        <v>370</v>
      </c>
      <c r="L187" s="5" t="s">
        <v>370</v>
      </c>
      <c r="M187" s="5" t="s">
        <v>370</v>
      </c>
      <c r="N187" s="37">
        <v>73.099999999999994</v>
      </c>
      <c r="O187" s="37">
        <v>106.3</v>
      </c>
      <c r="P187" s="4">
        <f t="shared" si="38"/>
        <v>1.4541723666210671</v>
      </c>
      <c r="Q187" s="11">
        <v>20</v>
      </c>
      <c r="R187" s="37">
        <v>5</v>
      </c>
      <c r="S187" s="37">
        <v>5.2</v>
      </c>
      <c r="T187" s="4">
        <f t="shared" si="39"/>
        <v>1.04</v>
      </c>
      <c r="U187" s="11">
        <v>20</v>
      </c>
      <c r="V187" s="37">
        <v>1</v>
      </c>
      <c r="W187" s="37">
        <v>1.2</v>
      </c>
      <c r="X187" s="4">
        <f t="shared" si="40"/>
        <v>1.2</v>
      </c>
      <c r="Y187" s="11">
        <v>30</v>
      </c>
      <c r="Z187" s="47">
        <f t="shared" si="45"/>
        <v>1.2269063904631621</v>
      </c>
      <c r="AA187" s="47">
        <f t="shared" si="41"/>
        <v>1.2026906390463161</v>
      </c>
      <c r="AB187" s="48">
        <v>1552</v>
      </c>
      <c r="AC187" s="37">
        <f t="shared" si="42"/>
        <v>141.09090909090909</v>
      </c>
      <c r="AD187" s="37">
        <f t="shared" si="43"/>
        <v>169.7</v>
      </c>
      <c r="AE187" s="37">
        <f t="shared" si="44"/>
        <v>28.609090909090895</v>
      </c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10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10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10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10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10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10"/>
      <c r="GD187" s="9"/>
      <c r="GE187" s="9"/>
    </row>
    <row r="188" spans="1:187" s="2" customFormat="1" ht="16.95" customHeight="1">
      <c r="A188" s="14" t="s">
        <v>185</v>
      </c>
      <c r="B188" s="37">
        <v>0</v>
      </c>
      <c r="C188" s="37">
        <v>0</v>
      </c>
      <c r="D188" s="4">
        <f t="shared" si="37"/>
        <v>0</v>
      </c>
      <c r="E188" s="11">
        <v>0</v>
      </c>
      <c r="F188" s="5" t="s">
        <v>370</v>
      </c>
      <c r="G188" s="5" t="s">
        <v>370</v>
      </c>
      <c r="H188" s="5" t="s">
        <v>370</v>
      </c>
      <c r="I188" s="5" t="s">
        <v>370</v>
      </c>
      <c r="J188" s="5" t="s">
        <v>370</v>
      </c>
      <c r="K188" s="5" t="s">
        <v>370</v>
      </c>
      <c r="L188" s="5" t="s">
        <v>370</v>
      </c>
      <c r="M188" s="5" t="s">
        <v>370</v>
      </c>
      <c r="N188" s="37">
        <v>213.7</v>
      </c>
      <c r="O188" s="37">
        <v>27.7</v>
      </c>
      <c r="P188" s="4">
        <f t="shared" si="38"/>
        <v>0.12962096396817968</v>
      </c>
      <c r="Q188" s="11">
        <v>20</v>
      </c>
      <c r="R188" s="37">
        <v>50</v>
      </c>
      <c r="S188" s="37">
        <v>27.9</v>
      </c>
      <c r="T188" s="4">
        <f t="shared" si="39"/>
        <v>0.55799999999999994</v>
      </c>
      <c r="U188" s="11">
        <v>30</v>
      </c>
      <c r="V188" s="37">
        <v>1</v>
      </c>
      <c r="W188" s="37">
        <v>1.1000000000000001</v>
      </c>
      <c r="X188" s="4">
        <f t="shared" si="40"/>
        <v>1.1000000000000001</v>
      </c>
      <c r="Y188" s="11">
        <v>20</v>
      </c>
      <c r="Z188" s="47">
        <f t="shared" si="45"/>
        <v>0.59046313256233707</v>
      </c>
      <c r="AA188" s="47">
        <f t="shared" si="41"/>
        <v>0.59046313256233707</v>
      </c>
      <c r="AB188" s="48">
        <v>2909</v>
      </c>
      <c r="AC188" s="37">
        <f t="shared" si="42"/>
        <v>264.45454545454544</v>
      </c>
      <c r="AD188" s="37">
        <f t="shared" si="43"/>
        <v>156.19999999999999</v>
      </c>
      <c r="AE188" s="37">
        <f t="shared" si="44"/>
        <v>-108.25454545454545</v>
      </c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10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10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10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10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10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10"/>
      <c r="GD188" s="9"/>
      <c r="GE188" s="9"/>
    </row>
    <row r="189" spans="1:187" s="2" customFormat="1" ht="16.95" customHeight="1">
      <c r="A189" s="14" t="s">
        <v>186</v>
      </c>
      <c r="B189" s="37">
        <v>93340</v>
      </c>
      <c r="C189" s="37">
        <v>170306</v>
      </c>
      <c r="D189" s="4">
        <f t="shared" si="37"/>
        <v>1.8245768159417184</v>
      </c>
      <c r="E189" s="11">
        <v>10</v>
      </c>
      <c r="F189" s="5" t="s">
        <v>370</v>
      </c>
      <c r="G189" s="5" t="s">
        <v>370</v>
      </c>
      <c r="H189" s="5" t="s">
        <v>370</v>
      </c>
      <c r="I189" s="5" t="s">
        <v>370</v>
      </c>
      <c r="J189" s="5" t="s">
        <v>370</v>
      </c>
      <c r="K189" s="5" t="s">
        <v>370</v>
      </c>
      <c r="L189" s="5" t="s">
        <v>370</v>
      </c>
      <c r="M189" s="5" t="s">
        <v>370</v>
      </c>
      <c r="N189" s="37">
        <v>1072.5999999999999</v>
      </c>
      <c r="O189" s="37">
        <v>756.6</v>
      </c>
      <c r="P189" s="4">
        <f t="shared" si="38"/>
        <v>0.70538877493939967</v>
      </c>
      <c r="Q189" s="11">
        <v>20</v>
      </c>
      <c r="R189" s="37">
        <v>3</v>
      </c>
      <c r="S189" s="37">
        <v>3.5</v>
      </c>
      <c r="T189" s="4">
        <f t="shared" si="39"/>
        <v>1.1666666666666667</v>
      </c>
      <c r="U189" s="11">
        <v>10</v>
      </c>
      <c r="V189" s="37">
        <v>4</v>
      </c>
      <c r="W189" s="37">
        <v>9.1999999999999993</v>
      </c>
      <c r="X189" s="4">
        <f t="shared" si="40"/>
        <v>2.2999999999999998</v>
      </c>
      <c r="Y189" s="11">
        <v>40</v>
      </c>
      <c r="Z189" s="47">
        <f t="shared" si="45"/>
        <v>1.7002526290608984</v>
      </c>
      <c r="AA189" s="47">
        <f t="shared" si="41"/>
        <v>1.2500252629060897</v>
      </c>
      <c r="AB189" s="48">
        <v>4579</v>
      </c>
      <c r="AC189" s="37">
        <f t="shared" si="42"/>
        <v>416.27272727272725</v>
      </c>
      <c r="AD189" s="37">
        <f t="shared" si="43"/>
        <v>520.4</v>
      </c>
      <c r="AE189" s="37">
        <f t="shared" si="44"/>
        <v>104.12727272727273</v>
      </c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10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10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10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10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10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10"/>
      <c r="GD189" s="9"/>
      <c r="GE189" s="9"/>
    </row>
    <row r="190" spans="1:187" s="2" customFormat="1" ht="16.95" customHeight="1">
      <c r="A190" s="14" t="s">
        <v>187</v>
      </c>
      <c r="B190" s="37">
        <v>0</v>
      </c>
      <c r="C190" s="37">
        <v>0</v>
      </c>
      <c r="D190" s="4">
        <f t="shared" si="37"/>
        <v>0</v>
      </c>
      <c r="E190" s="11">
        <v>0</v>
      </c>
      <c r="F190" s="5" t="s">
        <v>370</v>
      </c>
      <c r="G190" s="5" t="s">
        <v>370</v>
      </c>
      <c r="H190" s="5" t="s">
        <v>370</v>
      </c>
      <c r="I190" s="5" t="s">
        <v>370</v>
      </c>
      <c r="J190" s="5" t="s">
        <v>370</v>
      </c>
      <c r="K190" s="5" t="s">
        <v>370</v>
      </c>
      <c r="L190" s="5" t="s">
        <v>370</v>
      </c>
      <c r="M190" s="5" t="s">
        <v>370</v>
      </c>
      <c r="N190" s="37">
        <v>227.3</v>
      </c>
      <c r="O190" s="37">
        <v>155.1</v>
      </c>
      <c r="P190" s="4">
        <f t="shared" si="38"/>
        <v>0.68235811702595683</v>
      </c>
      <c r="Q190" s="11">
        <v>20</v>
      </c>
      <c r="R190" s="37">
        <v>180</v>
      </c>
      <c r="S190" s="37">
        <v>174.5</v>
      </c>
      <c r="T190" s="4">
        <f t="shared" si="39"/>
        <v>0.96944444444444444</v>
      </c>
      <c r="U190" s="11">
        <v>35</v>
      </c>
      <c r="V190" s="37">
        <v>7</v>
      </c>
      <c r="W190" s="37">
        <v>12.2</v>
      </c>
      <c r="X190" s="4">
        <f t="shared" si="40"/>
        <v>1.7428571428571427</v>
      </c>
      <c r="Y190" s="11">
        <v>15</v>
      </c>
      <c r="Z190" s="47">
        <f t="shared" si="45"/>
        <v>1.0531510719847403</v>
      </c>
      <c r="AA190" s="47">
        <f t="shared" si="41"/>
        <v>1.0531510719847403</v>
      </c>
      <c r="AB190" s="48">
        <v>147</v>
      </c>
      <c r="AC190" s="37">
        <f t="shared" si="42"/>
        <v>13.363636363636363</v>
      </c>
      <c r="AD190" s="37">
        <f t="shared" si="43"/>
        <v>14.1</v>
      </c>
      <c r="AE190" s="37">
        <f t="shared" si="44"/>
        <v>0.73636363636363633</v>
      </c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10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10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10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10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10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10"/>
      <c r="GD190" s="9"/>
      <c r="GE190" s="9"/>
    </row>
    <row r="191" spans="1:187" s="2" customFormat="1" ht="16.95" customHeight="1">
      <c r="A191" s="14" t="s">
        <v>188</v>
      </c>
      <c r="B191" s="37">
        <v>0</v>
      </c>
      <c r="C191" s="37">
        <v>0</v>
      </c>
      <c r="D191" s="4">
        <f t="shared" si="37"/>
        <v>0</v>
      </c>
      <c r="E191" s="11">
        <v>0</v>
      </c>
      <c r="F191" s="5" t="s">
        <v>370</v>
      </c>
      <c r="G191" s="5" t="s">
        <v>370</v>
      </c>
      <c r="H191" s="5" t="s">
        <v>370</v>
      </c>
      <c r="I191" s="5" t="s">
        <v>370</v>
      </c>
      <c r="J191" s="5" t="s">
        <v>370</v>
      </c>
      <c r="K191" s="5" t="s">
        <v>370</v>
      </c>
      <c r="L191" s="5" t="s">
        <v>370</v>
      </c>
      <c r="M191" s="5" t="s">
        <v>370</v>
      </c>
      <c r="N191" s="37">
        <v>459.1</v>
      </c>
      <c r="O191" s="37">
        <v>78</v>
      </c>
      <c r="P191" s="4">
        <f t="shared" si="38"/>
        <v>0.16989762578958831</v>
      </c>
      <c r="Q191" s="11">
        <v>20</v>
      </c>
      <c r="R191" s="37">
        <v>25</v>
      </c>
      <c r="S191" s="37">
        <v>29.6</v>
      </c>
      <c r="T191" s="4">
        <f t="shared" si="39"/>
        <v>1.1840000000000002</v>
      </c>
      <c r="U191" s="11">
        <v>25</v>
      </c>
      <c r="V191" s="37">
        <v>2</v>
      </c>
      <c r="W191" s="37">
        <v>2.1</v>
      </c>
      <c r="X191" s="4">
        <f t="shared" si="40"/>
        <v>1.05</v>
      </c>
      <c r="Y191" s="11">
        <v>25</v>
      </c>
      <c r="Z191" s="47">
        <f t="shared" si="45"/>
        <v>0.8463993216541682</v>
      </c>
      <c r="AA191" s="47">
        <f t="shared" si="41"/>
        <v>0.8463993216541682</v>
      </c>
      <c r="AB191" s="48">
        <v>324</v>
      </c>
      <c r="AC191" s="37">
        <f t="shared" si="42"/>
        <v>29.454545454545453</v>
      </c>
      <c r="AD191" s="37">
        <f t="shared" si="43"/>
        <v>24.9</v>
      </c>
      <c r="AE191" s="37">
        <f t="shared" si="44"/>
        <v>-4.5545454545454547</v>
      </c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10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10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10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10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10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10"/>
      <c r="GD191" s="9"/>
      <c r="GE191" s="9"/>
    </row>
    <row r="192" spans="1:187" s="2" customFormat="1" ht="16.95" customHeight="1">
      <c r="A192" s="14" t="s">
        <v>189</v>
      </c>
      <c r="B192" s="37">
        <v>0</v>
      </c>
      <c r="C192" s="37">
        <v>0</v>
      </c>
      <c r="D192" s="4">
        <f t="shared" si="37"/>
        <v>0</v>
      </c>
      <c r="E192" s="11">
        <v>0</v>
      </c>
      <c r="F192" s="5" t="s">
        <v>370</v>
      </c>
      <c r="G192" s="5" t="s">
        <v>370</v>
      </c>
      <c r="H192" s="5" t="s">
        <v>370</v>
      </c>
      <c r="I192" s="5" t="s">
        <v>370</v>
      </c>
      <c r="J192" s="5" t="s">
        <v>370</v>
      </c>
      <c r="K192" s="5" t="s">
        <v>370</v>
      </c>
      <c r="L192" s="5" t="s">
        <v>370</v>
      </c>
      <c r="M192" s="5" t="s">
        <v>370</v>
      </c>
      <c r="N192" s="37">
        <v>203</v>
      </c>
      <c r="O192" s="37">
        <v>43</v>
      </c>
      <c r="P192" s="4">
        <f t="shared" si="38"/>
        <v>0.21182266009852216</v>
      </c>
      <c r="Q192" s="11">
        <v>20</v>
      </c>
      <c r="R192" s="37">
        <v>35</v>
      </c>
      <c r="S192" s="37">
        <v>42.5</v>
      </c>
      <c r="T192" s="4">
        <f t="shared" si="39"/>
        <v>1.2142857142857142</v>
      </c>
      <c r="U192" s="11">
        <v>25</v>
      </c>
      <c r="V192" s="37">
        <v>1.5</v>
      </c>
      <c r="W192" s="37">
        <v>1.7</v>
      </c>
      <c r="X192" s="4">
        <f t="shared" si="40"/>
        <v>1.1333333333333333</v>
      </c>
      <c r="Y192" s="11">
        <v>25</v>
      </c>
      <c r="Z192" s="47">
        <f t="shared" si="45"/>
        <v>0.89895613417780895</v>
      </c>
      <c r="AA192" s="47">
        <f t="shared" si="41"/>
        <v>0.89895613417780895</v>
      </c>
      <c r="AB192" s="48">
        <v>2507</v>
      </c>
      <c r="AC192" s="37">
        <f t="shared" si="42"/>
        <v>227.90909090909091</v>
      </c>
      <c r="AD192" s="37">
        <f t="shared" si="43"/>
        <v>204.9</v>
      </c>
      <c r="AE192" s="37">
        <f t="shared" si="44"/>
        <v>-23.009090909090901</v>
      </c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10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10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10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10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10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10"/>
      <c r="GD192" s="9"/>
      <c r="GE192" s="9"/>
    </row>
    <row r="193" spans="1:187" s="2" customFormat="1" ht="16.95" customHeight="1">
      <c r="A193" s="14" t="s">
        <v>190</v>
      </c>
      <c r="B193" s="37">
        <v>12500</v>
      </c>
      <c r="C193" s="37">
        <v>11889</v>
      </c>
      <c r="D193" s="4">
        <f t="shared" si="37"/>
        <v>0.95111999999999997</v>
      </c>
      <c r="E193" s="11">
        <v>10</v>
      </c>
      <c r="F193" s="5" t="s">
        <v>370</v>
      </c>
      <c r="G193" s="5" t="s">
        <v>370</v>
      </c>
      <c r="H193" s="5" t="s">
        <v>370</v>
      </c>
      <c r="I193" s="5" t="s">
        <v>370</v>
      </c>
      <c r="J193" s="5" t="s">
        <v>370</v>
      </c>
      <c r="K193" s="5" t="s">
        <v>370</v>
      </c>
      <c r="L193" s="5" t="s">
        <v>370</v>
      </c>
      <c r="M193" s="5" t="s">
        <v>370</v>
      </c>
      <c r="N193" s="37">
        <v>171</v>
      </c>
      <c r="O193" s="37">
        <v>155.80000000000001</v>
      </c>
      <c r="P193" s="4">
        <f t="shared" si="38"/>
        <v>0.9111111111111112</v>
      </c>
      <c r="Q193" s="11">
        <v>20</v>
      </c>
      <c r="R193" s="37">
        <v>310</v>
      </c>
      <c r="S193" s="37">
        <v>315.39999999999998</v>
      </c>
      <c r="T193" s="4">
        <f t="shared" si="39"/>
        <v>1.0174193548387096</v>
      </c>
      <c r="U193" s="11">
        <v>35</v>
      </c>
      <c r="V193" s="37">
        <v>16</v>
      </c>
      <c r="W193" s="37">
        <v>16.899999999999999</v>
      </c>
      <c r="X193" s="4">
        <f t="shared" si="40"/>
        <v>1.0562499999999999</v>
      </c>
      <c r="Y193" s="11">
        <v>15</v>
      </c>
      <c r="Z193" s="47">
        <f t="shared" si="45"/>
        <v>0.98983562051971319</v>
      </c>
      <c r="AA193" s="47">
        <f t="shared" si="41"/>
        <v>0.98983562051971319</v>
      </c>
      <c r="AB193" s="48">
        <v>2522</v>
      </c>
      <c r="AC193" s="37">
        <f t="shared" si="42"/>
        <v>229.27272727272728</v>
      </c>
      <c r="AD193" s="37">
        <f t="shared" si="43"/>
        <v>226.9</v>
      </c>
      <c r="AE193" s="37">
        <f t="shared" si="44"/>
        <v>-2.3727272727272748</v>
      </c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10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10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10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10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10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10"/>
      <c r="GD193" s="9"/>
      <c r="GE193" s="9"/>
    </row>
    <row r="194" spans="1:187" s="2" customFormat="1" ht="16.95" customHeight="1">
      <c r="A194" s="14" t="s">
        <v>191</v>
      </c>
      <c r="B194" s="37">
        <v>0</v>
      </c>
      <c r="C194" s="37">
        <v>0</v>
      </c>
      <c r="D194" s="4">
        <f t="shared" si="37"/>
        <v>0</v>
      </c>
      <c r="E194" s="11">
        <v>0</v>
      </c>
      <c r="F194" s="5" t="s">
        <v>370</v>
      </c>
      <c r="G194" s="5" t="s">
        <v>370</v>
      </c>
      <c r="H194" s="5" t="s">
        <v>370</v>
      </c>
      <c r="I194" s="5" t="s">
        <v>370</v>
      </c>
      <c r="J194" s="5" t="s">
        <v>370</v>
      </c>
      <c r="K194" s="5" t="s">
        <v>370</v>
      </c>
      <c r="L194" s="5" t="s">
        <v>370</v>
      </c>
      <c r="M194" s="5" t="s">
        <v>370</v>
      </c>
      <c r="N194" s="37">
        <v>194.2</v>
      </c>
      <c r="O194" s="37">
        <v>49.7</v>
      </c>
      <c r="P194" s="4">
        <f t="shared" si="38"/>
        <v>0.25592173017507724</v>
      </c>
      <c r="Q194" s="11">
        <v>20</v>
      </c>
      <c r="R194" s="37">
        <v>85</v>
      </c>
      <c r="S194" s="37">
        <v>62.6</v>
      </c>
      <c r="T194" s="4">
        <f t="shared" si="39"/>
        <v>0.7364705882352941</v>
      </c>
      <c r="U194" s="11">
        <v>30</v>
      </c>
      <c r="V194" s="37">
        <v>6</v>
      </c>
      <c r="W194" s="37">
        <v>6.5</v>
      </c>
      <c r="X194" s="4">
        <f t="shared" si="40"/>
        <v>1.0833333333333333</v>
      </c>
      <c r="Y194" s="11">
        <v>20</v>
      </c>
      <c r="Z194" s="47">
        <f t="shared" si="45"/>
        <v>0.69827455596038623</v>
      </c>
      <c r="AA194" s="47">
        <f t="shared" si="41"/>
        <v>0.69827455596038623</v>
      </c>
      <c r="AB194" s="48">
        <v>2268</v>
      </c>
      <c r="AC194" s="37">
        <f t="shared" si="42"/>
        <v>206.18181818181819</v>
      </c>
      <c r="AD194" s="37">
        <f t="shared" si="43"/>
        <v>144</v>
      </c>
      <c r="AE194" s="37">
        <f t="shared" si="44"/>
        <v>-62.181818181818187</v>
      </c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10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10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10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10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10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10"/>
      <c r="GD194" s="9"/>
      <c r="GE194" s="9"/>
    </row>
    <row r="195" spans="1:187" s="2" customFormat="1" ht="16.95" customHeight="1">
      <c r="A195" s="14" t="s">
        <v>192</v>
      </c>
      <c r="B195" s="37">
        <v>0</v>
      </c>
      <c r="C195" s="37">
        <v>0</v>
      </c>
      <c r="D195" s="4">
        <f t="shared" si="37"/>
        <v>0</v>
      </c>
      <c r="E195" s="11">
        <v>0</v>
      </c>
      <c r="F195" s="5" t="s">
        <v>370</v>
      </c>
      <c r="G195" s="5" t="s">
        <v>370</v>
      </c>
      <c r="H195" s="5" t="s">
        <v>370</v>
      </c>
      <c r="I195" s="5" t="s">
        <v>370</v>
      </c>
      <c r="J195" s="5" t="s">
        <v>370</v>
      </c>
      <c r="K195" s="5" t="s">
        <v>370</v>
      </c>
      <c r="L195" s="5" t="s">
        <v>370</v>
      </c>
      <c r="M195" s="5" t="s">
        <v>370</v>
      </c>
      <c r="N195" s="37">
        <v>43.7</v>
      </c>
      <c r="O195" s="37">
        <v>19.899999999999999</v>
      </c>
      <c r="P195" s="4">
        <f t="shared" si="38"/>
        <v>0.4553775743707093</v>
      </c>
      <c r="Q195" s="11">
        <v>20</v>
      </c>
      <c r="R195" s="37">
        <v>125</v>
      </c>
      <c r="S195" s="37">
        <v>115</v>
      </c>
      <c r="T195" s="4">
        <f t="shared" si="39"/>
        <v>0.92</v>
      </c>
      <c r="U195" s="11">
        <v>30</v>
      </c>
      <c r="V195" s="37">
        <v>9</v>
      </c>
      <c r="W195" s="37">
        <v>9.1</v>
      </c>
      <c r="X195" s="4">
        <f t="shared" si="40"/>
        <v>1.0111111111111111</v>
      </c>
      <c r="Y195" s="11">
        <v>20</v>
      </c>
      <c r="Z195" s="47">
        <f t="shared" si="45"/>
        <v>0.81328248156623439</v>
      </c>
      <c r="AA195" s="47">
        <f t="shared" si="41"/>
        <v>0.81328248156623439</v>
      </c>
      <c r="AB195" s="48">
        <v>2108</v>
      </c>
      <c r="AC195" s="37">
        <f t="shared" si="42"/>
        <v>191.63636363636363</v>
      </c>
      <c r="AD195" s="37">
        <f t="shared" si="43"/>
        <v>155.9</v>
      </c>
      <c r="AE195" s="37">
        <f t="shared" si="44"/>
        <v>-35.73636363636362</v>
      </c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10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10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10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10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10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10"/>
      <c r="GD195" s="9"/>
      <c r="GE195" s="9"/>
    </row>
    <row r="196" spans="1:187" s="2" customFormat="1" ht="16.95" customHeight="1">
      <c r="A196" s="14" t="s">
        <v>193</v>
      </c>
      <c r="B196" s="37">
        <v>0</v>
      </c>
      <c r="C196" s="37">
        <v>0</v>
      </c>
      <c r="D196" s="4">
        <f t="shared" si="37"/>
        <v>0</v>
      </c>
      <c r="E196" s="11">
        <v>0</v>
      </c>
      <c r="F196" s="5" t="s">
        <v>370</v>
      </c>
      <c r="G196" s="5" t="s">
        <v>370</v>
      </c>
      <c r="H196" s="5" t="s">
        <v>370</v>
      </c>
      <c r="I196" s="5" t="s">
        <v>370</v>
      </c>
      <c r="J196" s="5" t="s">
        <v>370</v>
      </c>
      <c r="K196" s="5" t="s">
        <v>370</v>
      </c>
      <c r="L196" s="5" t="s">
        <v>370</v>
      </c>
      <c r="M196" s="5" t="s">
        <v>370</v>
      </c>
      <c r="N196" s="37">
        <v>106</v>
      </c>
      <c r="O196" s="37">
        <v>172.5</v>
      </c>
      <c r="P196" s="4">
        <f t="shared" si="38"/>
        <v>1.6273584905660377</v>
      </c>
      <c r="Q196" s="11">
        <v>20</v>
      </c>
      <c r="R196" s="37">
        <v>15</v>
      </c>
      <c r="S196" s="37">
        <v>15.3</v>
      </c>
      <c r="T196" s="4">
        <f t="shared" si="39"/>
        <v>1.02</v>
      </c>
      <c r="U196" s="11">
        <v>25</v>
      </c>
      <c r="V196" s="37">
        <v>3</v>
      </c>
      <c r="W196" s="37">
        <v>3.5</v>
      </c>
      <c r="X196" s="4">
        <f t="shared" si="40"/>
        <v>1.1666666666666667</v>
      </c>
      <c r="Y196" s="11">
        <v>25</v>
      </c>
      <c r="Z196" s="47">
        <f t="shared" si="45"/>
        <v>1.2459119496855346</v>
      </c>
      <c r="AA196" s="47">
        <f t="shared" si="41"/>
        <v>1.2045911949685535</v>
      </c>
      <c r="AB196" s="48">
        <v>472</v>
      </c>
      <c r="AC196" s="37">
        <f t="shared" si="42"/>
        <v>42.909090909090907</v>
      </c>
      <c r="AD196" s="37">
        <f t="shared" si="43"/>
        <v>51.7</v>
      </c>
      <c r="AE196" s="37">
        <f t="shared" si="44"/>
        <v>8.7909090909090963</v>
      </c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10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10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10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10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10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10"/>
      <c r="GD196" s="9"/>
      <c r="GE196" s="9"/>
    </row>
    <row r="197" spans="1:187" s="2" customFormat="1" ht="16.95" customHeight="1">
      <c r="A197" s="14" t="s">
        <v>194</v>
      </c>
      <c r="B197" s="37">
        <v>0</v>
      </c>
      <c r="C197" s="37">
        <v>0</v>
      </c>
      <c r="D197" s="4">
        <f t="shared" si="37"/>
        <v>0</v>
      </c>
      <c r="E197" s="11">
        <v>0</v>
      </c>
      <c r="F197" s="5" t="s">
        <v>370</v>
      </c>
      <c r="G197" s="5" t="s">
        <v>370</v>
      </c>
      <c r="H197" s="5" t="s">
        <v>370</v>
      </c>
      <c r="I197" s="5" t="s">
        <v>370</v>
      </c>
      <c r="J197" s="5" t="s">
        <v>370</v>
      </c>
      <c r="K197" s="5" t="s">
        <v>370</v>
      </c>
      <c r="L197" s="5" t="s">
        <v>370</v>
      </c>
      <c r="M197" s="5" t="s">
        <v>370</v>
      </c>
      <c r="N197" s="37">
        <v>783</v>
      </c>
      <c r="O197" s="37">
        <v>31.1</v>
      </c>
      <c r="P197" s="4">
        <f t="shared" si="38"/>
        <v>3.9719029374201791E-2</v>
      </c>
      <c r="Q197" s="11">
        <v>20</v>
      </c>
      <c r="R197" s="37">
        <v>360</v>
      </c>
      <c r="S197" s="37">
        <v>436.6</v>
      </c>
      <c r="T197" s="4">
        <f t="shared" si="39"/>
        <v>1.2127777777777777</v>
      </c>
      <c r="U197" s="11">
        <v>35</v>
      </c>
      <c r="V197" s="37">
        <v>14</v>
      </c>
      <c r="W197" s="37">
        <v>14.7</v>
      </c>
      <c r="X197" s="4">
        <f t="shared" si="40"/>
        <v>1.05</v>
      </c>
      <c r="Y197" s="11">
        <v>15</v>
      </c>
      <c r="Z197" s="47">
        <f t="shared" si="45"/>
        <v>0.84273718299580369</v>
      </c>
      <c r="AA197" s="47">
        <f t="shared" si="41"/>
        <v>0.84273718299580369</v>
      </c>
      <c r="AB197" s="48">
        <v>620</v>
      </c>
      <c r="AC197" s="37">
        <f t="shared" si="42"/>
        <v>56.363636363636367</v>
      </c>
      <c r="AD197" s="37">
        <f t="shared" si="43"/>
        <v>47.5</v>
      </c>
      <c r="AE197" s="37">
        <f t="shared" si="44"/>
        <v>-8.8636363636363669</v>
      </c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10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10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10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10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10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10"/>
      <c r="GD197" s="9"/>
      <c r="GE197" s="9"/>
    </row>
    <row r="198" spans="1:187" s="2" customFormat="1" ht="16.95" customHeight="1">
      <c r="A198" s="14" t="s">
        <v>195</v>
      </c>
      <c r="B198" s="37">
        <v>0</v>
      </c>
      <c r="C198" s="37">
        <v>0</v>
      </c>
      <c r="D198" s="4">
        <f t="shared" si="37"/>
        <v>0</v>
      </c>
      <c r="E198" s="11">
        <v>0</v>
      </c>
      <c r="F198" s="5" t="s">
        <v>370</v>
      </c>
      <c r="G198" s="5" t="s">
        <v>370</v>
      </c>
      <c r="H198" s="5" t="s">
        <v>370</v>
      </c>
      <c r="I198" s="5" t="s">
        <v>370</v>
      </c>
      <c r="J198" s="5" t="s">
        <v>370</v>
      </c>
      <c r="K198" s="5" t="s">
        <v>370</v>
      </c>
      <c r="L198" s="5" t="s">
        <v>370</v>
      </c>
      <c r="M198" s="5" t="s">
        <v>370</v>
      </c>
      <c r="N198" s="37">
        <v>303.39999999999998</v>
      </c>
      <c r="O198" s="37">
        <v>41.3</v>
      </c>
      <c r="P198" s="4">
        <f t="shared" si="38"/>
        <v>0.13612392880685564</v>
      </c>
      <c r="Q198" s="11">
        <v>20</v>
      </c>
      <c r="R198" s="37">
        <v>45</v>
      </c>
      <c r="S198" s="37">
        <v>65.5</v>
      </c>
      <c r="T198" s="4">
        <f t="shared" si="39"/>
        <v>1.4555555555555555</v>
      </c>
      <c r="U198" s="11">
        <v>25</v>
      </c>
      <c r="V198" s="37">
        <v>3</v>
      </c>
      <c r="W198" s="37">
        <v>8.8000000000000007</v>
      </c>
      <c r="X198" s="4">
        <f t="shared" si="40"/>
        <v>2.9333333333333336</v>
      </c>
      <c r="Y198" s="11">
        <v>25</v>
      </c>
      <c r="Z198" s="47">
        <f t="shared" si="45"/>
        <v>1.6063528685479906</v>
      </c>
      <c r="AA198" s="47">
        <f t="shared" si="41"/>
        <v>1.240635286854799</v>
      </c>
      <c r="AB198" s="48">
        <v>1595</v>
      </c>
      <c r="AC198" s="37">
        <f t="shared" si="42"/>
        <v>145</v>
      </c>
      <c r="AD198" s="37">
        <f t="shared" si="43"/>
        <v>179.9</v>
      </c>
      <c r="AE198" s="37">
        <f t="shared" si="44"/>
        <v>34.900000000000006</v>
      </c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10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10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10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10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10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10"/>
      <c r="GD198" s="9"/>
      <c r="GE198" s="9"/>
    </row>
    <row r="199" spans="1:187" s="2" customFormat="1" ht="16.95" customHeight="1">
      <c r="A199" s="18" t="s">
        <v>196</v>
      </c>
      <c r="B199" s="66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10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10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10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10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10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10"/>
      <c r="GD199" s="9"/>
      <c r="GE199" s="9"/>
    </row>
    <row r="200" spans="1:187" s="2" customFormat="1" ht="16.95" customHeight="1">
      <c r="A200" s="14" t="s">
        <v>197</v>
      </c>
      <c r="B200" s="37">
        <v>0</v>
      </c>
      <c r="C200" s="37">
        <v>0</v>
      </c>
      <c r="D200" s="4">
        <f t="shared" si="37"/>
        <v>0</v>
      </c>
      <c r="E200" s="11">
        <v>0</v>
      </c>
      <c r="F200" s="5" t="s">
        <v>370</v>
      </c>
      <c r="G200" s="5" t="s">
        <v>370</v>
      </c>
      <c r="H200" s="5" t="s">
        <v>370</v>
      </c>
      <c r="I200" s="5" t="s">
        <v>370</v>
      </c>
      <c r="J200" s="5" t="s">
        <v>370</v>
      </c>
      <c r="K200" s="5" t="s">
        <v>370</v>
      </c>
      <c r="L200" s="5" t="s">
        <v>370</v>
      </c>
      <c r="M200" s="5" t="s">
        <v>370</v>
      </c>
      <c r="N200" s="37">
        <v>134.30000000000001</v>
      </c>
      <c r="O200" s="37">
        <v>34.1</v>
      </c>
      <c r="P200" s="4">
        <f t="shared" si="38"/>
        <v>0.2539091586001489</v>
      </c>
      <c r="Q200" s="11">
        <v>20</v>
      </c>
      <c r="R200" s="37">
        <v>2.7</v>
      </c>
      <c r="S200" s="37">
        <v>5</v>
      </c>
      <c r="T200" s="4">
        <f t="shared" si="39"/>
        <v>1.8518518518518516</v>
      </c>
      <c r="U200" s="11">
        <v>35</v>
      </c>
      <c r="V200" s="37">
        <v>0.3</v>
      </c>
      <c r="W200" s="37">
        <v>0.5</v>
      </c>
      <c r="X200" s="4">
        <f t="shared" si="40"/>
        <v>1.6666666666666667</v>
      </c>
      <c r="Y200" s="11">
        <v>15</v>
      </c>
      <c r="Z200" s="47">
        <f t="shared" si="45"/>
        <v>1.3556142569545397</v>
      </c>
      <c r="AA200" s="47">
        <f t="shared" si="41"/>
        <v>1.2155614256954539</v>
      </c>
      <c r="AB200" s="48">
        <v>1830</v>
      </c>
      <c r="AC200" s="37">
        <f t="shared" si="42"/>
        <v>166.36363636363637</v>
      </c>
      <c r="AD200" s="37">
        <f t="shared" si="43"/>
        <v>202.2</v>
      </c>
      <c r="AE200" s="37">
        <f t="shared" si="44"/>
        <v>35.836363636363615</v>
      </c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10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10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10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10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10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10"/>
      <c r="GD200" s="9"/>
      <c r="GE200" s="9"/>
    </row>
    <row r="201" spans="1:187" s="2" customFormat="1" ht="16.95" customHeight="1">
      <c r="A201" s="14" t="s">
        <v>198</v>
      </c>
      <c r="B201" s="37">
        <v>0</v>
      </c>
      <c r="C201" s="37">
        <v>0</v>
      </c>
      <c r="D201" s="4">
        <f t="shared" si="37"/>
        <v>0</v>
      </c>
      <c r="E201" s="11">
        <v>0</v>
      </c>
      <c r="F201" s="5" t="s">
        <v>370</v>
      </c>
      <c r="G201" s="5" t="s">
        <v>370</v>
      </c>
      <c r="H201" s="5" t="s">
        <v>370</v>
      </c>
      <c r="I201" s="5" t="s">
        <v>370</v>
      </c>
      <c r="J201" s="5" t="s">
        <v>370</v>
      </c>
      <c r="K201" s="5" t="s">
        <v>370</v>
      </c>
      <c r="L201" s="5" t="s">
        <v>370</v>
      </c>
      <c r="M201" s="5" t="s">
        <v>370</v>
      </c>
      <c r="N201" s="37">
        <v>8.4</v>
      </c>
      <c r="O201" s="37">
        <v>59.3</v>
      </c>
      <c r="P201" s="4">
        <f t="shared" si="38"/>
        <v>7.0595238095238093</v>
      </c>
      <c r="Q201" s="11">
        <v>20</v>
      </c>
      <c r="R201" s="37">
        <v>0</v>
      </c>
      <c r="S201" s="37">
        <v>0</v>
      </c>
      <c r="T201" s="4">
        <f t="shared" si="39"/>
        <v>1</v>
      </c>
      <c r="U201" s="11">
        <v>30</v>
      </c>
      <c r="V201" s="37">
        <v>0</v>
      </c>
      <c r="W201" s="37">
        <v>0.3</v>
      </c>
      <c r="X201" s="4">
        <f t="shared" si="40"/>
        <v>1</v>
      </c>
      <c r="Y201" s="11">
        <v>20</v>
      </c>
      <c r="Z201" s="47">
        <f t="shared" si="45"/>
        <v>2.7312925170068025</v>
      </c>
      <c r="AA201" s="47">
        <f t="shared" si="41"/>
        <v>1.3</v>
      </c>
      <c r="AB201" s="48">
        <v>1129</v>
      </c>
      <c r="AC201" s="37">
        <f t="shared" si="42"/>
        <v>102.63636363636364</v>
      </c>
      <c r="AD201" s="37">
        <f t="shared" si="43"/>
        <v>133.4</v>
      </c>
      <c r="AE201" s="37">
        <f t="shared" si="44"/>
        <v>30.763636363636365</v>
      </c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10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10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10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10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10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10"/>
      <c r="GD201" s="9"/>
      <c r="GE201" s="9"/>
    </row>
    <row r="202" spans="1:187" s="2" customFormat="1" ht="16.95" customHeight="1">
      <c r="A202" s="14" t="s">
        <v>199</v>
      </c>
      <c r="B202" s="37">
        <v>0</v>
      </c>
      <c r="C202" s="37">
        <v>0</v>
      </c>
      <c r="D202" s="4">
        <f t="shared" si="37"/>
        <v>0</v>
      </c>
      <c r="E202" s="11">
        <v>0</v>
      </c>
      <c r="F202" s="5" t="s">
        <v>370</v>
      </c>
      <c r="G202" s="5" t="s">
        <v>370</v>
      </c>
      <c r="H202" s="5" t="s">
        <v>370</v>
      </c>
      <c r="I202" s="5" t="s">
        <v>370</v>
      </c>
      <c r="J202" s="5" t="s">
        <v>370</v>
      </c>
      <c r="K202" s="5" t="s">
        <v>370</v>
      </c>
      <c r="L202" s="5" t="s">
        <v>370</v>
      </c>
      <c r="M202" s="5" t="s">
        <v>370</v>
      </c>
      <c r="N202" s="37">
        <v>208.1</v>
      </c>
      <c r="O202" s="37">
        <v>60.1</v>
      </c>
      <c r="P202" s="4">
        <f t="shared" si="38"/>
        <v>0.28880345987506006</v>
      </c>
      <c r="Q202" s="11">
        <v>20</v>
      </c>
      <c r="R202" s="37">
        <v>47.1</v>
      </c>
      <c r="S202" s="37">
        <v>62.6</v>
      </c>
      <c r="T202" s="4">
        <f t="shared" si="39"/>
        <v>1.3290870488322717</v>
      </c>
      <c r="U202" s="11">
        <v>30</v>
      </c>
      <c r="V202" s="37">
        <v>7.2</v>
      </c>
      <c r="W202" s="37">
        <v>7.6</v>
      </c>
      <c r="X202" s="4">
        <f t="shared" si="40"/>
        <v>1.0555555555555556</v>
      </c>
      <c r="Y202" s="11">
        <v>20</v>
      </c>
      <c r="Z202" s="47">
        <f t="shared" si="45"/>
        <v>0.95371131105114948</v>
      </c>
      <c r="AA202" s="47">
        <f t="shared" si="41"/>
        <v>0.95371131105114948</v>
      </c>
      <c r="AB202" s="48">
        <v>2985</v>
      </c>
      <c r="AC202" s="37">
        <f t="shared" si="42"/>
        <v>271.36363636363637</v>
      </c>
      <c r="AD202" s="37">
        <f t="shared" si="43"/>
        <v>258.8</v>
      </c>
      <c r="AE202" s="37">
        <f t="shared" si="44"/>
        <v>-12.563636363636363</v>
      </c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10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10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10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10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10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10"/>
      <c r="GD202" s="9"/>
      <c r="GE202" s="9"/>
    </row>
    <row r="203" spans="1:187" s="2" customFormat="1" ht="16.95" customHeight="1">
      <c r="A203" s="14" t="s">
        <v>200</v>
      </c>
      <c r="B203" s="37">
        <v>0</v>
      </c>
      <c r="C203" s="37">
        <v>0</v>
      </c>
      <c r="D203" s="4">
        <f t="shared" si="37"/>
        <v>0</v>
      </c>
      <c r="E203" s="11">
        <v>0</v>
      </c>
      <c r="F203" s="5" t="s">
        <v>370</v>
      </c>
      <c r="G203" s="5" t="s">
        <v>370</v>
      </c>
      <c r="H203" s="5" t="s">
        <v>370</v>
      </c>
      <c r="I203" s="5" t="s">
        <v>370</v>
      </c>
      <c r="J203" s="5" t="s">
        <v>370</v>
      </c>
      <c r="K203" s="5" t="s">
        <v>370</v>
      </c>
      <c r="L203" s="5" t="s">
        <v>370</v>
      </c>
      <c r="M203" s="5" t="s">
        <v>370</v>
      </c>
      <c r="N203" s="37">
        <v>34.299999999999997</v>
      </c>
      <c r="O203" s="37">
        <v>27.5</v>
      </c>
      <c r="P203" s="4">
        <f t="shared" si="38"/>
        <v>0.80174927113702632</v>
      </c>
      <c r="Q203" s="11">
        <v>20</v>
      </c>
      <c r="R203" s="37">
        <v>0</v>
      </c>
      <c r="S203" s="37">
        <v>0.1</v>
      </c>
      <c r="T203" s="4">
        <f t="shared" si="39"/>
        <v>1</v>
      </c>
      <c r="U203" s="11">
        <v>30</v>
      </c>
      <c r="V203" s="37">
        <v>0.1</v>
      </c>
      <c r="W203" s="37">
        <v>0.1</v>
      </c>
      <c r="X203" s="4">
        <f t="shared" si="40"/>
        <v>1</v>
      </c>
      <c r="Y203" s="11">
        <v>20</v>
      </c>
      <c r="Z203" s="47">
        <f t="shared" si="45"/>
        <v>0.94335693461057901</v>
      </c>
      <c r="AA203" s="47">
        <f t="shared" si="41"/>
        <v>0.94335693461057901</v>
      </c>
      <c r="AB203" s="48">
        <v>743</v>
      </c>
      <c r="AC203" s="37">
        <f t="shared" si="42"/>
        <v>67.545454545454547</v>
      </c>
      <c r="AD203" s="37">
        <f t="shared" si="43"/>
        <v>63.7</v>
      </c>
      <c r="AE203" s="37">
        <f t="shared" si="44"/>
        <v>-3.8454545454545439</v>
      </c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10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10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10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10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10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10"/>
      <c r="GD203" s="9"/>
      <c r="GE203" s="9"/>
    </row>
    <row r="204" spans="1:187" s="2" customFormat="1" ht="16.95" customHeight="1">
      <c r="A204" s="14" t="s">
        <v>201</v>
      </c>
      <c r="B204" s="37">
        <v>0</v>
      </c>
      <c r="C204" s="37">
        <v>0</v>
      </c>
      <c r="D204" s="4">
        <f t="shared" si="37"/>
        <v>0</v>
      </c>
      <c r="E204" s="11">
        <v>0</v>
      </c>
      <c r="F204" s="5" t="s">
        <v>370</v>
      </c>
      <c r="G204" s="5" t="s">
        <v>370</v>
      </c>
      <c r="H204" s="5" t="s">
        <v>370</v>
      </c>
      <c r="I204" s="5" t="s">
        <v>370</v>
      </c>
      <c r="J204" s="5" t="s">
        <v>370</v>
      </c>
      <c r="K204" s="5" t="s">
        <v>370</v>
      </c>
      <c r="L204" s="5" t="s">
        <v>370</v>
      </c>
      <c r="M204" s="5" t="s">
        <v>370</v>
      </c>
      <c r="N204" s="37">
        <v>128.5</v>
      </c>
      <c r="O204" s="37">
        <v>77.599999999999994</v>
      </c>
      <c r="P204" s="4">
        <f t="shared" si="38"/>
        <v>0.60389105058365755</v>
      </c>
      <c r="Q204" s="11">
        <v>20</v>
      </c>
      <c r="R204" s="37">
        <v>2</v>
      </c>
      <c r="S204" s="37">
        <v>2.2000000000000002</v>
      </c>
      <c r="T204" s="4">
        <f t="shared" si="39"/>
        <v>1.1000000000000001</v>
      </c>
      <c r="U204" s="11">
        <v>5</v>
      </c>
      <c r="V204" s="37">
        <v>2</v>
      </c>
      <c r="W204" s="37">
        <v>2.2999999999999998</v>
      </c>
      <c r="X204" s="4">
        <f t="shared" si="40"/>
        <v>1.1499999999999999</v>
      </c>
      <c r="Y204" s="11">
        <v>45</v>
      </c>
      <c r="Z204" s="47">
        <f t="shared" si="45"/>
        <v>0.99039744302390198</v>
      </c>
      <c r="AA204" s="47">
        <f t="shared" si="41"/>
        <v>0.99039744302390198</v>
      </c>
      <c r="AB204" s="48">
        <v>1973</v>
      </c>
      <c r="AC204" s="37">
        <f t="shared" si="42"/>
        <v>179.36363636363637</v>
      </c>
      <c r="AD204" s="37">
        <f t="shared" si="43"/>
        <v>177.6</v>
      </c>
      <c r="AE204" s="37">
        <f t="shared" si="44"/>
        <v>-1.7636363636363797</v>
      </c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10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10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10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10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10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10"/>
      <c r="GD204" s="9"/>
      <c r="GE204" s="9"/>
    </row>
    <row r="205" spans="1:187" s="2" customFormat="1" ht="16.95" customHeight="1">
      <c r="A205" s="14" t="s">
        <v>202</v>
      </c>
      <c r="B205" s="37">
        <v>99</v>
      </c>
      <c r="C205" s="37">
        <v>119.8</v>
      </c>
      <c r="D205" s="4">
        <f t="shared" si="37"/>
        <v>1.2101010101010101</v>
      </c>
      <c r="E205" s="11">
        <v>10</v>
      </c>
      <c r="F205" s="5" t="s">
        <v>370</v>
      </c>
      <c r="G205" s="5" t="s">
        <v>370</v>
      </c>
      <c r="H205" s="5" t="s">
        <v>370</v>
      </c>
      <c r="I205" s="5" t="s">
        <v>370</v>
      </c>
      <c r="J205" s="5" t="s">
        <v>370</v>
      </c>
      <c r="K205" s="5" t="s">
        <v>370</v>
      </c>
      <c r="L205" s="5" t="s">
        <v>370</v>
      </c>
      <c r="M205" s="5" t="s">
        <v>370</v>
      </c>
      <c r="N205" s="37">
        <v>51.4</v>
      </c>
      <c r="O205" s="37">
        <v>51.7</v>
      </c>
      <c r="P205" s="4">
        <f t="shared" si="38"/>
        <v>1.0058365758754864</v>
      </c>
      <c r="Q205" s="11">
        <v>20</v>
      </c>
      <c r="R205" s="37">
        <v>10.3</v>
      </c>
      <c r="S205" s="37">
        <v>11.3</v>
      </c>
      <c r="T205" s="4">
        <f t="shared" si="39"/>
        <v>1.0970873786407767</v>
      </c>
      <c r="U205" s="11">
        <v>35</v>
      </c>
      <c r="V205" s="37">
        <v>4.2</v>
      </c>
      <c r="W205" s="37">
        <v>4.5999999999999996</v>
      </c>
      <c r="X205" s="4">
        <f t="shared" si="40"/>
        <v>1.0952380952380951</v>
      </c>
      <c r="Y205" s="11">
        <v>15</v>
      </c>
      <c r="Z205" s="47">
        <f t="shared" si="45"/>
        <v>1.0880546412439804</v>
      </c>
      <c r="AA205" s="47">
        <f t="shared" si="41"/>
        <v>1.0880546412439804</v>
      </c>
      <c r="AB205" s="48">
        <v>2618</v>
      </c>
      <c r="AC205" s="37">
        <f t="shared" si="42"/>
        <v>238</v>
      </c>
      <c r="AD205" s="37">
        <f t="shared" si="43"/>
        <v>259</v>
      </c>
      <c r="AE205" s="37">
        <f t="shared" si="44"/>
        <v>21</v>
      </c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10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10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10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10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10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10"/>
      <c r="GD205" s="9"/>
      <c r="GE205" s="9"/>
    </row>
    <row r="206" spans="1:187" s="2" customFormat="1" ht="16.95" customHeight="1">
      <c r="A206" s="14" t="s">
        <v>203</v>
      </c>
      <c r="B206" s="37">
        <v>11603</v>
      </c>
      <c r="C206" s="37">
        <v>12145.8</v>
      </c>
      <c r="D206" s="4">
        <f t="shared" si="37"/>
        <v>1.0467810049125226</v>
      </c>
      <c r="E206" s="11">
        <v>10</v>
      </c>
      <c r="F206" s="5" t="s">
        <v>370</v>
      </c>
      <c r="G206" s="5" t="s">
        <v>370</v>
      </c>
      <c r="H206" s="5" t="s">
        <v>370</v>
      </c>
      <c r="I206" s="5" t="s">
        <v>370</v>
      </c>
      <c r="J206" s="5" t="s">
        <v>370</v>
      </c>
      <c r="K206" s="5" t="s">
        <v>370</v>
      </c>
      <c r="L206" s="5" t="s">
        <v>370</v>
      </c>
      <c r="M206" s="5" t="s">
        <v>370</v>
      </c>
      <c r="N206" s="37">
        <v>675.2</v>
      </c>
      <c r="O206" s="37">
        <v>388.9</v>
      </c>
      <c r="P206" s="4">
        <f t="shared" si="38"/>
        <v>0.57597748815165872</v>
      </c>
      <c r="Q206" s="11">
        <v>20</v>
      </c>
      <c r="R206" s="37">
        <v>20.3</v>
      </c>
      <c r="S206" s="37">
        <v>21.3</v>
      </c>
      <c r="T206" s="4">
        <f t="shared" si="39"/>
        <v>1.0492610837438423</v>
      </c>
      <c r="U206" s="11">
        <v>30</v>
      </c>
      <c r="V206" s="37">
        <v>1.7</v>
      </c>
      <c r="W206" s="37">
        <v>1.9</v>
      </c>
      <c r="X206" s="4">
        <f t="shared" si="40"/>
        <v>1.1176470588235294</v>
      </c>
      <c r="Y206" s="11">
        <v>20</v>
      </c>
      <c r="Z206" s="47">
        <f t="shared" si="45"/>
        <v>0.94772666876180334</v>
      </c>
      <c r="AA206" s="47">
        <f t="shared" si="41"/>
        <v>0.94772666876180334</v>
      </c>
      <c r="AB206" s="48">
        <v>3989</v>
      </c>
      <c r="AC206" s="37">
        <f t="shared" si="42"/>
        <v>362.63636363636363</v>
      </c>
      <c r="AD206" s="37">
        <f t="shared" si="43"/>
        <v>343.7</v>
      </c>
      <c r="AE206" s="37">
        <f t="shared" si="44"/>
        <v>-18.936363636363637</v>
      </c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10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10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10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10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10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10"/>
      <c r="GD206" s="9"/>
      <c r="GE206" s="9"/>
    </row>
    <row r="207" spans="1:187" s="2" customFormat="1" ht="16.95" customHeight="1">
      <c r="A207" s="14" t="s">
        <v>204</v>
      </c>
      <c r="B207" s="37">
        <v>0</v>
      </c>
      <c r="C207" s="37">
        <v>0</v>
      </c>
      <c r="D207" s="4">
        <f t="shared" si="37"/>
        <v>0</v>
      </c>
      <c r="E207" s="11">
        <v>0</v>
      </c>
      <c r="F207" s="5" t="s">
        <v>370</v>
      </c>
      <c r="G207" s="5" t="s">
        <v>370</v>
      </c>
      <c r="H207" s="5" t="s">
        <v>370</v>
      </c>
      <c r="I207" s="5" t="s">
        <v>370</v>
      </c>
      <c r="J207" s="5" t="s">
        <v>370</v>
      </c>
      <c r="K207" s="5" t="s">
        <v>370</v>
      </c>
      <c r="L207" s="5" t="s">
        <v>370</v>
      </c>
      <c r="M207" s="5" t="s">
        <v>370</v>
      </c>
      <c r="N207" s="37">
        <v>258.89999999999998</v>
      </c>
      <c r="O207" s="37">
        <v>11.1</v>
      </c>
      <c r="P207" s="4">
        <f t="shared" si="38"/>
        <v>4.287369640787949E-2</v>
      </c>
      <c r="Q207" s="11">
        <v>20</v>
      </c>
      <c r="R207" s="37">
        <v>15.3</v>
      </c>
      <c r="S207" s="37">
        <v>10.4</v>
      </c>
      <c r="T207" s="4">
        <f t="shared" si="39"/>
        <v>0.6797385620915033</v>
      </c>
      <c r="U207" s="11">
        <v>30</v>
      </c>
      <c r="V207" s="37">
        <v>2.2000000000000002</v>
      </c>
      <c r="W207" s="37">
        <v>2.2999999999999998</v>
      </c>
      <c r="X207" s="4">
        <f t="shared" si="40"/>
        <v>1.0454545454545452</v>
      </c>
      <c r="Y207" s="11">
        <v>20</v>
      </c>
      <c r="Z207" s="47">
        <f t="shared" si="45"/>
        <v>0.6022674528570513</v>
      </c>
      <c r="AA207" s="47">
        <f t="shared" si="41"/>
        <v>0.6022674528570513</v>
      </c>
      <c r="AB207" s="48">
        <v>972</v>
      </c>
      <c r="AC207" s="37">
        <f t="shared" si="42"/>
        <v>88.36363636363636</v>
      </c>
      <c r="AD207" s="37">
        <f t="shared" si="43"/>
        <v>53.2</v>
      </c>
      <c r="AE207" s="37">
        <f t="shared" si="44"/>
        <v>-35.163636363636357</v>
      </c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10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10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10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10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10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10"/>
      <c r="GD207" s="9"/>
      <c r="GE207" s="9"/>
    </row>
    <row r="208" spans="1:187" s="2" customFormat="1" ht="16.95" customHeight="1">
      <c r="A208" s="14" t="s">
        <v>205</v>
      </c>
      <c r="B208" s="37">
        <v>0</v>
      </c>
      <c r="C208" s="37">
        <v>0</v>
      </c>
      <c r="D208" s="4">
        <f t="shared" si="37"/>
        <v>0</v>
      </c>
      <c r="E208" s="11">
        <v>0</v>
      </c>
      <c r="F208" s="5" t="s">
        <v>370</v>
      </c>
      <c r="G208" s="5" t="s">
        <v>370</v>
      </c>
      <c r="H208" s="5" t="s">
        <v>370</v>
      </c>
      <c r="I208" s="5" t="s">
        <v>370</v>
      </c>
      <c r="J208" s="5" t="s">
        <v>370</v>
      </c>
      <c r="K208" s="5" t="s">
        <v>370</v>
      </c>
      <c r="L208" s="5" t="s">
        <v>370</v>
      </c>
      <c r="M208" s="5" t="s">
        <v>370</v>
      </c>
      <c r="N208" s="37">
        <v>17.399999999999999</v>
      </c>
      <c r="O208" s="37">
        <v>12.1</v>
      </c>
      <c r="P208" s="4">
        <f t="shared" si="38"/>
        <v>0.6954022988505747</v>
      </c>
      <c r="Q208" s="11">
        <v>20</v>
      </c>
      <c r="R208" s="37">
        <v>0.7</v>
      </c>
      <c r="S208" s="37">
        <v>1</v>
      </c>
      <c r="T208" s="4">
        <f t="shared" si="39"/>
        <v>1.4285714285714286</v>
      </c>
      <c r="U208" s="11">
        <v>30</v>
      </c>
      <c r="V208" s="37">
        <v>0.4</v>
      </c>
      <c r="W208" s="37">
        <v>0.4</v>
      </c>
      <c r="X208" s="4">
        <f t="shared" si="40"/>
        <v>1</v>
      </c>
      <c r="Y208" s="11">
        <v>20</v>
      </c>
      <c r="Z208" s="47">
        <f t="shared" si="45"/>
        <v>1.0966455547736338</v>
      </c>
      <c r="AA208" s="47">
        <f t="shared" si="41"/>
        <v>1.0966455547736338</v>
      </c>
      <c r="AB208" s="48">
        <v>559</v>
      </c>
      <c r="AC208" s="37">
        <f t="shared" si="42"/>
        <v>50.81818181818182</v>
      </c>
      <c r="AD208" s="37">
        <f t="shared" si="43"/>
        <v>55.7</v>
      </c>
      <c r="AE208" s="37">
        <f t="shared" si="44"/>
        <v>4.8818181818181827</v>
      </c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10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10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10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10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10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10"/>
      <c r="GD208" s="9"/>
      <c r="GE208" s="9"/>
    </row>
    <row r="209" spans="1:187" s="2" customFormat="1" ht="16.95" customHeight="1">
      <c r="A209" s="14" t="s">
        <v>206</v>
      </c>
      <c r="B209" s="37">
        <v>0</v>
      </c>
      <c r="C209" s="37">
        <v>0</v>
      </c>
      <c r="D209" s="4">
        <f t="shared" si="37"/>
        <v>0</v>
      </c>
      <c r="E209" s="11">
        <v>0</v>
      </c>
      <c r="F209" s="5" t="s">
        <v>370</v>
      </c>
      <c r="G209" s="5" t="s">
        <v>370</v>
      </c>
      <c r="H209" s="5" t="s">
        <v>370</v>
      </c>
      <c r="I209" s="5" t="s">
        <v>370</v>
      </c>
      <c r="J209" s="5" t="s">
        <v>370</v>
      </c>
      <c r="K209" s="5" t="s">
        <v>370</v>
      </c>
      <c r="L209" s="5" t="s">
        <v>370</v>
      </c>
      <c r="M209" s="5" t="s">
        <v>370</v>
      </c>
      <c r="N209" s="37">
        <v>110.3</v>
      </c>
      <c r="O209" s="37">
        <v>206.2</v>
      </c>
      <c r="P209" s="4">
        <f t="shared" si="38"/>
        <v>1.8694469628286492</v>
      </c>
      <c r="Q209" s="11">
        <v>20</v>
      </c>
      <c r="R209" s="37">
        <v>106.1</v>
      </c>
      <c r="S209" s="37">
        <v>104.5</v>
      </c>
      <c r="T209" s="4">
        <f t="shared" si="39"/>
        <v>0.98491988689915178</v>
      </c>
      <c r="U209" s="11">
        <v>35</v>
      </c>
      <c r="V209" s="37">
        <v>2.5</v>
      </c>
      <c r="W209" s="37">
        <v>2.2000000000000002</v>
      </c>
      <c r="X209" s="4">
        <f t="shared" si="40"/>
        <v>0.88000000000000012</v>
      </c>
      <c r="Y209" s="11">
        <v>15</v>
      </c>
      <c r="Z209" s="47">
        <f t="shared" si="45"/>
        <v>1.2151590756863329</v>
      </c>
      <c r="AA209" s="47">
        <f t="shared" si="41"/>
        <v>1.2015159075686332</v>
      </c>
      <c r="AB209" s="48">
        <v>2781</v>
      </c>
      <c r="AC209" s="37">
        <f t="shared" si="42"/>
        <v>252.81818181818181</v>
      </c>
      <c r="AD209" s="37">
        <f t="shared" si="43"/>
        <v>303.8</v>
      </c>
      <c r="AE209" s="37">
        <f t="shared" si="44"/>
        <v>50.981818181818198</v>
      </c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10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10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10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10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10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10"/>
      <c r="GD209" s="9"/>
      <c r="GE209" s="9"/>
    </row>
    <row r="210" spans="1:187" s="2" customFormat="1" ht="16.95" customHeight="1">
      <c r="A210" s="14" t="s">
        <v>207</v>
      </c>
      <c r="B210" s="37">
        <v>0</v>
      </c>
      <c r="C210" s="37">
        <v>0</v>
      </c>
      <c r="D210" s="4">
        <f t="shared" si="37"/>
        <v>0</v>
      </c>
      <c r="E210" s="11">
        <v>0</v>
      </c>
      <c r="F210" s="5" t="s">
        <v>370</v>
      </c>
      <c r="G210" s="5" t="s">
        <v>370</v>
      </c>
      <c r="H210" s="5" t="s">
        <v>370</v>
      </c>
      <c r="I210" s="5" t="s">
        <v>370</v>
      </c>
      <c r="J210" s="5" t="s">
        <v>370</v>
      </c>
      <c r="K210" s="5" t="s">
        <v>370</v>
      </c>
      <c r="L210" s="5" t="s">
        <v>370</v>
      </c>
      <c r="M210" s="5" t="s">
        <v>370</v>
      </c>
      <c r="N210" s="37">
        <v>10.4</v>
      </c>
      <c r="O210" s="37">
        <v>0.3</v>
      </c>
      <c r="P210" s="4">
        <f t="shared" si="38"/>
        <v>2.8846153846153844E-2</v>
      </c>
      <c r="Q210" s="11">
        <v>20</v>
      </c>
      <c r="R210" s="37">
        <v>3.6</v>
      </c>
      <c r="S210" s="37">
        <v>4.5999999999999996</v>
      </c>
      <c r="T210" s="4">
        <f t="shared" si="39"/>
        <v>1.2777777777777777</v>
      </c>
      <c r="U210" s="11">
        <v>35</v>
      </c>
      <c r="V210" s="37">
        <v>0</v>
      </c>
      <c r="W210" s="37">
        <v>0</v>
      </c>
      <c r="X210" s="4">
        <f t="shared" si="40"/>
        <v>1</v>
      </c>
      <c r="Y210" s="11">
        <v>15</v>
      </c>
      <c r="Z210" s="47">
        <f t="shared" si="45"/>
        <v>0.86141636141636146</v>
      </c>
      <c r="AA210" s="47">
        <f t="shared" si="41"/>
        <v>0.86141636141636146</v>
      </c>
      <c r="AB210" s="48">
        <v>772</v>
      </c>
      <c r="AC210" s="37">
        <f t="shared" si="42"/>
        <v>70.181818181818187</v>
      </c>
      <c r="AD210" s="37">
        <f t="shared" si="43"/>
        <v>60.5</v>
      </c>
      <c r="AE210" s="37">
        <f t="shared" si="44"/>
        <v>-9.681818181818187</v>
      </c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10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10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10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10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10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10"/>
      <c r="GD210" s="9"/>
      <c r="GE210" s="9"/>
    </row>
    <row r="211" spans="1:187" s="2" customFormat="1" ht="16.95" customHeight="1">
      <c r="A211" s="14" t="s">
        <v>208</v>
      </c>
      <c r="B211" s="37">
        <v>0</v>
      </c>
      <c r="C211" s="37">
        <v>0</v>
      </c>
      <c r="D211" s="4">
        <f t="shared" si="37"/>
        <v>0</v>
      </c>
      <c r="E211" s="11">
        <v>0</v>
      </c>
      <c r="F211" s="5" t="s">
        <v>370</v>
      </c>
      <c r="G211" s="5" t="s">
        <v>370</v>
      </c>
      <c r="H211" s="5" t="s">
        <v>370</v>
      </c>
      <c r="I211" s="5" t="s">
        <v>370</v>
      </c>
      <c r="J211" s="5" t="s">
        <v>370</v>
      </c>
      <c r="K211" s="5" t="s">
        <v>370</v>
      </c>
      <c r="L211" s="5" t="s">
        <v>370</v>
      </c>
      <c r="M211" s="5" t="s">
        <v>370</v>
      </c>
      <c r="N211" s="37">
        <v>263.60000000000002</v>
      </c>
      <c r="O211" s="37">
        <v>32.5</v>
      </c>
      <c r="P211" s="4">
        <f t="shared" si="38"/>
        <v>0.12329286798179058</v>
      </c>
      <c r="Q211" s="11">
        <v>20</v>
      </c>
      <c r="R211" s="37">
        <v>0</v>
      </c>
      <c r="S211" s="37">
        <v>0</v>
      </c>
      <c r="T211" s="4">
        <f t="shared" si="39"/>
        <v>1</v>
      </c>
      <c r="U211" s="11">
        <v>35</v>
      </c>
      <c r="V211" s="37">
        <v>0</v>
      </c>
      <c r="W211" s="37">
        <v>0</v>
      </c>
      <c r="X211" s="4">
        <f t="shared" si="40"/>
        <v>1</v>
      </c>
      <c r="Y211" s="11">
        <v>15</v>
      </c>
      <c r="Z211" s="47">
        <f t="shared" si="45"/>
        <v>0.74951224799479732</v>
      </c>
      <c r="AA211" s="47">
        <f t="shared" si="41"/>
        <v>0.74951224799479732</v>
      </c>
      <c r="AB211" s="48">
        <v>823</v>
      </c>
      <c r="AC211" s="37">
        <f t="shared" si="42"/>
        <v>74.818181818181813</v>
      </c>
      <c r="AD211" s="37">
        <f t="shared" si="43"/>
        <v>56.1</v>
      </c>
      <c r="AE211" s="37">
        <f t="shared" si="44"/>
        <v>-18.718181818181812</v>
      </c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10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10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10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10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10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10"/>
      <c r="GD211" s="9"/>
      <c r="GE211" s="9"/>
    </row>
    <row r="212" spans="1:187" s="2" customFormat="1" ht="16.95" customHeight="1">
      <c r="A212" s="18" t="s">
        <v>209</v>
      </c>
      <c r="B212" s="66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10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10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10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10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10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10"/>
      <c r="GD212" s="9"/>
      <c r="GE212" s="9"/>
    </row>
    <row r="213" spans="1:187" s="2" customFormat="1" ht="16.95" customHeight="1">
      <c r="A213" s="49" t="s">
        <v>210</v>
      </c>
      <c r="B213" s="37">
        <v>900</v>
      </c>
      <c r="C213" s="37">
        <v>1112</v>
      </c>
      <c r="D213" s="4">
        <f t="shared" si="37"/>
        <v>1.2355555555555555</v>
      </c>
      <c r="E213" s="11">
        <v>10</v>
      </c>
      <c r="F213" s="5" t="s">
        <v>370</v>
      </c>
      <c r="G213" s="5" t="s">
        <v>370</v>
      </c>
      <c r="H213" s="5" t="s">
        <v>370</v>
      </c>
      <c r="I213" s="5" t="s">
        <v>370</v>
      </c>
      <c r="J213" s="5" t="s">
        <v>370</v>
      </c>
      <c r="K213" s="5" t="s">
        <v>370</v>
      </c>
      <c r="L213" s="5" t="s">
        <v>370</v>
      </c>
      <c r="M213" s="5" t="s">
        <v>370</v>
      </c>
      <c r="N213" s="37">
        <v>199.2</v>
      </c>
      <c r="O213" s="37">
        <v>11.6</v>
      </c>
      <c r="P213" s="4">
        <f t="shared" si="38"/>
        <v>5.8232931726907633E-2</v>
      </c>
      <c r="Q213" s="11">
        <v>20</v>
      </c>
      <c r="R213" s="37">
        <v>130</v>
      </c>
      <c r="S213" s="37">
        <v>135.1</v>
      </c>
      <c r="T213" s="4">
        <f t="shared" si="39"/>
        <v>1.0392307692307692</v>
      </c>
      <c r="U213" s="11">
        <v>15</v>
      </c>
      <c r="V213" s="37">
        <v>3</v>
      </c>
      <c r="W213" s="37">
        <v>6.4</v>
      </c>
      <c r="X213" s="4">
        <f t="shared" si="40"/>
        <v>2.1333333333333333</v>
      </c>
      <c r="Y213" s="11">
        <v>35</v>
      </c>
      <c r="Z213" s="47">
        <f t="shared" si="45"/>
        <v>1.2971917799402739</v>
      </c>
      <c r="AA213" s="47">
        <f t="shared" si="41"/>
        <v>1.2097191779940273</v>
      </c>
      <c r="AB213" s="48">
        <v>1156</v>
      </c>
      <c r="AC213" s="37">
        <f t="shared" si="42"/>
        <v>105.09090909090909</v>
      </c>
      <c r="AD213" s="37">
        <f t="shared" si="43"/>
        <v>127.1</v>
      </c>
      <c r="AE213" s="37">
        <f t="shared" si="44"/>
        <v>22.009090909090901</v>
      </c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10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10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10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10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10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10"/>
      <c r="GD213" s="9"/>
      <c r="GE213" s="9"/>
    </row>
    <row r="214" spans="1:187" s="2" customFormat="1" ht="16.95" customHeight="1">
      <c r="A214" s="49" t="s">
        <v>211</v>
      </c>
      <c r="B214" s="37">
        <v>0</v>
      </c>
      <c r="C214" s="37">
        <v>0</v>
      </c>
      <c r="D214" s="4">
        <f t="shared" si="37"/>
        <v>0</v>
      </c>
      <c r="E214" s="11">
        <v>0</v>
      </c>
      <c r="F214" s="5" t="s">
        <v>370</v>
      </c>
      <c r="G214" s="5" t="s">
        <v>370</v>
      </c>
      <c r="H214" s="5" t="s">
        <v>370</v>
      </c>
      <c r="I214" s="5" t="s">
        <v>370</v>
      </c>
      <c r="J214" s="5" t="s">
        <v>370</v>
      </c>
      <c r="K214" s="5" t="s">
        <v>370</v>
      </c>
      <c r="L214" s="5" t="s">
        <v>370</v>
      </c>
      <c r="M214" s="5" t="s">
        <v>370</v>
      </c>
      <c r="N214" s="37">
        <v>165</v>
      </c>
      <c r="O214" s="37">
        <v>19.600000000000001</v>
      </c>
      <c r="P214" s="4">
        <f t="shared" si="38"/>
        <v>0.1187878787878788</v>
      </c>
      <c r="Q214" s="11">
        <v>20</v>
      </c>
      <c r="R214" s="37">
        <v>5</v>
      </c>
      <c r="S214" s="37">
        <v>5.9</v>
      </c>
      <c r="T214" s="4">
        <f t="shared" si="39"/>
        <v>1.1800000000000002</v>
      </c>
      <c r="U214" s="11">
        <v>20</v>
      </c>
      <c r="V214" s="37">
        <v>0.3</v>
      </c>
      <c r="W214" s="37">
        <v>0.3</v>
      </c>
      <c r="X214" s="4">
        <f t="shared" si="40"/>
        <v>1</v>
      </c>
      <c r="Y214" s="11">
        <v>30</v>
      </c>
      <c r="Z214" s="47">
        <f t="shared" si="45"/>
        <v>0.79965367965367962</v>
      </c>
      <c r="AA214" s="47">
        <f t="shared" si="41"/>
        <v>0.79965367965367962</v>
      </c>
      <c r="AB214" s="48">
        <v>2663</v>
      </c>
      <c r="AC214" s="37">
        <f t="shared" si="42"/>
        <v>242.09090909090909</v>
      </c>
      <c r="AD214" s="37">
        <f t="shared" si="43"/>
        <v>193.6</v>
      </c>
      <c r="AE214" s="37">
        <f t="shared" si="44"/>
        <v>-48.490909090909099</v>
      </c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10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10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10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10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10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10"/>
      <c r="GD214" s="9"/>
      <c r="GE214" s="9"/>
    </row>
    <row r="215" spans="1:187" s="2" customFormat="1" ht="16.95" customHeight="1">
      <c r="A215" s="49" t="s">
        <v>212</v>
      </c>
      <c r="B215" s="37">
        <v>45245</v>
      </c>
      <c r="C215" s="37">
        <v>20765</v>
      </c>
      <c r="D215" s="4">
        <f t="shared" si="37"/>
        <v>0.4589457398607581</v>
      </c>
      <c r="E215" s="11">
        <v>10</v>
      </c>
      <c r="F215" s="5" t="s">
        <v>370</v>
      </c>
      <c r="G215" s="5" t="s">
        <v>370</v>
      </c>
      <c r="H215" s="5" t="s">
        <v>370</v>
      </c>
      <c r="I215" s="5" t="s">
        <v>370</v>
      </c>
      <c r="J215" s="5" t="s">
        <v>370</v>
      </c>
      <c r="K215" s="5" t="s">
        <v>370</v>
      </c>
      <c r="L215" s="5" t="s">
        <v>370</v>
      </c>
      <c r="M215" s="5" t="s">
        <v>370</v>
      </c>
      <c r="N215" s="37">
        <v>1671.5</v>
      </c>
      <c r="O215" s="37">
        <v>728.1</v>
      </c>
      <c r="P215" s="4">
        <f t="shared" si="38"/>
        <v>0.43559676936883041</v>
      </c>
      <c r="Q215" s="11">
        <v>20</v>
      </c>
      <c r="R215" s="37">
        <v>0</v>
      </c>
      <c r="S215" s="37">
        <v>0</v>
      </c>
      <c r="T215" s="4">
        <f t="shared" si="39"/>
        <v>1</v>
      </c>
      <c r="U215" s="11">
        <v>5</v>
      </c>
      <c r="V215" s="37">
        <v>0.2</v>
      </c>
      <c r="W215" s="37">
        <v>0.2</v>
      </c>
      <c r="X215" s="4">
        <f t="shared" si="40"/>
        <v>1</v>
      </c>
      <c r="Y215" s="11">
        <v>45</v>
      </c>
      <c r="Z215" s="47">
        <f t="shared" si="45"/>
        <v>0.79126740982480237</v>
      </c>
      <c r="AA215" s="47">
        <f t="shared" si="41"/>
        <v>0.79126740982480237</v>
      </c>
      <c r="AB215" s="48">
        <v>516</v>
      </c>
      <c r="AC215" s="37">
        <f t="shared" si="42"/>
        <v>46.909090909090907</v>
      </c>
      <c r="AD215" s="37">
        <f t="shared" si="43"/>
        <v>37.1</v>
      </c>
      <c r="AE215" s="37">
        <f t="shared" si="44"/>
        <v>-9.8090909090909051</v>
      </c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10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10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10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10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10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10"/>
      <c r="GD215" s="9"/>
      <c r="GE215" s="9"/>
    </row>
    <row r="216" spans="1:187" s="2" customFormat="1" ht="16.95" customHeight="1">
      <c r="A216" s="49" t="s">
        <v>213</v>
      </c>
      <c r="B216" s="37">
        <v>1246</v>
      </c>
      <c r="C216" s="37">
        <v>1317</v>
      </c>
      <c r="D216" s="4">
        <f t="shared" si="37"/>
        <v>1.0569823434991974</v>
      </c>
      <c r="E216" s="11">
        <v>10</v>
      </c>
      <c r="F216" s="5" t="s">
        <v>370</v>
      </c>
      <c r="G216" s="5" t="s">
        <v>370</v>
      </c>
      <c r="H216" s="5" t="s">
        <v>370</v>
      </c>
      <c r="I216" s="5" t="s">
        <v>370</v>
      </c>
      <c r="J216" s="5" t="s">
        <v>370</v>
      </c>
      <c r="K216" s="5" t="s">
        <v>370</v>
      </c>
      <c r="L216" s="5" t="s">
        <v>370</v>
      </c>
      <c r="M216" s="5" t="s">
        <v>370</v>
      </c>
      <c r="N216" s="37">
        <v>186.2</v>
      </c>
      <c r="O216" s="37">
        <v>244.2</v>
      </c>
      <c r="P216" s="4">
        <f t="shared" si="38"/>
        <v>1.3114930182599356</v>
      </c>
      <c r="Q216" s="11">
        <v>20</v>
      </c>
      <c r="R216" s="37">
        <v>8</v>
      </c>
      <c r="S216" s="37">
        <v>8.9</v>
      </c>
      <c r="T216" s="4">
        <f t="shared" si="39"/>
        <v>1.1125</v>
      </c>
      <c r="U216" s="11">
        <v>30</v>
      </c>
      <c r="V216" s="37">
        <v>0.5</v>
      </c>
      <c r="W216" s="37">
        <v>0.5</v>
      </c>
      <c r="X216" s="4">
        <f t="shared" si="40"/>
        <v>1</v>
      </c>
      <c r="Y216" s="11">
        <v>20</v>
      </c>
      <c r="Z216" s="47">
        <f t="shared" si="45"/>
        <v>1.1271835475023835</v>
      </c>
      <c r="AA216" s="47">
        <f t="shared" si="41"/>
        <v>1.1271835475023835</v>
      </c>
      <c r="AB216" s="48">
        <v>2290</v>
      </c>
      <c r="AC216" s="37">
        <f t="shared" si="42"/>
        <v>208.18181818181819</v>
      </c>
      <c r="AD216" s="37">
        <f t="shared" si="43"/>
        <v>234.7</v>
      </c>
      <c r="AE216" s="37">
        <f t="shared" si="44"/>
        <v>26.518181818181802</v>
      </c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10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10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10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10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10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10"/>
      <c r="GD216" s="9"/>
      <c r="GE216" s="9"/>
    </row>
    <row r="217" spans="1:187" s="2" customFormat="1" ht="16.95" customHeight="1">
      <c r="A217" s="49" t="s">
        <v>214</v>
      </c>
      <c r="B217" s="37">
        <v>58005</v>
      </c>
      <c r="C217" s="37">
        <v>44881.5</v>
      </c>
      <c r="D217" s="4">
        <f t="shared" si="37"/>
        <v>0.77375226273597109</v>
      </c>
      <c r="E217" s="11">
        <v>10</v>
      </c>
      <c r="F217" s="5" t="s">
        <v>370</v>
      </c>
      <c r="G217" s="5" t="s">
        <v>370</v>
      </c>
      <c r="H217" s="5" t="s">
        <v>370</v>
      </c>
      <c r="I217" s="5" t="s">
        <v>370</v>
      </c>
      <c r="J217" s="5" t="s">
        <v>370</v>
      </c>
      <c r="K217" s="5" t="s">
        <v>370</v>
      </c>
      <c r="L217" s="5" t="s">
        <v>370</v>
      </c>
      <c r="M217" s="5" t="s">
        <v>370</v>
      </c>
      <c r="N217" s="37">
        <v>6845.5</v>
      </c>
      <c r="O217" s="37">
        <v>1204.0999999999999</v>
      </c>
      <c r="P217" s="4">
        <f t="shared" si="38"/>
        <v>0.17589657439193629</v>
      </c>
      <c r="Q217" s="11">
        <v>20</v>
      </c>
      <c r="R217" s="37">
        <v>110</v>
      </c>
      <c r="S217" s="37">
        <v>118.4</v>
      </c>
      <c r="T217" s="4">
        <f t="shared" si="39"/>
        <v>1.0763636363636364</v>
      </c>
      <c r="U217" s="11">
        <v>40</v>
      </c>
      <c r="V217" s="37">
        <v>10</v>
      </c>
      <c r="W217" s="37">
        <v>10</v>
      </c>
      <c r="X217" s="4">
        <f t="shared" si="40"/>
        <v>1</v>
      </c>
      <c r="Y217" s="11">
        <v>10</v>
      </c>
      <c r="Z217" s="47">
        <f t="shared" si="45"/>
        <v>0.80387499462179868</v>
      </c>
      <c r="AA217" s="47">
        <f t="shared" si="41"/>
        <v>0.80387499462179868</v>
      </c>
      <c r="AB217" s="48">
        <v>1919</v>
      </c>
      <c r="AC217" s="37">
        <f t="shared" si="42"/>
        <v>174.45454545454547</v>
      </c>
      <c r="AD217" s="37">
        <f t="shared" si="43"/>
        <v>140.19999999999999</v>
      </c>
      <c r="AE217" s="37">
        <f t="shared" si="44"/>
        <v>-34.254545454545479</v>
      </c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10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10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10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10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10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10"/>
      <c r="GD217" s="9"/>
      <c r="GE217" s="9"/>
    </row>
    <row r="218" spans="1:187" s="2" customFormat="1" ht="16.95" customHeight="1">
      <c r="A218" s="49" t="s">
        <v>215</v>
      </c>
      <c r="B218" s="37">
        <v>14500</v>
      </c>
      <c r="C218" s="37">
        <v>18792</v>
      </c>
      <c r="D218" s="4">
        <f t="shared" si="37"/>
        <v>1.296</v>
      </c>
      <c r="E218" s="11">
        <v>10</v>
      </c>
      <c r="F218" s="5" t="s">
        <v>370</v>
      </c>
      <c r="G218" s="5" t="s">
        <v>370</v>
      </c>
      <c r="H218" s="5" t="s">
        <v>370</v>
      </c>
      <c r="I218" s="5" t="s">
        <v>370</v>
      </c>
      <c r="J218" s="5" t="s">
        <v>370</v>
      </c>
      <c r="K218" s="5" t="s">
        <v>370</v>
      </c>
      <c r="L218" s="5" t="s">
        <v>370</v>
      </c>
      <c r="M218" s="5" t="s">
        <v>370</v>
      </c>
      <c r="N218" s="37">
        <v>661.5</v>
      </c>
      <c r="O218" s="37">
        <v>334</v>
      </c>
      <c r="P218" s="4">
        <f t="shared" si="38"/>
        <v>0.50491307634164773</v>
      </c>
      <c r="Q218" s="11">
        <v>20</v>
      </c>
      <c r="R218" s="37">
        <v>0</v>
      </c>
      <c r="S218" s="37">
        <v>0</v>
      </c>
      <c r="T218" s="4">
        <f t="shared" si="39"/>
        <v>1</v>
      </c>
      <c r="U218" s="11">
        <v>15</v>
      </c>
      <c r="V218" s="37">
        <v>0.5</v>
      </c>
      <c r="W218" s="37">
        <v>0.3</v>
      </c>
      <c r="X218" s="4">
        <f t="shared" si="40"/>
        <v>0.6</v>
      </c>
      <c r="Y218" s="11">
        <v>35</v>
      </c>
      <c r="Z218" s="47">
        <f t="shared" si="45"/>
        <v>0.73822826908541195</v>
      </c>
      <c r="AA218" s="47">
        <f t="shared" si="41"/>
        <v>0.73822826908541195</v>
      </c>
      <c r="AB218" s="48">
        <v>3421</v>
      </c>
      <c r="AC218" s="37">
        <f t="shared" si="42"/>
        <v>311</v>
      </c>
      <c r="AD218" s="37">
        <f t="shared" si="43"/>
        <v>229.6</v>
      </c>
      <c r="AE218" s="37">
        <f t="shared" si="44"/>
        <v>-81.400000000000006</v>
      </c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10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10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10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10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10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10"/>
      <c r="GD218" s="9"/>
      <c r="GE218" s="9"/>
    </row>
    <row r="219" spans="1:187" s="2" customFormat="1" ht="16.95" customHeight="1">
      <c r="A219" s="49" t="s">
        <v>216</v>
      </c>
      <c r="B219" s="37">
        <v>171996</v>
      </c>
      <c r="C219" s="37">
        <v>175697.4</v>
      </c>
      <c r="D219" s="4">
        <f t="shared" si="37"/>
        <v>1.0215202679132072</v>
      </c>
      <c r="E219" s="11">
        <v>10</v>
      </c>
      <c r="F219" s="5" t="s">
        <v>370</v>
      </c>
      <c r="G219" s="5" t="s">
        <v>370</v>
      </c>
      <c r="H219" s="5" t="s">
        <v>370</v>
      </c>
      <c r="I219" s="5" t="s">
        <v>370</v>
      </c>
      <c r="J219" s="5" t="s">
        <v>370</v>
      </c>
      <c r="K219" s="5" t="s">
        <v>370</v>
      </c>
      <c r="L219" s="5" t="s">
        <v>370</v>
      </c>
      <c r="M219" s="5" t="s">
        <v>370</v>
      </c>
      <c r="N219" s="37">
        <v>3691.9</v>
      </c>
      <c r="O219" s="37">
        <v>685.6</v>
      </c>
      <c r="P219" s="4">
        <f t="shared" si="38"/>
        <v>0.1857038381321271</v>
      </c>
      <c r="Q219" s="11">
        <v>20</v>
      </c>
      <c r="R219" s="37">
        <v>2</v>
      </c>
      <c r="S219" s="37">
        <v>2.1</v>
      </c>
      <c r="T219" s="4">
        <f t="shared" si="39"/>
        <v>1.05</v>
      </c>
      <c r="U219" s="11">
        <v>30</v>
      </c>
      <c r="V219" s="37">
        <v>4</v>
      </c>
      <c r="W219" s="37">
        <v>4.3</v>
      </c>
      <c r="X219" s="4">
        <f t="shared" si="40"/>
        <v>1.075</v>
      </c>
      <c r="Y219" s="11">
        <v>20</v>
      </c>
      <c r="Z219" s="47">
        <f t="shared" si="45"/>
        <v>0.83661599302218259</v>
      </c>
      <c r="AA219" s="47">
        <f t="shared" si="41"/>
        <v>0.83661599302218259</v>
      </c>
      <c r="AB219" s="48">
        <v>2600</v>
      </c>
      <c r="AC219" s="37">
        <f t="shared" si="42"/>
        <v>236.36363636363637</v>
      </c>
      <c r="AD219" s="37">
        <f t="shared" si="43"/>
        <v>197.7</v>
      </c>
      <c r="AE219" s="37">
        <f t="shared" si="44"/>
        <v>-38.663636363636385</v>
      </c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10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10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10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10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10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10"/>
      <c r="GD219" s="9"/>
      <c r="GE219" s="9"/>
    </row>
    <row r="220" spans="1:187" s="2" customFormat="1" ht="16.95" customHeight="1">
      <c r="A220" s="49" t="s">
        <v>217</v>
      </c>
      <c r="B220" s="37">
        <v>8500</v>
      </c>
      <c r="C220" s="37">
        <v>4144</v>
      </c>
      <c r="D220" s="4">
        <f t="shared" si="37"/>
        <v>0.48752941176470588</v>
      </c>
      <c r="E220" s="11">
        <v>10</v>
      </c>
      <c r="F220" s="5" t="s">
        <v>370</v>
      </c>
      <c r="G220" s="5" t="s">
        <v>370</v>
      </c>
      <c r="H220" s="5" t="s">
        <v>370</v>
      </c>
      <c r="I220" s="5" t="s">
        <v>370</v>
      </c>
      <c r="J220" s="5" t="s">
        <v>370</v>
      </c>
      <c r="K220" s="5" t="s">
        <v>370</v>
      </c>
      <c r="L220" s="5" t="s">
        <v>370</v>
      </c>
      <c r="M220" s="5" t="s">
        <v>370</v>
      </c>
      <c r="N220" s="37">
        <v>292</v>
      </c>
      <c r="O220" s="37">
        <v>306.8</v>
      </c>
      <c r="P220" s="4">
        <f t="shared" si="38"/>
        <v>1.0506849315068494</v>
      </c>
      <c r="Q220" s="11">
        <v>20</v>
      </c>
      <c r="R220" s="37">
        <v>6</v>
      </c>
      <c r="S220" s="37">
        <v>9.5</v>
      </c>
      <c r="T220" s="4">
        <f t="shared" si="39"/>
        <v>1.5833333333333333</v>
      </c>
      <c r="U220" s="11">
        <v>30</v>
      </c>
      <c r="V220" s="37">
        <v>0.8</v>
      </c>
      <c r="W220" s="37">
        <v>0.8</v>
      </c>
      <c r="X220" s="4">
        <f t="shared" si="40"/>
        <v>1</v>
      </c>
      <c r="Y220" s="11">
        <v>20</v>
      </c>
      <c r="Z220" s="47">
        <f t="shared" si="45"/>
        <v>1.1673624093473005</v>
      </c>
      <c r="AA220" s="47">
        <f t="shared" si="41"/>
        <v>1.1673624093473005</v>
      </c>
      <c r="AB220" s="48">
        <v>4436</v>
      </c>
      <c r="AC220" s="37">
        <f t="shared" si="42"/>
        <v>403.27272727272725</v>
      </c>
      <c r="AD220" s="37">
        <f t="shared" si="43"/>
        <v>470.8</v>
      </c>
      <c r="AE220" s="37">
        <f t="shared" si="44"/>
        <v>67.527272727272759</v>
      </c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10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10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10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10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10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10"/>
      <c r="GD220" s="9"/>
      <c r="GE220" s="9"/>
    </row>
    <row r="221" spans="1:187" s="2" customFormat="1" ht="16.95" customHeight="1">
      <c r="A221" s="49" t="s">
        <v>218</v>
      </c>
      <c r="B221" s="37">
        <v>79138</v>
      </c>
      <c r="C221" s="37">
        <v>39322.699999999997</v>
      </c>
      <c r="D221" s="4">
        <f t="shared" si="37"/>
        <v>0.49688771513053143</v>
      </c>
      <c r="E221" s="11">
        <v>10</v>
      </c>
      <c r="F221" s="5" t="s">
        <v>370</v>
      </c>
      <c r="G221" s="5" t="s">
        <v>370</v>
      </c>
      <c r="H221" s="5" t="s">
        <v>370</v>
      </c>
      <c r="I221" s="5" t="s">
        <v>370</v>
      </c>
      <c r="J221" s="5" t="s">
        <v>370</v>
      </c>
      <c r="K221" s="5" t="s">
        <v>370</v>
      </c>
      <c r="L221" s="5" t="s">
        <v>370</v>
      </c>
      <c r="M221" s="5" t="s">
        <v>370</v>
      </c>
      <c r="N221" s="37">
        <v>2580.8000000000002</v>
      </c>
      <c r="O221" s="37">
        <v>1893.8</v>
      </c>
      <c r="P221" s="4">
        <f t="shared" si="38"/>
        <v>0.73380347179169247</v>
      </c>
      <c r="Q221" s="11">
        <v>20</v>
      </c>
      <c r="R221" s="37">
        <v>146</v>
      </c>
      <c r="S221" s="37">
        <v>153.30000000000001</v>
      </c>
      <c r="T221" s="4">
        <f t="shared" si="39"/>
        <v>1.05</v>
      </c>
      <c r="U221" s="11">
        <v>10</v>
      </c>
      <c r="V221" s="37">
        <v>190</v>
      </c>
      <c r="W221" s="37">
        <v>96.2</v>
      </c>
      <c r="X221" s="4">
        <f t="shared" si="40"/>
        <v>0.50631578947368427</v>
      </c>
      <c r="Y221" s="11">
        <v>40</v>
      </c>
      <c r="Z221" s="47">
        <f t="shared" si="45"/>
        <v>0.62996972707608168</v>
      </c>
      <c r="AA221" s="47">
        <f t="shared" si="41"/>
        <v>0.62996972707608168</v>
      </c>
      <c r="AB221" s="48">
        <v>2001</v>
      </c>
      <c r="AC221" s="37">
        <f t="shared" si="42"/>
        <v>181.90909090909091</v>
      </c>
      <c r="AD221" s="37">
        <f t="shared" si="43"/>
        <v>114.6</v>
      </c>
      <c r="AE221" s="37">
        <f t="shared" si="44"/>
        <v>-67.309090909090912</v>
      </c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10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10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10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10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10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10"/>
      <c r="GD221" s="9"/>
      <c r="GE221" s="9"/>
    </row>
    <row r="222" spans="1:187" s="2" customFormat="1" ht="16.95" customHeight="1">
      <c r="A222" s="49" t="s">
        <v>219</v>
      </c>
      <c r="B222" s="37">
        <v>0</v>
      </c>
      <c r="C222" s="37">
        <v>0</v>
      </c>
      <c r="D222" s="4">
        <f t="shared" si="37"/>
        <v>0</v>
      </c>
      <c r="E222" s="11">
        <v>0</v>
      </c>
      <c r="F222" s="5" t="s">
        <v>370</v>
      </c>
      <c r="G222" s="5" t="s">
        <v>370</v>
      </c>
      <c r="H222" s="5" t="s">
        <v>370</v>
      </c>
      <c r="I222" s="5" t="s">
        <v>370</v>
      </c>
      <c r="J222" s="5" t="s">
        <v>370</v>
      </c>
      <c r="K222" s="5" t="s">
        <v>370</v>
      </c>
      <c r="L222" s="5" t="s">
        <v>370</v>
      </c>
      <c r="M222" s="5" t="s">
        <v>370</v>
      </c>
      <c r="N222" s="37">
        <v>171.2</v>
      </c>
      <c r="O222" s="37">
        <v>16.600000000000001</v>
      </c>
      <c r="P222" s="4">
        <f t="shared" si="38"/>
        <v>9.6962616822429917E-2</v>
      </c>
      <c r="Q222" s="11">
        <v>20</v>
      </c>
      <c r="R222" s="37">
        <v>4</v>
      </c>
      <c r="S222" s="37">
        <v>4.0999999999999996</v>
      </c>
      <c r="T222" s="4">
        <f t="shared" si="39"/>
        <v>1.0249999999999999</v>
      </c>
      <c r="U222" s="11">
        <v>25</v>
      </c>
      <c r="V222" s="37">
        <v>0.4</v>
      </c>
      <c r="W222" s="37">
        <v>0.3</v>
      </c>
      <c r="X222" s="4">
        <f t="shared" si="40"/>
        <v>0.74999999999999989</v>
      </c>
      <c r="Y222" s="11">
        <v>25</v>
      </c>
      <c r="Z222" s="47">
        <f t="shared" si="45"/>
        <v>0.66163217623497983</v>
      </c>
      <c r="AA222" s="47">
        <f t="shared" si="41"/>
        <v>0.66163217623497983</v>
      </c>
      <c r="AB222" s="48">
        <v>384</v>
      </c>
      <c r="AC222" s="37">
        <f t="shared" si="42"/>
        <v>34.909090909090907</v>
      </c>
      <c r="AD222" s="37">
        <f t="shared" si="43"/>
        <v>23.1</v>
      </c>
      <c r="AE222" s="37">
        <f t="shared" si="44"/>
        <v>-11.809090909090905</v>
      </c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10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10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10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10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10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10"/>
      <c r="GD222" s="9"/>
      <c r="GE222" s="9"/>
    </row>
    <row r="223" spans="1:187" s="2" customFormat="1" ht="16.95" customHeight="1">
      <c r="A223" s="49" t="s">
        <v>220</v>
      </c>
      <c r="B223" s="37">
        <v>990</v>
      </c>
      <c r="C223" s="37">
        <v>990.4</v>
      </c>
      <c r="D223" s="4">
        <f t="shared" si="37"/>
        <v>1.0004040404040404</v>
      </c>
      <c r="E223" s="11">
        <v>10</v>
      </c>
      <c r="F223" s="5" t="s">
        <v>370</v>
      </c>
      <c r="G223" s="5" t="s">
        <v>370</v>
      </c>
      <c r="H223" s="5" t="s">
        <v>370</v>
      </c>
      <c r="I223" s="5" t="s">
        <v>370</v>
      </c>
      <c r="J223" s="5" t="s">
        <v>370</v>
      </c>
      <c r="K223" s="5" t="s">
        <v>370</v>
      </c>
      <c r="L223" s="5" t="s">
        <v>370</v>
      </c>
      <c r="M223" s="5" t="s">
        <v>370</v>
      </c>
      <c r="N223" s="37">
        <v>423.3</v>
      </c>
      <c r="O223" s="37">
        <v>40.799999999999997</v>
      </c>
      <c r="P223" s="4">
        <f t="shared" si="38"/>
        <v>9.638554216867469E-2</v>
      </c>
      <c r="Q223" s="11">
        <v>20</v>
      </c>
      <c r="R223" s="37">
        <v>35</v>
      </c>
      <c r="S223" s="37">
        <v>36.799999999999997</v>
      </c>
      <c r="T223" s="4">
        <f t="shared" si="39"/>
        <v>1.0514285714285714</v>
      </c>
      <c r="U223" s="11">
        <v>15</v>
      </c>
      <c r="V223" s="37">
        <v>120</v>
      </c>
      <c r="W223" s="37">
        <v>88.3</v>
      </c>
      <c r="X223" s="4">
        <f t="shared" si="40"/>
        <v>0.73583333333333334</v>
      </c>
      <c r="Y223" s="11">
        <v>35</v>
      </c>
      <c r="Z223" s="47">
        <f t="shared" si="45"/>
        <v>0.6682168310688642</v>
      </c>
      <c r="AA223" s="47">
        <f t="shared" si="41"/>
        <v>0.6682168310688642</v>
      </c>
      <c r="AB223" s="48">
        <v>3266</v>
      </c>
      <c r="AC223" s="37">
        <f t="shared" si="42"/>
        <v>296.90909090909093</v>
      </c>
      <c r="AD223" s="37">
        <f t="shared" si="43"/>
        <v>198.4</v>
      </c>
      <c r="AE223" s="37">
        <f t="shared" si="44"/>
        <v>-98.509090909090929</v>
      </c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10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10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10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10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10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10"/>
      <c r="GD223" s="9"/>
      <c r="GE223" s="9"/>
    </row>
    <row r="224" spans="1:187" s="2" customFormat="1" ht="16.95" customHeight="1">
      <c r="A224" s="49" t="s">
        <v>221</v>
      </c>
      <c r="B224" s="37">
        <v>0</v>
      </c>
      <c r="C224" s="37">
        <v>0</v>
      </c>
      <c r="D224" s="4">
        <f t="shared" si="37"/>
        <v>1</v>
      </c>
      <c r="E224" s="11">
        <v>10</v>
      </c>
      <c r="F224" s="5" t="s">
        <v>370</v>
      </c>
      <c r="G224" s="5" t="s">
        <v>370</v>
      </c>
      <c r="H224" s="5" t="s">
        <v>370</v>
      </c>
      <c r="I224" s="5" t="s">
        <v>370</v>
      </c>
      <c r="J224" s="5" t="s">
        <v>370</v>
      </c>
      <c r="K224" s="5" t="s">
        <v>370</v>
      </c>
      <c r="L224" s="5" t="s">
        <v>370</v>
      </c>
      <c r="M224" s="5" t="s">
        <v>370</v>
      </c>
      <c r="N224" s="37">
        <v>968</v>
      </c>
      <c r="O224" s="37">
        <v>564.70000000000005</v>
      </c>
      <c r="P224" s="4">
        <f t="shared" si="38"/>
        <v>0.58336776859504136</v>
      </c>
      <c r="Q224" s="11">
        <v>20</v>
      </c>
      <c r="R224" s="37">
        <v>40</v>
      </c>
      <c r="S224" s="37">
        <v>53.7</v>
      </c>
      <c r="T224" s="4">
        <f t="shared" si="39"/>
        <v>1.3425</v>
      </c>
      <c r="U224" s="11">
        <v>30</v>
      </c>
      <c r="V224" s="37">
        <v>5</v>
      </c>
      <c r="W224" s="37">
        <v>5</v>
      </c>
      <c r="X224" s="4">
        <f t="shared" si="40"/>
        <v>1</v>
      </c>
      <c r="Y224" s="11">
        <v>20</v>
      </c>
      <c r="Z224" s="47">
        <f t="shared" si="45"/>
        <v>1.0242794421487602</v>
      </c>
      <c r="AA224" s="47">
        <f t="shared" si="41"/>
        <v>1.0242794421487602</v>
      </c>
      <c r="AB224" s="48">
        <v>504</v>
      </c>
      <c r="AC224" s="37">
        <f t="shared" si="42"/>
        <v>45.81818181818182</v>
      </c>
      <c r="AD224" s="37">
        <f t="shared" si="43"/>
        <v>46.9</v>
      </c>
      <c r="AE224" s="37">
        <f t="shared" si="44"/>
        <v>1.0818181818181785</v>
      </c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10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10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10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10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10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10"/>
      <c r="GD224" s="9"/>
      <c r="GE224" s="9"/>
    </row>
    <row r="225" spans="1:187" s="2" customFormat="1" ht="16.95" customHeight="1">
      <c r="A225" s="49" t="s">
        <v>222</v>
      </c>
      <c r="B225" s="37">
        <v>0</v>
      </c>
      <c r="C225" s="37">
        <v>0</v>
      </c>
      <c r="D225" s="4">
        <f t="shared" si="37"/>
        <v>0</v>
      </c>
      <c r="E225" s="11">
        <v>0</v>
      </c>
      <c r="F225" s="5" t="s">
        <v>370</v>
      </c>
      <c r="G225" s="5" t="s">
        <v>370</v>
      </c>
      <c r="H225" s="5" t="s">
        <v>370</v>
      </c>
      <c r="I225" s="5" t="s">
        <v>370</v>
      </c>
      <c r="J225" s="5" t="s">
        <v>370</v>
      </c>
      <c r="K225" s="5" t="s">
        <v>370</v>
      </c>
      <c r="L225" s="5" t="s">
        <v>370</v>
      </c>
      <c r="M225" s="5" t="s">
        <v>370</v>
      </c>
      <c r="N225" s="37">
        <v>18.5</v>
      </c>
      <c r="O225" s="37">
        <v>9.6999999999999993</v>
      </c>
      <c r="P225" s="4">
        <f t="shared" si="38"/>
        <v>0.5243243243243243</v>
      </c>
      <c r="Q225" s="11">
        <v>20</v>
      </c>
      <c r="R225" s="37">
        <v>40</v>
      </c>
      <c r="S225" s="37">
        <v>45.6</v>
      </c>
      <c r="T225" s="4">
        <f t="shared" si="39"/>
        <v>1.1400000000000001</v>
      </c>
      <c r="U225" s="11">
        <v>40</v>
      </c>
      <c r="V225" s="37">
        <v>0.3</v>
      </c>
      <c r="W225" s="37">
        <v>0.3</v>
      </c>
      <c r="X225" s="4">
        <f t="shared" si="40"/>
        <v>1</v>
      </c>
      <c r="Y225" s="11">
        <v>10</v>
      </c>
      <c r="Z225" s="47">
        <f t="shared" si="45"/>
        <v>0.94409266409266424</v>
      </c>
      <c r="AA225" s="47">
        <f t="shared" si="41"/>
        <v>0.94409266409266424</v>
      </c>
      <c r="AB225" s="48">
        <v>1486</v>
      </c>
      <c r="AC225" s="37">
        <f t="shared" si="42"/>
        <v>135.09090909090909</v>
      </c>
      <c r="AD225" s="37">
        <f t="shared" si="43"/>
        <v>127.5</v>
      </c>
      <c r="AE225" s="37">
        <f t="shared" si="44"/>
        <v>-7.5909090909090935</v>
      </c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10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10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10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10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10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10"/>
      <c r="GD225" s="9"/>
      <c r="GE225" s="9"/>
    </row>
    <row r="226" spans="1:187" s="2" customFormat="1" ht="16.95" customHeight="1">
      <c r="A226" s="18" t="s">
        <v>223</v>
      </c>
      <c r="B226" s="66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10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10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10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10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10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10"/>
      <c r="GD226" s="9"/>
      <c r="GE226" s="9"/>
    </row>
    <row r="227" spans="1:187" s="2" customFormat="1" ht="16.95" customHeight="1">
      <c r="A227" s="14" t="s">
        <v>224</v>
      </c>
      <c r="B227" s="37">
        <v>0</v>
      </c>
      <c r="C227" s="37">
        <v>0</v>
      </c>
      <c r="D227" s="4">
        <f t="shared" si="37"/>
        <v>0</v>
      </c>
      <c r="E227" s="11">
        <v>0</v>
      </c>
      <c r="F227" s="5" t="s">
        <v>370</v>
      </c>
      <c r="G227" s="5" t="s">
        <v>370</v>
      </c>
      <c r="H227" s="5" t="s">
        <v>370</v>
      </c>
      <c r="I227" s="5" t="s">
        <v>370</v>
      </c>
      <c r="J227" s="5" t="s">
        <v>370</v>
      </c>
      <c r="K227" s="5" t="s">
        <v>370</v>
      </c>
      <c r="L227" s="5" t="s">
        <v>370</v>
      </c>
      <c r="M227" s="5" t="s">
        <v>370</v>
      </c>
      <c r="N227" s="37">
        <v>79.5</v>
      </c>
      <c r="O227" s="37">
        <v>112.9</v>
      </c>
      <c r="P227" s="4">
        <f t="shared" si="38"/>
        <v>1.4201257861635221</v>
      </c>
      <c r="Q227" s="11">
        <v>20</v>
      </c>
      <c r="R227" s="37">
        <v>0</v>
      </c>
      <c r="S227" s="37">
        <v>0</v>
      </c>
      <c r="T227" s="4">
        <f t="shared" si="39"/>
        <v>1</v>
      </c>
      <c r="U227" s="11">
        <v>20</v>
      </c>
      <c r="V227" s="37">
        <v>0</v>
      </c>
      <c r="W227" s="37">
        <v>0</v>
      </c>
      <c r="X227" s="4">
        <f t="shared" si="40"/>
        <v>1</v>
      </c>
      <c r="Y227" s="11">
        <v>30</v>
      </c>
      <c r="Z227" s="47">
        <f t="shared" si="45"/>
        <v>1.1200359389038634</v>
      </c>
      <c r="AA227" s="47">
        <f t="shared" si="41"/>
        <v>1.1200359389038634</v>
      </c>
      <c r="AB227" s="48">
        <v>1415</v>
      </c>
      <c r="AC227" s="37">
        <f t="shared" si="42"/>
        <v>128.63636363636363</v>
      </c>
      <c r="AD227" s="37">
        <f t="shared" si="43"/>
        <v>144.1</v>
      </c>
      <c r="AE227" s="37">
        <f t="shared" si="44"/>
        <v>15.463636363636368</v>
      </c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10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10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10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10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10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10"/>
      <c r="GD227" s="9"/>
      <c r="GE227" s="9"/>
    </row>
    <row r="228" spans="1:187" s="2" customFormat="1" ht="16.95" customHeight="1">
      <c r="A228" s="14" t="s">
        <v>148</v>
      </c>
      <c r="B228" s="37">
        <v>0</v>
      </c>
      <c r="C228" s="37">
        <v>0</v>
      </c>
      <c r="D228" s="4">
        <f t="shared" si="37"/>
        <v>0</v>
      </c>
      <c r="E228" s="11">
        <v>0</v>
      </c>
      <c r="F228" s="5" t="s">
        <v>370</v>
      </c>
      <c r="G228" s="5" t="s">
        <v>370</v>
      </c>
      <c r="H228" s="5" t="s">
        <v>370</v>
      </c>
      <c r="I228" s="5" t="s">
        <v>370</v>
      </c>
      <c r="J228" s="5" t="s">
        <v>370</v>
      </c>
      <c r="K228" s="5" t="s">
        <v>370</v>
      </c>
      <c r="L228" s="5" t="s">
        <v>370</v>
      </c>
      <c r="M228" s="5" t="s">
        <v>370</v>
      </c>
      <c r="N228" s="37">
        <v>79</v>
      </c>
      <c r="O228" s="37">
        <v>49</v>
      </c>
      <c r="P228" s="4">
        <f t="shared" si="38"/>
        <v>0.620253164556962</v>
      </c>
      <c r="Q228" s="11">
        <v>20</v>
      </c>
      <c r="R228" s="37">
        <v>8</v>
      </c>
      <c r="S228" s="37">
        <v>9.4</v>
      </c>
      <c r="T228" s="4">
        <f t="shared" si="39"/>
        <v>1.175</v>
      </c>
      <c r="U228" s="11">
        <v>30</v>
      </c>
      <c r="V228" s="37">
        <v>2</v>
      </c>
      <c r="W228" s="37">
        <v>2.6</v>
      </c>
      <c r="X228" s="4">
        <f t="shared" si="40"/>
        <v>1.3</v>
      </c>
      <c r="Y228" s="11">
        <v>20</v>
      </c>
      <c r="Z228" s="47">
        <f t="shared" si="45"/>
        <v>1.0522151898734178</v>
      </c>
      <c r="AA228" s="47">
        <f t="shared" si="41"/>
        <v>1.0522151898734178</v>
      </c>
      <c r="AB228" s="48">
        <v>331</v>
      </c>
      <c r="AC228" s="37">
        <f t="shared" si="42"/>
        <v>30.09090909090909</v>
      </c>
      <c r="AD228" s="37">
        <f t="shared" si="43"/>
        <v>31.7</v>
      </c>
      <c r="AE228" s="37">
        <f t="shared" si="44"/>
        <v>1.6090909090909093</v>
      </c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10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10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10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10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10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10"/>
      <c r="GD228" s="9"/>
      <c r="GE228" s="9"/>
    </row>
    <row r="229" spans="1:187" s="2" customFormat="1" ht="16.95" customHeight="1">
      <c r="A229" s="14" t="s">
        <v>225</v>
      </c>
      <c r="B229" s="37">
        <v>0</v>
      </c>
      <c r="C229" s="37">
        <v>0</v>
      </c>
      <c r="D229" s="4">
        <f t="shared" si="37"/>
        <v>0</v>
      </c>
      <c r="E229" s="11">
        <v>0</v>
      </c>
      <c r="F229" s="5" t="s">
        <v>370</v>
      </c>
      <c r="G229" s="5" t="s">
        <v>370</v>
      </c>
      <c r="H229" s="5" t="s">
        <v>370</v>
      </c>
      <c r="I229" s="5" t="s">
        <v>370</v>
      </c>
      <c r="J229" s="5" t="s">
        <v>370</v>
      </c>
      <c r="K229" s="5" t="s">
        <v>370</v>
      </c>
      <c r="L229" s="5" t="s">
        <v>370</v>
      </c>
      <c r="M229" s="5" t="s">
        <v>370</v>
      </c>
      <c r="N229" s="37">
        <v>58.9</v>
      </c>
      <c r="O229" s="37">
        <v>20.2</v>
      </c>
      <c r="P229" s="4">
        <f t="shared" si="38"/>
        <v>0.34295415959252973</v>
      </c>
      <c r="Q229" s="11">
        <v>20</v>
      </c>
      <c r="R229" s="37">
        <v>25</v>
      </c>
      <c r="S229" s="37">
        <v>25.2</v>
      </c>
      <c r="T229" s="4">
        <f t="shared" si="39"/>
        <v>1.008</v>
      </c>
      <c r="U229" s="11">
        <v>15</v>
      </c>
      <c r="V229" s="37">
        <v>2</v>
      </c>
      <c r="W229" s="37">
        <v>2.2999999999999998</v>
      </c>
      <c r="X229" s="4">
        <f t="shared" si="40"/>
        <v>1.1499999999999999</v>
      </c>
      <c r="Y229" s="11">
        <v>35</v>
      </c>
      <c r="Z229" s="47">
        <f t="shared" si="45"/>
        <v>0.88898690274072278</v>
      </c>
      <c r="AA229" s="47">
        <f t="shared" si="41"/>
        <v>0.88898690274072278</v>
      </c>
      <c r="AB229" s="48">
        <v>1660</v>
      </c>
      <c r="AC229" s="37">
        <f t="shared" si="42"/>
        <v>150.90909090909091</v>
      </c>
      <c r="AD229" s="37">
        <f t="shared" si="43"/>
        <v>134.19999999999999</v>
      </c>
      <c r="AE229" s="37">
        <f t="shared" si="44"/>
        <v>-16.709090909090918</v>
      </c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10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10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10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10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10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10"/>
      <c r="GD229" s="9"/>
      <c r="GE229" s="9"/>
    </row>
    <row r="230" spans="1:187" s="2" customFormat="1" ht="16.95" customHeight="1">
      <c r="A230" s="14" t="s">
        <v>226</v>
      </c>
      <c r="B230" s="37">
        <v>0</v>
      </c>
      <c r="C230" s="37">
        <v>0</v>
      </c>
      <c r="D230" s="4">
        <f t="shared" si="37"/>
        <v>0</v>
      </c>
      <c r="E230" s="11">
        <v>0</v>
      </c>
      <c r="F230" s="5" t="s">
        <v>370</v>
      </c>
      <c r="G230" s="5" t="s">
        <v>370</v>
      </c>
      <c r="H230" s="5" t="s">
        <v>370</v>
      </c>
      <c r="I230" s="5" t="s">
        <v>370</v>
      </c>
      <c r="J230" s="5" t="s">
        <v>370</v>
      </c>
      <c r="K230" s="5" t="s">
        <v>370</v>
      </c>
      <c r="L230" s="5" t="s">
        <v>370</v>
      </c>
      <c r="M230" s="5" t="s">
        <v>370</v>
      </c>
      <c r="N230" s="37">
        <v>21.3</v>
      </c>
      <c r="O230" s="37">
        <v>90</v>
      </c>
      <c r="P230" s="4">
        <f t="shared" si="38"/>
        <v>4.225352112676056</v>
      </c>
      <c r="Q230" s="11">
        <v>20</v>
      </c>
      <c r="R230" s="37">
        <v>1</v>
      </c>
      <c r="S230" s="37">
        <v>3.1</v>
      </c>
      <c r="T230" s="4">
        <f t="shared" si="39"/>
        <v>3.1</v>
      </c>
      <c r="U230" s="11">
        <v>25</v>
      </c>
      <c r="V230" s="37">
        <v>2</v>
      </c>
      <c r="W230" s="37">
        <v>0.9</v>
      </c>
      <c r="X230" s="4">
        <f t="shared" si="40"/>
        <v>0.45</v>
      </c>
      <c r="Y230" s="11">
        <v>25</v>
      </c>
      <c r="Z230" s="47">
        <f t="shared" si="45"/>
        <v>2.4751006036217302</v>
      </c>
      <c r="AA230" s="47">
        <f t="shared" si="41"/>
        <v>1.3</v>
      </c>
      <c r="AB230" s="48">
        <v>1896</v>
      </c>
      <c r="AC230" s="37">
        <f t="shared" si="42"/>
        <v>172.36363636363637</v>
      </c>
      <c r="AD230" s="37">
        <f t="shared" si="43"/>
        <v>224.1</v>
      </c>
      <c r="AE230" s="37">
        <f t="shared" si="44"/>
        <v>51.73636363636362</v>
      </c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10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10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10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10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10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10"/>
      <c r="GD230" s="9"/>
      <c r="GE230" s="9"/>
    </row>
    <row r="231" spans="1:187" s="2" customFormat="1" ht="16.95" customHeight="1">
      <c r="A231" s="49" t="s">
        <v>227</v>
      </c>
      <c r="B231" s="37">
        <v>10807</v>
      </c>
      <c r="C231" s="37">
        <v>6651</v>
      </c>
      <c r="D231" s="4">
        <f t="shared" si="37"/>
        <v>0.61543444064032571</v>
      </c>
      <c r="E231" s="11">
        <v>10</v>
      </c>
      <c r="F231" s="5" t="s">
        <v>370</v>
      </c>
      <c r="G231" s="5" t="s">
        <v>370</v>
      </c>
      <c r="H231" s="5" t="s">
        <v>370</v>
      </c>
      <c r="I231" s="5" t="s">
        <v>370</v>
      </c>
      <c r="J231" s="5" t="s">
        <v>370</v>
      </c>
      <c r="K231" s="5" t="s">
        <v>370</v>
      </c>
      <c r="L231" s="5" t="s">
        <v>370</v>
      </c>
      <c r="M231" s="5" t="s">
        <v>370</v>
      </c>
      <c r="N231" s="37">
        <v>198</v>
      </c>
      <c r="O231" s="37">
        <v>78.099999999999994</v>
      </c>
      <c r="P231" s="4">
        <f t="shared" si="38"/>
        <v>0.39444444444444443</v>
      </c>
      <c r="Q231" s="11">
        <v>20</v>
      </c>
      <c r="R231" s="37">
        <v>0</v>
      </c>
      <c r="S231" s="37">
        <v>0</v>
      </c>
      <c r="T231" s="4">
        <f t="shared" si="39"/>
        <v>1</v>
      </c>
      <c r="U231" s="11">
        <v>15</v>
      </c>
      <c r="V231" s="37">
        <v>1</v>
      </c>
      <c r="W231" s="37">
        <v>1.7</v>
      </c>
      <c r="X231" s="4">
        <f t="shared" si="40"/>
        <v>1.7</v>
      </c>
      <c r="Y231" s="11">
        <v>35</v>
      </c>
      <c r="Z231" s="47">
        <f t="shared" si="45"/>
        <v>1.1067904161911517</v>
      </c>
      <c r="AA231" s="47">
        <f t="shared" si="41"/>
        <v>1.1067904161911517</v>
      </c>
      <c r="AB231" s="48">
        <v>25</v>
      </c>
      <c r="AC231" s="37">
        <f t="shared" si="42"/>
        <v>2.2727272727272729</v>
      </c>
      <c r="AD231" s="37">
        <f t="shared" si="43"/>
        <v>2.5</v>
      </c>
      <c r="AE231" s="37">
        <f t="shared" si="44"/>
        <v>0.22727272727272707</v>
      </c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10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10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10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10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10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10"/>
      <c r="GD231" s="9"/>
      <c r="GE231" s="9"/>
    </row>
    <row r="232" spans="1:187" s="2" customFormat="1" ht="16.95" customHeight="1">
      <c r="A232" s="14" t="s">
        <v>228</v>
      </c>
      <c r="B232" s="37">
        <v>746810</v>
      </c>
      <c r="C232" s="37">
        <v>612028.6</v>
      </c>
      <c r="D232" s="4">
        <f t="shared" si="37"/>
        <v>0.81952384140544443</v>
      </c>
      <c r="E232" s="11">
        <v>10</v>
      </c>
      <c r="F232" s="5" t="s">
        <v>370</v>
      </c>
      <c r="G232" s="5" t="s">
        <v>370</v>
      </c>
      <c r="H232" s="5" t="s">
        <v>370</v>
      </c>
      <c r="I232" s="5" t="s">
        <v>370</v>
      </c>
      <c r="J232" s="5" t="s">
        <v>370</v>
      </c>
      <c r="K232" s="5" t="s">
        <v>370</v>
      </c>
      <c r="L232" s="5" t="s">
        <v>370</v>
      </c>
      <c r="M232" s="5" t="s">
        <v>370</v>
      </c>
      <c r="N232" s="37">
        <v>5465.5</v>
      </c>
      <c r="O232" s="37">
        <v>1670.6</v>
      </c>
      <c r="P232" s="4">
        <f t="shared" si="38"/>
        <v>0.30566279388893969</v>
      </c>
      <c r="Q232" s="11">
        <v>20</v>
      </c>
      <c r="R232" s="37">
        <v>0</v>
      </c>
      <c r="S232" s="37">
        <v>0</v>
      </c>
      <c r="T232" s="4">
        <f t="shared" si="39"/>
        <v>1</v>
      </c>
      <c r="U232" s="11">
        <v>15</v>
      </c>
      <c r="V232" s="37">
        <v>0</v>
      </c>
      <c r="W232" s="37">
        <v>0</v>
      </c>
      <c r="X232" s="4">
        <f t="shared" si="40"/>
        <v>1</v>
      </c>
      <c r="Y232" s="11">
        <v>35</v>
      </c>
      <c r="Z232" s="47">
        <f t="shared" si="45"/>
        <v>0.80385617864791548</v>
      </c>
      <c r="AA232" s="47">
        <f t="shared" si="41"/>
        <v>0.80385617864791548</v>
      </c>
      <c r="AB232" s="48">
        <v>0</v>
      </c>
      <c r="AC232" s="37">
        <f t="shared" si="42"/>
        <v>0</v>
      </c>
      <c r="AD232" s="37">
        <f t="shared" si="43"/>
        <v>0</v>
      </c>
      <c r="AE232" s="37">
        <f t="shared" si="44"/>
        <v>0</v>
      </c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10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10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10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10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10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10"/>
      <c r="GD232" s="9"/>
      <c r="GE232" s="9"/>
    </row>
    <row r="233" spans="1:187" s="2" customFormat="1" ht="16.95" customHeight="1">
      <c r="A233" s="14" t="s">
        <v>229</v>
      </c>
      <c r="B233" s="37">
        <v>0</v>
      </c>
      <c r="C233" s="37">
        <v>0</v>
      </c>
      <c r="D233" s="4">
        <f t="shared" si="37"/>
        <v>0</v>
      </c>
      <c r="E233" s="11">
        <v>0</v>
      </c>
      <c r="F233" s="5" t="s">
        <v>370</v>
      </c>
      <c r="G233" s="5" t="s">
        <v>370</v>
      </c>
      <c r="H233" s="5" t="s">
        <v>370</v>
      </c>
      <c r="I233" s="5" t="s">
        <v>370</v>
      </c>
      <c r="J233" s="5" t="s">
        <v>370</v>
      </c>
      <c r="K233" s="5" t="s">
        <v>370</v>
      </c>
      <c r="L233" s="5" t="s">
        <v>370</v>
      </c>
      <c r="M233" s="5" t="s">
        <v>370</v>
      </c>
      <c r="N233" s="37">
        <v>55.8</v>
      </c>
      <c r="O233" s="37">
        <v>21.3</v>
      </c>
      <c r="P233" s="4">
        <f t="shared" si="38"/>
        <v>0.38172043010752693</v>
      </c>
      <c r="Q233" s="11">
        <v>20</v>
      </c>
      <c r="R233" s="37">
        <v>100</v>
      </c>
      <c r="S233" s="37">
        <v>103.5</v>
      </c>
      <c r="T233" s="4">
        <f t="shared" si="39"/>
        <v>1.0349999999999999</v>
      </c>
      <c r="U233" s="11">
        <v>30</v>
      </c>
      <c r="V233" s="37">
        <v>2</v>
      </c>
      <c r="W233" s="37">
        <v>1.2</v>
      </c>
      <c r="X233" s="4">
        <f t="shared" si="40"/>
        <v>0.6</v>
      </c>
      <c r="Y233" s="11">
        <v>20</v>
      </c>
      <c r="Z233" s="47">
        <f t="shared" si="45"/>
        <v>0.72406298003072189</v>
      </c>
      <c r="AA233" s="47">
        <f t="shared" si="41"/>
        <v>0.72406298003072189</v>
      </c>
      <c r="AB233" s="48">
        <v>1792</v>
      </c>
      <c r="AC233" s="37">
        <f t="shared" si="42"/>
        <v>162.90909090909091</v>
      </c>
      <c r="AD233" s="37">
        <f t="shared" si="43"/>
        <v>118</v>
      </c>
      <c r="AE233" s="37">
        <f t="shared" si="44"/>
        <v>-44.909090909090907</v>
      </c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10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10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10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10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10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10"/>
      <c r="GD233" s="9"/>
      <c r="GE233" s="9"/>
    </row>
    <row r="234" spans="1:187" s="2" customFormat="1" ht="16.95" customHeight="1">
      <c r="A234" s="14" t="s">
        <v>230</v>
      </c>
      <c r="B234" s="37">
        <v>0</v>
      </c>
      <c r="C234" s="37">
        <v>0</v>
      </c>
      <c r="D234" s="4">
        <f t="shared" si="37"/>
        <v>0</v>
      </c>
      <c r="E234" s="11">
        <v>0</v>
      </c>
      <c r="F234" s="5" t="s">
        <v>370</v>
      </c>
      <c r="G234" s="5" t="s">
        <v>370</v>
      </c>
      <c r="H234" s="5" t="s">
        <v>370</v>
      </c>
      <c r="I234" s="5" t="s">
        <v>370</v>
      </c>
      <c r="J234" s="5" t="s">
        <v>370</v>
      </c>
      <c r="K234" s="5" t="s">
        <v>370</v>
      </c>
      <c r="L234" s="5" t="s">
        <v>370</v>
      </c>
      <c r="M234" s="5" t="s">
        <v>370</v>
      </c>
      <c r="N234" s="37">
        <v>444.1</v>
      </c>
      <c r="O234" s="37">
        <v>327.5</v>
      </c>
      <c r="P234" s="4">
        <f t="shared" si="38"/>
        <v>0.73744652105381669</v>
      </c>
      <c r="Q234" s="11">
        <v>20</v>
      </c>
      <c r="R234" s="37">
        <v>0</v>
      </c>
      <c r="S234" s="37">
        <v>0.5</v>
      </c>
      <c r="T234" s="4">
        <f t="shared" si="39"/>
        <v>1</v>
      </c>
      <c r="U234" s="11">
        <v>25</v>
      </c>
      <c r="V234" s="37">
        <v>0</v>
      </c>
      <c r="W234" s="37">
        <v>0.2</v>
      </c>
      <c r="X234" s="4">
        <f t="shared" si="40"/>
        <v>1</v>
      </c>
      <c r="Y234" s="11">
        <v>25</v>
      </c>
      <c r="Z234" s="47">
        <f t="shared" si="45"/>
        <v>0.92498472030109058</v>
      </c>
      <c r="AA234" s="47">
        <f t="shared" si="41"/>
        <v>0.92498472030109058</v>
      </c>
      <c r="AB234" s="48">
        <v>1516</v>
      </c>
      <c r="AC234" s="37">
        <f t="shared" si="42"/>
        <v>137.81818181818181</v>
      </c>
      <c r="AD234" s="37">
        <f t="shared" si="43"/>
        <v>127.5</v>
      </c>
      <c r="AE234" s="37">
        <f t="shared" si="44"/>
        <v>-10.318181818181813</v>
      </c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10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10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10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10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10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10"/>
      <c r="GD234" s="9"/>
      <c r="GE234" s="9"/>
    </row>
    <row r="235" spans="1:187" s="2" customFormat="1" ht="16.95" customHeight="1">
      <c r="A235" s="14" t="s">
        <v>231</v>
      </c>
      <c r="B235" s="37">
        <v>25000</v>
      </c>
      <c r="C235" s="37">
        <v>34751.599999999999</v>
      </c>
      <c r="D235" s="4">
        <f t="shared" si="37"/>
        <v>1.390064</v>
      </c>
      <c r="E235" s="11">
        <v>10</v>
      </c>
      <c r="F235" s="5" t="s">
        <v>370</v>
      </c>
      <c r="G235" s="5" t="s">
        <v>370</v>
      </c>
      <c r="H235" s="5" t="s">
        <v>370</v>
      </c>
      <c r="I235" s="5" t="s">
        <v>370</v>
      </c>
      <c r="J235" s="5" t="s">
        <v>370</v>
      </c>
      <c r="K235" s="5" t="s">
        <v>370</v>
      </c>
      <c r="L235" s="5" t="s">
        <v>370</v>
      </c>
      <c r="M235" s="5" t="s">
        <v>370</v>
      </c>
      <c r="N235" s="37">
        <v>505.3</v>
      </c>
      <c r="O235" s="37">
        <v>365</v>
      </c>
      <c r="P235" s="4">
        <f t="shared" si="38"/>
        <v>0.722343162477736</v>
      </c>
      <c r="Q235" s="11">
        <v>20</v>
      </c>
      <c r="R235" s="37">
        <v>1</v>
      </c>
      <c r="S235" s="37">
        <v>0</v>
      </c>
      <c r="T235" s="4">
        <f t="shared" si="39"/>
        <v>0</v>
      </c>
      <c r="U235" s="11">
        <v>20</v>
      </c>
      <c r="V235" s="37">
        <v>3</v>
      </c>
      <c r="W235" s="37">
        <v>3.9</v>
      </c>
      <c r="X235" s="4">
        <f t="shared" si="40"/>
        <v>1.3</v>
      </c>
      <c r="Y235" s="11">
        <v>30</v>
      </c>
      <c r="Z235" s="47">
        <f t="shared" si="45"/>
        <v>0.84184379061943404</v>
      </c>
      <c r="AA235" s="47">
        <f t="shared" si="41"/>
        <v>0.84184379061943404</v>
      </c>
      <c r="AB235" s="48">
        <v>3900</v>
      </c>
      <c r="AC235" s="37">
        <f t="shared" si="42"/>
        <v>354.54545454545456</v>
      </c>
      <c r="AD235" s="37">
        <f t="shared" si="43"/>
        <v>298.5</v>
      </c>
      <c r="AE235" s="37">
        <f t="shared" si="44"/>
        <v>-56.045454545454561</v>
      </c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10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10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10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10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10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10"/>
      <c r="GD235" s="9"/>
      <c r="GE235" s="9"/>
    </row>
    <row r="236" spans="1:187" s="2" customFormat="1" ht="16.95" customHeight="1">
      <c r="A236" s="18" t="s">
        <v>232</v>
      </c>
      <c r="B236" s="66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10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10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10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10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10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10"/>
      <c r="GD236" s="9"/>
      <c r="GE236" s="9"/>
    </row>
    <row r="237" spans="1:187" s="2" customFormat="1" ht="16.95" customHeight="1">
      <c r="A237" s="14" t="s">
        <v>233</v>
      </c>
      <c r="B237" s="37">
        <v>0</v>
      </c>
      <c r="C237" s="37">
        <v>0</v>
      </c>
      <c r="D237" s="4">
        <f t="shared" si="37"/>
        <v>0</v>
      </c>
      <c r="E237" s="11">
        <v>0</v>
      </c>
      <c r="F237" s="5" t="s">
        <v>370</v>
      </c>
      <c r="G237" s="5" t="s">
        <v>370</v>
      </c>
      <c r="H237" s="5" t="s">
        <v>370</v>
      </c>
      <c r="I237" s="5" t="s">
        <v>370</v>
      </c>
      <c r="J237" s="5" t="s">
        <v>370</v>
      </c>
      <c r="K237" s="5" t="s">
        <v>370</v>
      </c>
      <c r="L237" s="5" t="s">
        <v>370</v>
      </c>
      <c r="M237" s="5" t="s">
        <v>370</v>
      </c>
      <c r="N237" s="37">
        <v>85.7</v>
      </c>
      <c r="O237" s="37">
        <v>28.6</v>
      </c>
      <c r="P237" s="4">
        <f t="shared" si="38"/>
        <v>0.33372228704784129</v>
      </c>
      <c r="Q237" s="11">
        <v>20</v>
      </c>
      <c r="R237" s="37">
        <v>2</v>
      </c>
      <c r="S237" s="37">
        <v>8.5</v>
      </c>
      <c r="T237" s="4">
        <f t="shared" si="39"/>
        <v>4.25</v>
      </c>
      <c r="U237" s="11">
        <v>20</v>
      </c>
      <c r="V237" s="37">
        <v>2</v>
      </c>
      <c r="W237" s="37">
        <v>1.4</v>
      </c>
      <c r="X237" s="4">
        <f t="shared" si="40"/>
        <v>0.7</v>
      </c>
      <c r="Y237" s="11">
        <v>30</v>
      </c>
      <c r="Z237" s="47">
        <f t="shared" si="45"/>
        <v>1.6096349391565261</v>
      </c>
      <c r="AA237" s="47">
        <f t="shared" si="41"/>
        <v>1.2409634939156526</v>
      </c>
      <c r="AB237" s="48">
        <v>2578</v>
      </c>
      <c r="AC237" s="37">
        <f t="shared" si="42"/>
        <v>234.36363636363637</v>
      </c>
      <c r="AD237" s="37">
        <f t="shared" si="43"/>
        <v>290.8</v>
      </c>
      <c r="AE237" s="37">
        <f t="shared" si="44"/>
        <v>56.436363636363637</v>
      </c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10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10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10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10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10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10"/>
      <c r="GD237" s="9"/>
      <c r="GE237" s="9"/>
    </row>
    <row r="238" spans="1:187" s="2" customFormat="1" ht="16.95" customHeight="1">
      <c r="A238" s="14" t="s">
        <v>234</v>
      </c>
      <c r="B238" s="37">
        <v>0</v>
      </c>
      <c r="C238" s="37">
        <v>0</v>
      </c>
      <c r="D238" s="4">
        <f t="shared" si="37"/>
        <v>0</v>
      </c>
      <c r="E238" s="11">
        <v>0</v>
      </c>
      <c r="F238" s="5" t="s">
        <v>370</v>
      </c>
      <c r="G238" s="5" t="s">
        <v>370</v>
      </c>
      <c r="H238" s="5" t="s">
        <v>370</v>
      </c>
      <c r="I238" s="5" t="s">
        <v>370</v>
      </c>
      <c r="J238" s="5" t="s">
        <v>370</v>
      </c>
      <c r="K238" s="5" t="s">
        <v>370</v>
      </c>
      <c r="L238" s="5" t="s">
        <v>370</v>
      </c>
      <c r="M238" s="5" t="s">
        <v>370</v>
      </c>
      <c r="N238" s="37">
        <v>13.8</v>
      </c>
      <c r="O238" s="37">
        <v>58.6</v>
      </c>
      <c r="P238" s="4">
        <f t="shared" si="38"/>
        <v>4.2463768115942031</v>
      </c>
      <c r="Q238" s="11">
        <v>20</v>
      </c>
      <c r="R238" s="37">
        <v>11</v>
      </c>
      <c r="S238" s="37">
        <v>17.600000000000001</v>
      </c>
      <c r="T238" s="4">
        <f t="shared" si="39"/>
        <v>1.6</v>
      </c>
      <c r="U238" s="11">
        <v>25</v>
      </c>
      <c r="V238" s="37">
        <v>1</v>
      </c>
      <c r="W238" s="37">
        <v>3.4</v>
      </c>
      <c r="X238" s="4">
        <f t="shared" si="40"/>
        <v>3.4</v>
      </c>
      <c r="Y238" s="11">
        <v>25</v>
      </c>
      <c r="Z238" s="47">
        <f t="shared" si="45"/>
        <v>2.9989648033126293</v>
      </c>
      <c r="AA238" s="47">
        <f t="shared" si="41"/>
        <v>1.3</v>
      </c>
      <c r="AB238" s="48">
        <v>1371</v>
      </c>
      <c r="AC238" s="37">
        <f t="shared" si="42"/>
        <v>124.63636363636364</v>
      </c>
      <c r="AD238" s="37">
        <f t="shared" si="43"/>
        <v>162</v>
      </c>
      <c r="AE238" s="37">
        <f t="shared" si="44"/>
        <v>37.36363636363636</v>
      </c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10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10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10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10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10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10"/>
      <c r="GD238" s="9"/>
      <c r="GE238" s="9"/>
    </row>
    <row r="239" spans="1:187" s="2" customFormat="1" ht="16.95" customHeight="1">
      <c r="A239" s="14" t="s">
        <v>235</v>
      </c>
      <c r="B239" s="37">
        <v>0</v>
      </c>
      <c r="C239" s="37">
        <v>0</v>
      </c>
      <c r="D239" s="4">
        <f t="shared" ref="D239:D302" si="46">IF(E239=0,0,IF(B239=0,1,IF(C239&lt;0,0,C239/B239)))</f>
        <v>0</v>
      </c>
      <c r="E239" s="11">
        <v>0</v>
      </c>
      <c r="F239" s="5" t="s">
        <v>370</v>
      </c>
      <c r="G239" s="5" t="s">
        <v>370</v>
      </c>
      <c r="H239" s="5" t="s">
        <v>370</v>
      </c>
      <c r="I239" s="5" t="s">
        <v>370</v>
      </c>
      <c r="J239" s="5" t="s">
        <v>370</v>
      </c>
      <c r="K239" s="5" t="s">
        <v>370</v>
      </c>
      <c r="L239" s="5" t="s">
        <v>370</v>
      </c>
      <c r="M239" s="5" t="s">
        <v>370</v>
      </c>
      <c r="N239" s="37">
        <v>210.5</v>
      </c>
      <c r="O239" s="37">
        <v>113.6</v>
      </c>
      <c r="P239" s="4">
        <f t="shared" ref="P239:P302" si="47">IF(Q239=0,0,IF(N239=0,1,IF(O239&lt;0,0,O239/N239)))</f>
        <v>0.53966745843230401</v>
      </c>
      <c r="Q239" s="11">
        <v>20</v>
      </c>
      <c r="R239" s="37">
        <v>19</v>
      </c>
      <c r="S239" s="37">
        <v>19.7</v>
      </c>
      <c r="T239" s="4">
        <f t="shared" ref="T239:T302" si="48">IF(U239=0,0,IF(R239=0,1,IF(S239&lt;0,0,S239/R239)))</f>
        <v>1.0368421052631578</v>
      </c>
      <c r="U239" s="11">
        <v>15</v>
      </c>
      <c r="V239" s="37">
        <v>8</v>
      </c>
      <c r="W239" s="37">
        <v>12.1</v>
      </c>
      <c r="X239" s="4">
        <f t="shared" ref="X239:X302" si="49">IF(Y239=0,0,IF(V239=0,1,IF(W239&lt;0,0,W239/V239)))</f>
        <v>1.5125</v>
      </c>
      <c r="Y239" s="11">
        <v>35</v>
      </c>
      <c r="Z239" s="47">
        <f t="shared" si="45"/>
        <v>1.1326211535370492</v>
      </c>
      <c r="AA239" s="47">
        <f t="shared" ref="AA239:AA302" si="50">IF(Z239&gt;1.2,IF((Z239-1.2)*0.1+1.2&gt;1.3,1.3,(Z239-1.2)*0.1+1.2),Z239)</f>
        <v>1.1326211535370492</v>
      </c>
      <c r="AB239" s="48">
        <v>3325</v>
      </c>
      <c r="AC239" s="37">
        <f t="shared" ref="AC239:AC302" si="51">AB239/11</f>
        <v>302.27272727272725</v>
      </c>
      <c r="AD239" s="37">
        <f t="shared" ref="AD239:AD302" si="52">ROUND(AA239*AC239,1)</f>
        <v>342.4</v>
      </c>
      <c r="AE239" s="37">
        <f t="shared" ref="AE239:AE302" si="53">AD239-AC239</f>
        <v>40.127272727272725</v>
      </c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10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10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10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10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10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10"/>
      <c r="GD239" s="9"/>
      <c r="GE239" s="9"/>
    </row>
    <row r="240" spans="1:187" s="2" customFormat="1" ht="16.95" customHeight="1">
      <c r="A240" s="14" t="s">
        <v>236</v>
      </c>
      <c r="B240" s="37">
        <v>1750</v>
      </c>
      <c r="C240" s="37">
        <v>921.9</v>
      </c>
      <c r="D240" s="4">
        <f t="shared" si="46"/>
        <v>0.52679999999999993</v>
      </c>
      <c r="E240" s="11">
        <v>10</v>
      </c>
      <c r="F240" s="5" t="s">
        <v>370</v>
      </c>
      <c r="G240" s="5" t="s">
        <v>370</v>
      </c>
      <c r="H240" s="5" t="s">
        <v>370</v>
      </c>
      <c r="I240" s="5" t="s">
        <v>370</v>
      </c>
      <c r="J240" s="5" t="s">
        <v>370</v>
      </c>
      <c r="K240" s="5" t="s">
        <v>370</v>
      </c>
      <c r="L240" s="5" t="s">
        <v>370</v>
      </c>
      <c r="M240" s="5" t="s">
        <v>370</v>
      </c>
      <c r="N240" s="37">
        <v>352.1</v>
      </c>
      <c r="O240" s="37">
        <v>267.60000000000002</v>
      </c>
      <c r="P240" s="4">
        <f t="shared" si="47"/>
        <v>0.76001136040897477</v>
      </c>
      <c r="Q240" s="11">
        <v>20</v>
      </c>
      <c r="R240" s="37">
        <v>7</v>
      </c>
      <c r="S240" s="37">
        <v>7.5</v>
      </c>
      <c r="T240" s="4">
        <f t="shared" si="48"/>
        <v>1.0714285714285714</v>
      </c>
      <c r="U240" s="11">
        <v>15</v>
      </c>
      <c r="V240" s="37">
        <v>6</v>
      </c>
      <c r="W240" s="37">
        <v>6.3</v>
      </c>
      <c r="X240" s="4">
        <f t="shared" si="49"/>
        <v>1.05</v>
      </c>
      <c r="Y240" s="11">
        <v>35</v>
      </c>
      <c r="Z240" s="47">
        <f t="shared" ref="Z240:Z303" si="54">(D240*E240+P240*Q240+T240*U240+X240*Y240)/(E240+Q240+U240+Y240)</f>
        <v>0.91612069724510081</v>
      </c>
      <c r="AA240" s="47">
        <f t="shared" si="50"/>
        <v>0.91612069724510081</v>
      </c>
      <c r="AB240" s="48">
        <v>3556</v>
      </c>
      <c r="AC240" s="37">
        <f t="shared" si="51"/>
        <v>323.27272727272725</v>
      </c>
      <c r="AD240" s="37">
        <f t="shared" si="52"/>
        <v>296.2</v>
      </c>
      <c r="AE240" s="37">
        <f t="shared" si="53"/>
        <v>-27.072727272727263</v>
      </c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10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10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10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10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10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10"/>
      <c r="GD240" s="9"/>
      <c r="GE240" s="9"/>
    </row>
    <row r="241" spans="1:187" s="2" customFormat="1" ht="16.95" customHeight="1">
      <c r="A241" s="14" t="s">
        <v>237</v>
      </c>
      <c r="B241" s="37">
        <v>0</v>
      </c>
      <c r="C241" s="37">
        <v>0</v>
      </c>
      <c r="D241" s="4">
        <f t="shared" si="46"/>
        <v>0</v>
      </c>
      <c r="E241" s="11">
        <v>0</v>
      </c>
      <c r="F241" s="5" t="s">
        <v>370</v>
      </c>
      <c r="G241" s="5" t="s">
        <v>370</v>
      </c>
      <c r="H241" s="5" t="s">
        <v>370</v>
      </c>
      <c r="I241" s="5" t="s">
        <v>370</v>
      </c>
      <c r="J241" s="5" t="s">
        <v>370</v>
      </c>
      <c r="K241" s="5" t="s">
        <v>370</v>
      </c>
      <c r="L241" s="5" t="s">
        <v>370</v>
      </c>
      <c r="M241" s="5" t="s">
        <v>370</v>
      </c>
      <c r="N241" s="37">
        <v>24.7</v>
      </c>
      <c r="O241" s="37">
        <v>28.5</v>
      </c>
      <c r="P241" s="4">
        <f t="shared" si="47"/>
        <v>1.153846153846154</v>
      </c>
      <c r="Q241" s="11">
        <v>20</v>
      </c>
      <c r="R241" s="37">
        <v>3</v>
      </c>
      <c r="S241" s="37">
        <v>13.5</v>
      </c>
      <c r="T241" s="4">
        <f t="shared" si="48"/>
        <v>4.5</v>
      </c>
      <c r="U241" s="11">
        <v>20</v>
      </c>
      <c r="V241" s="37">
        <v>1</v>
      </c>
      <c r="W241" s="37">
        <v>1.8</v>
      </c>
      <c r="X241" s="4">
        <f t="shared" si="49"/>
        <v>1.8</v>
      </c>
      <c r="Y241" s="11">
        <v>30</v>
      </c>
      <c r="Z241" s="47">
        <f t="shared" si="54"/>
        <v>2.3868131868131872</v>
      </c>
      <c r="AA241" s="47">
        <f t="shared" si="50"/>
        <v>1.3</v>
      </c>
      <c r="AB241" s="48">
        <v>1228</v>
      </c>
      <c r="AC241" s="37">
        <f t="shared" si="51"/>
        <v>111.63636363636364</v>
      </c>
      <c r="AD241" s="37">
        <f t="shared" si="52"/>
        <v>145.1</v>
      </c>
      <c r="AE241" s="37">
        <f t="shared" si="53"/>
        <v>33.463636363636354</v>
      </c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10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10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10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10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10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10"/>
      <c r="GD241" s="9"/>
      <c r="GE241" s="9"/>
    </row>
    <row r="242" spans="1:187" s="2" customFormat="1" ht="16.95" customHeight="1">
      <c r="A242" s="14" t="s">
        <v>238</v>
      </c>
      <c r="B242" s="37">
        <v>0</v>
      </c>
      <c r="C242" s="37">
        <v>0</v>
      </c>
      <c r="D242" s="4">
        <f t="shared" si="46"/>
        <v>0</v>
      </c>
      <c r="E242" s="11">
        <v>0</v>
      </c>
      <c r="F242" s="5" t="s">
        <v>370</v>
      </c>
      <c r="G242" s="5" t="s">
        <v>370</v>
      </c>
      <c r="H242" s="5" t="s">
        <v>370</v>
      </c>
      <c r="I242" s="5" t="s">
        <v>370</v>
      </c>
      <c r="J242" s="5" t="s">
        <v>370</v>
      </c>
      <c r="K242" s="5" t="s">
        <v>370</v>
      </c>
      <c r="L242" s="5" t="s">
        <v>370</v>
      </c>
      <c r="M242" s="5" t="s">
        <v>370</v>
      </c>
      <c r="N242" s="37">
        <v>112.8</v>
      </c>
      <c r="O242" s="37">
        <v>62.8</v>
      </c>
      <c r="P242" s="4">
        <f t="shared" si="47"/>
        <v>0.55673758865248224</v>
      </c>
      <c r="Q242" s="11">
        <v>20</v>
      </c>
      <c r="R242" s="37">
        <v>15</v>
      </c>
      <c r="S242" s="37">
        <v>27.2</v>
      </c>
      <c r="T242" s="4">
        <f t="shared" si="48"/>
        <v>1.8133333333333332</v>
      </c>
      <c r="U242" s="11">
        <v>20</v>
      </c>
      <c r="V242" s="37">
        <v>2</v>
      </c>
      <c r="W242" s="37">
        <v>3.2</v>
      </c>
      <c r="X242" s="4">
        <f t="shared" si="49"/>
        <v>1.6</v>
      </c>
      <c r="Y242" s="11">
        <v>30</v>
      </c>
      <c r="Z242" s="47">
        <f t="shared" si="54"/>
        <v>1.3628774062816615</v>
      </c>
      <c r="AA242" s="47">
        <f t="shared" si="50"/>
        <v>1.216287740628166</v>
      </c>
      <c r="AB242" s="48">
        <v>2987</v>
      </c>
      <c r="AC242" s="37">
        <f t="shared" si="51"/>
        <v>271.54545454545456</v>
      </c>
      <c r="AD242" s="37">
        <f t="shared" si="52"/>
        <v>330.3</v>
      </c>
      <c r="AE242" s="37">
        <f t="shared" si="53"/>
        <v>58.75454545454545</v>
      </c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10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10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10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10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10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10"/>
      <c r="GD242" s="9"/>
      <c r="GE242" s="9"/>
    </row>
    <row r="243" spans="1:187" s="2" customFormat="1" ht="16.95" customHeight="1">
      <c r="A243" s="14" t="s">
        <v>239</v>
      </c>
      <c r="B243" s="37">
        <v>2700</v>
      </c>
      <c r="C243" s="37">
        <v>3313</v>
      </c>
      <c r="D243" s="4">
        <f t="shared" si="46"/>
        <v>1.2270370370370369</v>
      </c>
      <c r="E243" s="11">
        <v>10</v>
      </c>
      <c r="F243" s="5" t="s">
        <v>370</v>
      </c>
      <c r="G243" s="5" t="s">
        <v>370</v>
      </c>
      <c r="H243" s="5" t="s">
        <v>370</v>
      </c>
      <c r="I243" s="5" t="s">
        <v>370</v>
      </c>
      <c r="J243" s="5" t="s">
        <v>370</v>
      </c>
      <c r="K243" s="5" t="s">
        <v>370</v>
      </c>
      <c r="L243" s="5" t="s">
        <v>370</v>
      </c>
      <c r="M243" s="5" t="s">
        <v>370</v>
      </c>
      <c r="N243" s="37">
        <v>86.2</v>
      </c>
      <c r="O243" s="37">
        <v>167.7</v>
      </c>
      <c r="P243" s="4">
        <f t="shared" si="47"/>
        <v>1.9454756380510438</v>
      </c>
      <c r="Q243" s="11">
        <v>20</v>
      </c>
      <c r="R243" s="37">
        <v>4</v>
      </c>
      <c r="S243" s="37">
        <v>4.8</v>
      </c>
      <c r="T243" s="4">
        <f t="shared" si="48"/>
        <v>1.2</v>
      </c>
      <c r="U243" s="11">
        <v>15</v>
      </c>
      <c r="V243" s="37">
        <v>4</v>
      </c>
      <c r="W243" s="37">
        <v>4.7</v>
      </c>
      <c r="X243" s="4">
        <f t="shared" si="49"/>
        <v>1.175</v>
      </c>
      <c r="Y243" s="11">
        <v>35</v>
      </c>
      <c r="Z243" s="47">
        <f t="shared" si="54"/>
        <v>1.3788110391423907</v>
      </c>
      <c r="AA243" s="47">
        <f t="shared" si="50"/>
        <v>1.217881103914239</v>
      </c>
      <c r="AB243" s="48">
        <v>2775</v>
      </c>
      <c r="AC243" s="37">
        <f t="shared" si="51"/>
        <v>252.27272727272728</v>
      </c>
      <c r="AD243" s="37">
        <f t="shared" si="52"/>
        <v>307.2</v>
      </c>
      <c r="AE243" s="37">
        <f t="shared" si="53"/>
        <v>54.927272727272708</v>
      </c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10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10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10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10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10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10"/>
      <c r="GD243" s="9"/>
      <c r="GE243" s="9"/>
    </row>
    <row r="244" spans="1:187" s="2" customFormat="1" ht="16.95" customHeight="1">
      <c r="A244" s="14" t="s">
        <v>240</v>
      </c>
      <c r="B244" s="37">
        <v>74300</v>
      </c>
      <c r="C244" s="37">
        <v>123095.3</v>
      </c>
      <c r="D244" s="4">
        <f t="shared" si="46"/>
        <v>1.6567335127860028</v>
      </c>
      <c r="E244" s="11">
        <v>10</v>
      </c>
      <c r="F244" s="5" t="s">
        <v>370</v>
      </c>
      <c r="G244" s="5" t="s">
        <v>370</v>
      </c>
      <c r="H244" s="5" t="s">
        <v>370</v>
      </c>
      <c r="I244" s="5" t="s">
        <v>370</v>
      </c>
      <c r="J244" s="5" t="s">
        <v>370</v>
      </c>
      <c r="K244" s="5" t="s">
        <v>370</v>
      </c>
      <c r="L244" s="5" t="s">
        <v>370</v>
      </c>
      <c r="M244" s="5" t="s">
        <v>370</v>
      </c>
      <c r="N244" s="37">
        <v>986.5</v>
      </c>
      <c r="O244" s="37">
        <v>821.9</v>
      </c>
      <c r="P244" s="4">
        <f t="shared" si="47"/>
        <v>0.83314749113025843</v>
      </c>
      <c r="Q244" s="11">
        <v>20</v>
      </c>
      <c r="R244" s="37">
        <v>4</v>
      </c>
      <c r="S244" s="37">
        <v>5.5</v>
      </c>
      <c r="T244" s="4">
        <f t="shared" si="48"/>
        <v>1.375</v>
      </c>
      <c r="U244" s="11">
        <v>10</v>
      </c>
      <c r="V244" s="37">
        <v>4</v>
      </c>
      <c r="W244" s="37">
        <v>4.8</v>
      </c>
      <c r="X244" s="4">
        <f t="shared" si="49"/>
        <v>1.2</v>
      </c>
      <c r="Y244" s="11">
        <v>40</v>
      </c>
      <c r="Z244" s="47">
        <f t="shared" si="54"/>
        <v>1.1872535618808149</v>
      </c>
      <c r="AA244" s="47">
        <f t="shared" si="50"/>
        <v>1.1872535618808149</v>
      </c>
      <c r="AB244" s="48">
        <v>3349</v>
      </c>
      <c r="AC244" s="37">
        <f t="shared" si="51"/>
        <v>304.45454545454544</v>
      </c>
      <c r="AD244" s="37">
        <f t="shared" si="52"/>
        <v>361.5</v>
      </c>
      <c r="AE244" s="37">
        <f t="shared" si="53"/>
        <v>57.045454545454561</v>
      </c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10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10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10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10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10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10"/>
      <c r="GD244" s="9"/>
      <c r="GE244" s="9"/>
    </row>
    <row r="245" spans="1:187" s="2" customFormat="1" ht="16.95" customHeight="1">
      <c r="A245" s="18" t="s">
        <v>241</v>
      </c>
      <c r="B245" s="66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10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10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10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10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10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10"/>
      <c r="GD245" s="9"/>
      <c r="GE245" s="9"/>
    </row>
    <row r="246" spans="1:187" s="2" customFormat="1" ht="16.95" customHeight="1">
      <c r="A246" s="14" t="s">
        <v>242</v>
      </c>
      <c r="B246" s="37">
        <v>1620</v>
      </c>
      <c r="C246" s="37">
        <v>1535</v>
      </c>
      <c r="D246" s="4">
        <f t="shared" si="46"/>
        <v>0.94753086419753085</v>
      </c>
      <c r="E246" s="11">
        <v>10</v>
      </c>
      <c r="F246" s="5" t="s">
        <v>370</v>
      </c>
      <c r="G246" s="5" t="s">
        <v>370</v>
      </c>
      <c r="H246" s="5" t="s">
        <v>370</v>
      </c>
      <c r="I246" s="5" t="s">
        <v>370</v>
      </c>
      <c r="J246" s="5" t="s">
        <v>370</v>
      </c>
      <c r="K246" s="5" t="s">
        <v>370</v>
      </c>
      <c r="L246" s="5" t="s">
        <v>370</v>
      </c>
      <c r="M246" s="5" t="s">
        <v>370</v>
      </c>
      <c r="N246" s="37">
        <v>59.5</v>
      </c>
      <c r="O246" s="37">
        <v>19.5</v>
      </c>
      <c r="P246" s="4">
        <f t="shared" si="47"/>
        <v>0.32773109243697479</v>
      </c>
      <c r="Q246" s="11">
        <v>20</v>
      </c>
      <c r="R246" s="37">
        <v>45.4</v>
      </c>
      <c r="S246" s="37">
        <v>69.8</v>
      </c>
      <c r="T246" s="4">
        <f t="shared" si="48"/>
        <v>1.5374449339207048</v>
      </c>
      <c r="U246" s="11">
        <v>20</v>
      </c>
      <c r="V246" s="37">
        <v>4</v>
      </c>
      <c r="W246" s="37">
        <v>9</v>
      </c>
      <c r="X246" s="4">
        <f t="shared" si="49"/>
        <v>2.25</v>
      </c>
      <c r="Y246" s="11">
        <v>30</v>
      </c>
      <c r="Z246" s="47">
        <f t="shared" si="54"/>
        <v>1.4284853646141111</v>
      </c>
      <c r="AA246" s="47">
        <f t="shared" si="50"/>
        <v>1.222848536461411</v>
      </c>
      <c r="AB246" s="48">
        <v>2839</v>
      </c>
      <c r="AC246" s="37">
        <f t="shared" si="51"/>
        <v>258.09090909090907</v>
      </c>
      <c r="AD246" s="37">
        <f t="shared" si="52"/>
        <v>315.60000000000002</v>
      </c>
      <c r="AE246" s="37">
        <f t="shared" si="53"/>
        <v>57.509090909090958</v>
      </c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10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10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10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10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10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10"/>
      <c r="GD246" s="9"/>
      <c r="GE246" s="9"/>
    </row>
    <row r="247" spans="1:187" s="2" customFormat="1" ht="16.95" customHeight="1">
      <c r="A247" s="14" t="s">
        <v>243</v>
      </c>
      <c r="B247" s="37">
        <v>0</v>
      </c>
      <c r="C247" s="37">
        <v>0</v>
      </c>
      <c r="D247" s="4">
        <f t="shared" si="46"/>
        <v>0</v>
      </c>
      <c r="E247" s="11">
        <v>0</v>
      </c>
      <c r="F247" s="5" t="s">
        <v>370</v>
      </c>
      <c r="G247" s="5" t="s">
        <v>370</v>
      </c>
      <c r="H247" s="5" t="s">
        <v>370</v>
      </c>
      <c r="I247" s="5" t="s">
        <v>370</v>
      </c>
      <c r="J247" s="5" t="s">
        <v>370</v>
      </c>
      <c r="K247" s="5" t="s">
        <v>370</v>
      </c>
      <c r="L247" s="5" t="s">
        <v>370</v>
      </c>
      <c r="M247" s="5" t="s">
        <v>370</v>
      </c>
      <c r="N247" s="37">
        <v>30.3</v>
      </c>
      <c r="O247" s="37">
        <v>25</v>
      </c>
      <c r="P247" s="4">
        <f t="shared" si="47"/>
        <v>0.82508250825082508</v>
      </c>
      <c r="Q247" s="11">
        <v>20</v>
      </c>
      <c r="R247" s="37">
        <v>1.3</v>
      </c>
      <c r="S247" s="37">
        <v>1.5</v>
      </c>
      <c r="T247" s="4">
        <f t="shared" si="48"/>
        <v>1.1538461538461537</v>
      </c>
      <c r="U247" s="11">
        <v>10</v>
      </c>
      <c r="V247" s="37">
        <v>5.9</v>
      </c>
      <c r="W247" s="37">
        <v>6</v>
      </c>
      <c r="X247" s="4">
        <f t="shared" si="49"/>
        <v>1.0169491525423728</v>
      </c>
      <c r="Y247" s="11">
        <v>40</v>
      </c>
      <c r="Z247" s="47">
        <f t="shared" si="54"/>
        <v>0.981686825788185</v>
      </c>
      <c r="AA247" s="47">
        <f t="shared" si="50"/>
        <v>0.981686825788185</v>
      </c>
      <c r="AB247" s="48">
        <v>2144</v>
      </c>
      <c r="AC247" s="37">
        <f t="shared" si="51"/>
        <v>194.90909090909091</v>
      </c>
      <c r="AD247" s="37">
        <f t="shared" si="52"/>
        <v>191.3</v>
      </c>
      <c r="AE247" s="37">
        <f t="shared" si="53"/>
        <v>-3.6090909090908951</v>
      </c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10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10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10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10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10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10"/>
      <c r="GD247" s="9"/>
      <c r="GE247" s="9"/>
    </row>
    <row r="248" spans="1:187" s="2" customFormat="1" ht="16.95" customHeight="1">
      <c r="A248" s="14" t="s">
        <v>244</v>
      </c>
      <c r="B248" s="37">
        <v>239</v>
      </c>
      <c r="C248" s="37">
        <v>601.5</v>
      </c>
      <c r="D248" s="4">
        <f t="shared" si="46"/>
        <v>2.51673640167364</v>
      </c>
      <c r="E248" s="11">
        <v>10</v>
      </c>
      <c r="F248" s="5" t="s">
        <v>370</v>
      </c>
      <c r="G248" s="5" t="s">
        <v>370</v>
      </c>
      <c r="H248" s="5" t="s">
        <v>370</v>
      </c>
      <c r="I248" s="5" t="s">
        <v>370</v>
      </c>
      <c r="J248" s="5" t="s">
        <v>370</v>
      </c>
      <c r="K248" s="5" t="s">
        <v>370</v>
      </c>
      <c r="L248" s="5" t="s">
        <v>370</v>
      </c>
      <c r="M248" s="5" t="s">
        <v>370</v>
      </c>
      <c r="N248" s="37">
        <v>60</v>
      </c>
      <c r="O248" s="37">
        <v>46.2</v>
      </c>
      <c r="P248" s="4">
        <f t="shared" si="47"/>
        <v>0.77</v>
      </c>
      <c r="Q248" s="11">
        <v>20</v>
      </c>
      <c r="R248" s="37">
        <v>22.2</v>
      </c>
      <c r="S248" s="37">
        <v>19.8</v>
      </c>
      <c r="T248" s="4">
        <f t="shared" si="48"/>
        <v>0.891891891891892</v>
      </c>
      <c r="U248" s="11">
        <v>25</v>
      </c>
      <c r="V248" s="37">
        <v>4.4000000000000004</v>
      </c>
      <c r="W248" s="37">
        <v>4.8</v>
      </c>
      <c r="X248" s="4">
        <f t="shared" si="49"/>
        <v>1.0909090909090908</v>
      </c>
      <c r="Y248" s="11">
        <v>25</v>
      </c>
      <c r="Z248" s="47">
        <f t="shared" si="54"/>
        <v>1.1267173573345119</v>
      </c>
      <c r="AA248" s="47">
        <f t="shared" si="50"/>
        <v>1.1267173573345119</v>
      </c>
      <c r="AB248" s="48">
        <v>1546</v>
      </c>
      <c r="AC248" s="37">
        <f t="shared" si="51"/>
        <v>140.54545454545453</v>
      </c>
      <c r="AD248" s="37">
        <f t="shared" si="52"/>
        <v>158.4</v>
      </c>
      <c r="AE248" s="37">
        <f t="shared" si="53"/>
        <v>17.854545454545473</v>
      </c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10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10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10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10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10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10"/>
      <c r="GD248" s="9"/>
      <c r="GE248" s="9"/>
    </row>
    <row r="249" spans="1:187" s="2" customFormat="1" ht="16.95" customHeight="1">
      <c r="A249" s="14" t="s">
        <v>245</v>
      </c>
      <c r="B249" s="37">
        <v>0</v>
      </c>
      <c r="C249" s="37">
        <v>0</v>
      </c>
      <c r="D249" s="4">
        <f t="shared" si="46"/>
        <v>0</v>
      </c>
      <c r="E249" s="11">
        <v>0</v>
      </c>
      <c r="F249" s="5" t="s">
        <v>370</v>
      </c>
      <c r="G249" s="5" t="s">
        <v>370</v>
      </c>
      <c r="H249" s="5" t="s">
        <v>370</v>
      </c>
      <c r="I249" s="5" t="s">
        <v>370</v>
      </c>
      <c r="J249" s="5" t="s">
        <v>370</v>
      </c>
      <c r="K249" s="5" t="s">
        <v>370</v>
      </c>
      <c r="L249" s="5" t="s">
        <v>370</v>
      </c>
      <c r="M249" s="5" t="s">
        <v>370</v>
      </c>
      <c r="N249" s="37">
        <v>117</v>
      </c>
      <c r="O249" s="37">
        <v>36.6</v>
      </c>
      <c r="P249" s="4">
        <f t="shared" si="47"/>
        <v>0.31282051282051282</v>
      </c>
      <c r="Q249" s="11">
        <v>20</v>
      </c>
      <c r="R249" s="37">
        <v>8</v>
      </c>
      <c r="S249" s="37">
        <v>8.1999999999999993</v>
      </c>
      <c r="T249" s="4">
        <f t="shared" si="48"/>
        <v>1.0249999999999999</v>
      </c>
      <c r="U249" s="11">
        <v>20</v>
      </c>
      <c r="V249" s="37">
        <v>8.9</v>
      </c>
      <c r="W249" s="37">
        <v>8.9</v>
      </c>
      <c r="X249" s="4">
        <f t="shared" si="49"/>
        <v>1</v>
      </c>
      <c r="Y249" s="11">
        <v>30</v>
      </c>
      <c r="Z249" s="47">
        <f t="shared" si="54"/>
        <v>0.81080586080586081</v>
      </c>
      <c r="AA249" s="47">
        <f t="shared" si="50"/>
        <v>0.81080586080586081</v>
      </c>
      <c r="AB249" s="48">
        <v>1790</v>
      </c>
      <c r="AC249" s="37">
        <f t="shared" si="51"/>
        <v>162.72727272727272</v>
      </c>
      <c r="AD249" s="37">
        <f t="shared" si="52"/>
        <v>131.9</v>
      </c>
      <c r="AE249" s="37">
        <f t="shared" si="53"/>
        <v>-30.827272727272714</v>
      </c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10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10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10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10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10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10"/>
      <c r="GD249" s="9"/>
      <c r="GE249" s="9"/>
    </row>
    <row r="250" spans="1:187" s="2" customFormat="1" ht="16.95" customHeight="1">
      <c r="A250" s="14" t="s">
        <v>246</v>
      </c>
      <c r="B250" s="37">
        <v>0</v>
      </c>
      <c r="C250" s="37">
        <v>0</v>
      </c>
      <c r="D250" s="4">
        <f t="shared" si="46"/>
        <v>0</v>
      </c>
      <c r="E250" s="11">
        <v>0</v>
      </c>
      <c r="F250" s="5" t="s">
        <v>370</v>
      </c>
      <c r="G250" s="5" t="s">
        <v>370</v>
      </c>
      <c r="H250" s="5" t="s">
        <v>370</v>
      </c>
      <c r="I250" s="5" t="s">
        <v>370</v>
      </c>
      <c r="J250" s="5" t="s">
        <v>370</v>
      </c>
      <c r="K250" s="5" t="s">
        <v>370</v>
      </c>
      <c r="L250" s="5" t="s">
        <v>370</v>
      </c>
      <c r="M250" s="5" t="s">
        <v>370</v>
      </c>
      <c r="N250" s="37">
        <v>33.700000000000003</v>
      </c>
      <c r="O250" s="37">
        <v>38.5</v>
      </c>
      <c r="P250" s="4">
        <f t="shared" si="47"/>
        <v>1.1424332344213648</v>
      </c>
      <c r="Q250" s="11">
        <v>20</v>
      </c>
      <c r="R250" s="37">
        <v>1</v>
      </c>
      <c r="S250" s="37">
        <v>1.5</v>
      </c>
      <c r="T250" s="4">
        <f t="shared" si="48"/>
        <v>1.5</v>
      </c>
      <c r="U250" s="11">
        <v>25</v>
      </c>
      <c r="V250" s="37">
        <v>1.5</v>
      </c>
      <c r="W250" s="37">
        <v>2.2000000000000002</v>
      </c>
      <c r="X250" s="4">
        <f t="shared" si="49"/>
        <v>1.4666666666666668</v>
      </c>
      <c r="Y250" s="11">
        <v>25</v>
      </c>
      <c r="Z250" s="47">
        <f t="shared" si="54"/>
        <v>1.3859333050727709</v>
      </c>
      <c r="AA250" s="47">
        <f t="shared" si="50"/>
        <v>1.2185933305072771</v>
      </c>
      <c r="AB250" s="48">
        <v>1763</v>
      </c>
      <c r="AC250" s="37">
        <f t="shared" si="51"/>
        <v>160.27272727272728</v>
      </c>
      <c r="AD250" s="37">
        <f t="shared" si="52"/>
        <v>195.3</v>
      </c>
      <c r="AE250" s="37">
        <f t="shared" si="53"/>
        <v>35.027272727272731</v>
      </c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10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10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10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10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10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10"/>
      <c r="GD250" s="9"/>
      <c r="GE250" s="9"/>
    </row>
    <row r="251" spans="1:187" s="2" customFormat="1" ht="16.95" customHeight="1">
      <c r="A251" s="14" t="s">
        <v>247</v>
      </c>
      <c r="B251" s="37">
        <v>0</v>
      </c>
      <c r="C251" s="37">
        <v>0</v>
      </c>
      <c r="D251" s="4">
        <f t="shared" si="46"/>
        <v>0</v>
      </c>
      <c r="E251" s="11">
        <v>0</v>
      </c>
      <c r="F251" s="5" t="s">
        <v>370</v>
      </c>
      <c r="G251" s="5" t="s">
        <v>370</v>
      </c>
      <c r="H251" s="5" t="s">
        <v>370</v>
      </c>
      <c r="I251" s="5" t="s">
        <v>370</v>
      </c>
      <c r="J251" s="5" t="s">
        <v>370</v>
      </c>
      <c r="K251" s="5" t="s">
        <v>370</v>
      </c>
      <c r="L251" s="5" t="s">
        <v>370</v>
      </c>
      <c r="M251" s="5" t="s">
        <v>370</v>
      </c>
      <c r="N251" s="37">
        <v>41.2</v>
      </c>
      <c r="O251" s="37">
        <v>15.5</v>
      </c>
      <c r="P251" s="4">
        <f t="shared" si="47"/>
        <v>0.37621359223300971</v>
      </c>
      <c r="Q251" s="11">
        <v>20</v>
      </c>
      <c r="R251" s="37">
        <v>23.8</v>
      </c>
      <c r="S251" s="37">
        <v>20.9</v>
      </c>
      <c r="T251" s="4">
        <f t="shared" si="48"/>
        <v>0.87815126050420156</v>
      </c>
      <c r="U251" s="11">
        <v>40</v>
      </c>
      <c r="V251" s="37">
        <v>1.6</v>
      </c>
      <c r="W251" s="37">
        <v>1.9</v>
      </c>
      <c r="X251" s="4">
        <f t="shared" si="49"/>
        <v>1.1874999999999998</v>
      </c>
      <c r="Y251" s="11">
        <v>10</v>
      </c>
      <c r="Z251" s="47">
        <f t="shared" si="54"/>
        <v>0.77893317521183225</v>
      </c>
      <c r="AA251" s="47">
        <f t="shared" si="50"/>
        <v>0.77893317521183225</v>
      </c>
      <c r="AB251" s="48">
        <v>1745</v>
      </c>
      <c r="AC251" s="37">
        <f t="shared" si="51"/>
        <v>158.63636363636363</v>
      </c>
      <c r="AD251" s="37">
        <f t="shared" si="52"/>
        <v>123.6</v>
      </c>
      <c r="AE251" s="37">
        <f t="shared" si="53"/>
        <v>-35.036363636363632</v>
      </c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10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10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10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10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10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10"/>
      <c r="GD251" s="9"/>
      <c r="GE251" s="9"/>
    </row>
    <row r="252" spans="1:187" s="2" customFormat="1" ht="16.95" customHeight="1">
      <c r="A252" s="14" t="s">
        <v>248</v>
      </c>
      <c r="B252" s="37">
        <v>0</v>
      </c>
      <c r="C252" s="37">
        <v>0</v>
      </c>
      <c r="D252" s="4">
        <f t="shared" si="46"/>
        <v>0</v>
      </c>
      <c r="E252" s="11">
        <v>0</v>
      </c>
      <c r="F252" s="5" t="s">
        <v>370</v>
      </c>
      <c r="G252" s="5" t="s">
        <v>370</v>
      </c>
      <c r="H252" s="5" t="s">
        <v>370</v>
      </c>
      <c r="I252" s="5" t="s">
        <v>370</v>
      </c>
      <c r="J252" s="5" t="s">
        <v>370</v>
      </c>
      <c r="K252" s="5" t="s">
        <v>370</v>
      </c>
      <c r="L252" s="5" t="s">
        <v>370</v>
      </c>
      <c r="M252" s="5" t="s">
        <v>370</v>
      </c>
      <c r="N252" s="37">
        <v>49.5</v>
      </c>
      <c r="O252" s="37">
        <v>15.8</v>
      </c>
      <c r="P252" s="4">
        <f t="shared" si="47"/>
        <v>0.31919191919191919</v>
      </c>
      <c r="Q252" s="11">
        <v>20</v>
      </c>
      <c r="R252" s="37">
        <v>12</v>
      </c>
      <c r="S252" s="37">
        <v>10.9</v>
      </c>
      <c r="T252" s="4">
        <f t="shared" si="48"/>
        <v>0.90833333333333333</v>
      </c>
      <c r="U252" s="11">
        <v>25</v>
      </c>
      <c r="V252" s="37">
        <v>2.7</v>
      </c>
      <c r="W252" s="37">
        <v>6.4</v>
      </c>
      <c r="X252" s="4">
        <f t="shared" si="49"/>
        <v>2.3703703703703702</v>
      </c>
      <c r="Y252" s="11">
        <v>25</v>
      </c>
      <c r="Z252" s="47">
        <f t="shared" si="54"/>
        <v>1.2621632996632997</v>
      </c>
      <c r="AA252" s="47">
        <f t="shared" si="50"/>
        <v>1.20621632996633</v>
      </c>
      <c r="AB252" s="48">
        <v>3012</v>
      </c>
      <c r="AC252" s="37">
        <f t="shared" si="51"/>
        <v>273.81818181818181</v>
      </c>
      <c r="AD252" s="37">
        <f t="shared" si="52"/>
        <v>330.3</v>
      </c>
      <c r="AE252" s="37">
        <f t="shared" si="53"/>
        <v>56.481818181818198</v>
      </c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10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10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10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10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10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10"/>
      <c r="GD252" s="9"/>
      <c r="GE252" s="9"/>
    </row>
    <row r="253" spans="1:187" s="2" customFormat="1" ht="16.95" customHeight="1">
      <c r="A253" s="14" t="s">
        <v>249</v>
      </c>
      <c r="B253" s="37">
        <v>0</v>
      </c>
      <c r="C253" s="37">
        <v>0</v>
      </c>
      <c r="D253" s="4">
        <f t="shared" si="46"/>
        <v>0</v>
      </c>
      <c r="E253" s="11">
        <v>0</v>
      </c>
      <c r="F253" s="5" t="s">
        <v>370</v>
      </c>
      <c r="G253" s="5" t="s">
        <v>370</v>
      </c>
      <c r="H253" s="5" t="s">
        <v>370</v>
      </c>
      <c r="I253" s="5" t="s">
        <v>370</v>
      </c>
      <c r="J253" s="5" t="s">
        <v>370</v>
      </c>
      <c r="K253" s="5" t="s">
        <v>370</v>
      </c>
      <c r="L253" s="5" t="s">
        <v>370</v>
      </c>
      <c r="M253" s="5" t="s">
        <v>370</v>
      </c>
      <c r="N253" s="37">
        <v>233.4</v>
      </c>
      <c r="O253" s="37">
        <v>155.80000000000001</v>
      </c>
      <c r="P253" s="4">
        <f t="shared" si="47"/>
        <v>0.66752356469580121</v>
      </c>
      <c r="Q253" s="11">
        <v>20</v>
      </c>
      <c r="R253" s="37">
        <v>140.69999999999999</v>
      </c>
      <c r="S253" s="37">
        <v>120.7</v>
      </c>
      <c r="T253" s="4">
        <f t="shared" si="48"/>
        <v>0.85785358919687282</v>
      </c>
      <c r="U253" s="11">
        <v>20</v>
      </c>
      <c r="V253" s="37">
        <v>3.5</v>
      </c>
      <c r="W253" s="37">
        <v>3.7</v>
      </c>
      <c r="X253" s="4">
        <f t="shared" si="49"/>
        <v>1.0571428571428572</v>
      </c>
      <c r="Y253" s="11">
        <v>30</v>
      </c>
      <c r="Z253" s="47">
        <f t="shared" si="54"/>
        <v>0.88888326845913146</v>
      </c>
      <c r="AA253" s="47">
        <f t="shared" si="50"/>
        <v>0.88888326845913146</v>
      </c>
      <c r="AB253" s="48">
        <v>1906</v>
      </c>
      <c r="AC253" s="37">
        <f t="shared" si="51"/>
        <v>173.27272727272728</v>
      </c>
      <c r="AD253" s="37">
        <f t="shared" si="52"/>
        <v>154</v>
      </c>
      <c r="AE253" s="37">
        <f t="shared" si="53"/>
        <v>-19.27272727272728</v>
      </c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10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10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10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10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10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10"/>
      <c r="GD253" s="9"/>
      <c r="GE253" s="9"/>
    </row>
    <row r="254" spans="1:187" s="2" customFormat="1" ht="16.95" customHeight="1">
      <c r="A254" s="14" t="s">
        <v>250</v>
      </c>
      <c r="B254" s="37">
        <v>10916</v>
      </c>
      <c r="C254" s="37">
        <v>8495</v>
      </c>
      <c r="D254" s="4">
        <f t="shared" si="46"/>
        <v>0.77821546353975812</v>
      </c>
      <c r="E254" s="11">
        <v>10</v>
      </c>
      <c r="F254" s="5" t="s">
        <v>370</v>
      </c>
      <c r="G254" s="5" t="s">
        <v>370</v>
      </c>
      <c r="H254" s="5" t="s">
        <v>370</v>
      </c>
      <c r="I254" s="5" t="s">
        <v>370</v>
      </c>
      <c r="J254" s="5" t="s">
        <v>370</v>
      </c>
      <c r="K254" s="5" t="s">
        <v>370</v>
      </c>
      <c r="L254" s="5" t="s">
        <v>370</v>
      </c>
      <c r="M254" s="5" t="s">
        <v>370</v>
      </c>
      <c r="N254" s="37">
        <v>155.30000000000001</v>
      </c>
      <c r="O254" s="37">
        <v>184.8</v>
      </c>
      <c r="P254" s="4">
        <f t="shared" si="47"/>
        <v>1.1899549259497746</v>
      </c>
      <c r="Q254" s="11">
        <v>20</v>
      </c>
      <c r="R254" s="37">
        <v>10.199999999999999</v>
      </c>
      <c r="S254" s="37">
        <v>15.4</v>
      </c>
      <c r="T254" s="4">
        <f t="shared" si="48"/>
        <v>1.5098039215686276</v>
      </c>
      <c r="U254" s="11">
        <v>25</v>
      </c>
      <c r="V254" s="37">
        <v>0.2</v>
      </c>
      <c r="W254" s="37">
        <v>0.2</v>
      </c>
      <c r="X254" s="4">
        <f t="shared" si="49"/>
        <v>1</v>
      </c>
      <c r="Y254" s="11">
        <v>25</v>
      </c>
      <c r="Z254" s="47">
        <f t="shared" si="54"/>
        <v>1.1790793899201095</v>
      </c>
      <c r="AA254" s="47">
        <f t="shared" si="50"/>
        <v>1.1790793899201095</v>
      </c>
      <c r="AB254" s="48">
        <v>3833</v>
      </c>
      <c r="AC254" s="37">
        <f t="shared" si="51"/>
        <v>348.45454545454544</v>
      </c>
      <c r="AD254" s="37">
        <f t="shared" si="52"/>
        <v>410.9</v>
      </c>
      <c r="AE254" s="37">
        <f t="shared" si="53"/>
        <v>62.445454545454538</v>
      </c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10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10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10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10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10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10"/>
      <c r="GD254" s="9"/>
      <c r="GE254" s="9"/>
    </row>
    <row r="255" spans="1:187" s="2" customFormat="1" ht="16.95" customHeight="1">
      <c r="A255" s="14" t="s">
        <v>251</v>
      </c>
      <c r="B255" s="37">
        <v>0</v>
      </c>
      <c r="C255" s="37">
        <v>0</v>
      </c>
      <c r="D255" s="4">
        <f t="shared" si="46"/>
        <v>0</v>
      </c>
      <c r="E255" s="11">
        <v>0</v>
      </c>
      <c r="F255" s="5" t="s">
        <v>370</v>
      </c>
      <c r="G255" s="5" t="s">
        <v>370</v>
      </c>
      <c r="H255" s="5" t="s">
        <v>370</v>
      </c>
      <c r="I255" s="5" t="s">
        <v>370</v>
      </c>
      <c r="J255" s="5" t="s">
        <v>370</v>
      </c>
      <c r="K255" s="5" t="s">
        <v>370</v>
      </c>
      <c r="L255" s="5" t="s">
        <v>370</v>
      </c>
      <c r="M255" s="5" t="s">
        <v>370</v>
      </c>
      <c r="N255" s="37">
        <v>14.5</v>
      </c>
      <c r="O255" s="37">
        <v>17.7</v>
      </c>
      <c r="P255" s="4">
        <f t="shared" si="47"/>
        <v>1.2206896551724138</v>
      </c>
      <c r="Q255" s="11">
        <v>20</v>
      </c>
      <c r="R255" s="37">
        <v>34</v>
      </c>
      <c r="S255" s="37">
        <v>3.2</v>
      </c>
      <c r="T255" s="4">
        <f t="shared" si="48"/>
        <v>9.4117647058823528E-2</v>
      </c>
      <c r="U255" s="11">
        <v>20</v>
      </c>
      <c r="V255" s="37">
        <v>1.3</v>
      </c>
      <c r="W255" s="37">
        <v>1.4</v>
      </c>
      <c r="X255" s="4">
        <f t="shared" si="49"/>
        <v>1.0769230769230769</v>
      </c>
      <c r="Y255" s="11">
        <v>30</v>
      </c>
      <c r="Z255" s="47">
        <f t="shared" si="54"/>
        <v>0.83719769074738648</v>
      </c>
      <c r="AA255" s="47">
        <f t="shared" si="50"/>
        <v>0.83719769074738648</v>
      </c>
      <c r="AB255" s="48">
        <v>2174</v>
      </c>
      <c r="AC255" s="37">
        <f t="shared" si="51"/>
        <v>197.63636363636363</v>
      </c>
      <c r="AD255" s="37">
        <f t="shared" si="52"/>
        <v>165.5</v>
      </c>
      <c r="AE255" s="37">
        <f t="shared" si="53"/>
        <v>-32.136363636363626</v>
      </c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10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10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10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10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10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10"/>
      <c r="GD255" s="9"/>
      <c r="GE255" s="9"/>
    </row>
    <row r="256" spans="1:187" s="2" customFormat="1" ht="16.95" customHeight="1">
      <c r="A256" s="14" t="s">
        <v>252</v>
      </c>
      <c r="B256" s="37">
        <v>1196</v>
      </c>
      <c r="C256" s="37">
        <v>1281</v>
      </c>
      <c r="D256" s="4">
        <f t="shared" si="46"/>
        <v>1.0710702341137124</v>
      </c>
      <c r="E256" s="11">
        <v>10</v>
      </c>
      <c r="F256" s="5" t="s">
        <v>370</v>
      </c>
      <c r="G256" s="5" t="s">
        <v>370</v>
      </c>
      <c r="H256" s="5" t="s">
        <v>370</v>
      </c>
      <c r="I256" s="5" t="s">
        <v>370</v>
      </c>
      <c r="J256" s="5" t="s">
        <v>370</v>
      </c>
      <c r="K256" s="5" t="s">
        <v>370</v>
      </c>
      <c r="L256" s="5" t="s">
        <v>370</v>
      </c>
      <c r="M256" s="5" t="s">
        <v>370</v>
      </c>
      <c r="N256" s="37">
        <v>256</v>
      </c>
      <c r="O256" s="37">
        <v>279.7</v>
      </c>
      <c r="P256" s="4">
        <f t="shared" si="47"/>
        <v>1.092578125</v>
      </c>
      <c r="Q256" s="11">
        <v>20</v>
      </c>
      <c r="R256" s="37">
        <v>492.6</v>
      </c>
      <c r="S256" s="37">
        <v>455.9</v>
      </c>
      <c r="T256" s="4">
        <f t="shared" si="48"/>
        <v>0.92549736094194068</v>
      </c>
      <c r="U256" s="11">
        <v>10</v>
      </c>
      <c r="V256" s="37">
        <v>198.3</v>
      </c>
      <c r="W256" s="37">
        <v>244</v>
      </c>
      <c r="X256" s="4">
        <f t="shared" si="49"/>
        <v>1.2304589006555724</v>
      </c>
      <c r="Y256" s="11">
        <v>40</v>
      </c>
      <c r="Z256" s="47">
        <f t="shared" si="54"/>
        <v>1.1379449309597427</v>
      </c>
      <c r="AA256" s="47">
        <f t="shared" si="50"/>
        <v>1.1379449309597427</v>
      </c>
      <c r="AB256" s="48">
        <v>2647</v>
      </c>
      <c r="AC256" s="37">
        <f t="shared" si="51"/>
        <v>240.63636363636363</v>
      </c>
      <c r="AD256" s="37">
        <f t="shared" si="52"/>
        <v>273.8</v>
      </c>
      <c r="AE256" s="37">
        <f t="shared" si="53"/>
        <v>33.163636363636385</v>
      </c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10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10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10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10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10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10"/>
      <c r="GD256" s="9"/>
      <c r="GE256" s="9"/>
    </row>
    <row r="257" spans="1:187" s="2" customFormat="1" ht="16.95" customHeight="1">
      <c r="A257" s="14" t="s">
        <v>253</v>
      </c>
      <c r="B257" s="37">
        <v>0</v>
      </c>
      <c r="C257" s="37">
        <v>0</v>
      </c>
      <c r="D257" s="4">
        <f t="shared" si="46"/>
        <v>0</v>
      </c>
      <c r="E257" s="11">
        <v>0</v>
      </c>
      <c r="F257" s="5" t="s">
        <v>370</v>
      </c>
      <c r="G257" s="5" t="s">
        <v>370</v>
      </c>
      <c r="H257" s="5" t="s">
        <v>370</v>
      </c>
      <c r="I257" s="5" t="s">
        <v>370</v>
      </c>
      <c r="J257" s="5" t="s">
        <v>370</v>
      </c>
      <c r="K257" s="5" t="s">
        <v>370</v>
      </c>
      <c r="L257" s="5" t="s">
        <v>370</v>
      </c>
      <c r="M257" s="5" t="s">
        <v>370</v>
      </c>
      <c r="N257" s="37">
        <v>96.7</v>
      </c>
      <c r="O257" s="37">
        <v>32.299999999999997</v>
      </c>
      <c r="P257" s="4">
        <f t="shared" si="47"/>
        <v>0.33402275077559457</v>
      </c>
      <c r="Q257" s="11">
        <v>20</v>
      </c>
      <c r="R257" s="37">
        <v>67.8</v>
      </c>
      <c r="S257" s="37">
        <v>74.2</v>
      </c>
      <c r="T257" s="4">
        <f t="shared" si="48"/>
        <v>1.0943952802359882</v>
      </c>
      <c r="U257" s="11">
        <v>30</v>
      </c>
      <c r="V257" s="37">
        <v>4.0999999999999996</v>
      </c>
      <c r="W257" s="37">
        <v>4.2</v>
      </c>
      <c r="X257" s="4">
        <f t="shared" si="49"/>
        <v>1.024390243902439</v>
      </c>
      <c r="Y257" s="11">
        <v>20</v>
      </c>
      <c r="Z257" s="47">
        <f t="shared" si="54"/>
        <v>0.85714454715200439</v>
      </c>
      <c r="AA257" s="47">
        <f t="shared" si="50"/>
        <v>0.85714454715200439</v>
      </c>
      <c r="AB257" s="48">
        <v>3420</v>
      </c>
      <c r="AC257" s="37">
        <f t="shared" si="51"/>
        <v>310.90909090909093</v>
      </c>
      <c r="AD257" s="37">
        <f t="shared" si="52"/>
        <v>266.5</v>
      </c>
      <c r="AE257" s="37">
        <f t="shared" si="53"/>
        <v>-44.409090909090935</v>
      </c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10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10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10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10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10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10"/>
      <c r="GD257" s="9"/>
      <c r="GE257" s="9"/>
    </row>
    <row r="258" spans="1:187" s="2" customFormat="1" ht="16.95" customHeight="1">
      <c r="A258" s="14" t="s">
        <v>254</v>
      </c>
      <c r="B258" s="37">
        <v>0</v>
      </c>
      <c r="C258" s="37">
        <v>0</v>
      </c>
      <c r="D258" s="4">
        <f t="shared" si="46"/>
        <v>0</v>
      </c>
      <c r="E258" s="11">
        <v>0</v>
      </c>
      <c r="F258" s="5" t="s">
        <v>370</v>
      </c>
      <c r="G258" s="5" t="s">
        <v>370</v>
      </c>
      <c r="H258" s="5" t="s">
        <v>370</v>
      </c>
      <c r="I258" s="5" t="s">
        <v>370</v>
      </c>
      <c r="J258" s="5" t="s">
        <v>370</v>
      </c>
      <c r="K258" s="5" t="s">
        <v>370</v>
      </c>
      <c r="L258" s="5" t="s">
        <v>370</v>
      </c>
      <c r="M258" s="5" t="s">
        <v>370</v>
      </c>
      <c r="N258" s="37">
        <v>208.6</v>
      </c>
      <c r="O258" s="37">
        <v>45.6</v>
      </c>
      <c r="P258" s="4">
        <f t="shared" si="47"/>
        <v>0.2186001917545542</v>
      </c>
      <c r="Q258" s="11">
        <v>20</v>
      </c>
      <c r="R258" s="37">
        <v>5.7</v>
      </c>
      <c r="S258" s="37">
        <v>4.5999999999999996</v>
      </c>
      <c r="T258" s="4">
        <f t="shared" si="48"/>
        <v>0.80701754385964908</v>
      </c>
      <c r="U258" s="11">
        <v>20</v>
      </c>
      <c r="V258" s="37">
        <v>1.2</v>
      </c>
      <c r="W258" s="37">
        <v>1.5</v>
      </c>
      <c r="X258" s="4">
        <f t="shared" si="49"/>
        <v>1.25</v>
      </c>
      <c r="Y258" s="11">
        <v>30</v>
      </c>
      <c r="Z258" s="47">
        <f t="shared" si="54"/>
        <v>0.82874792446120094</v>
      </c>
      <c r="AA258" s="47">
        <f t="shared" si="50"/>
        <v>0.82874792446120094</v>
      </c>
      <c r="AB258" s="48">
        <v>1693</v>
      </c>
      <c r="AC258" s="37">
        <f t="shared" si="51"/>
        <v>153.90909090909091</v>
      </c>
      <c r="AD258" s="37">
        <f t="shared" si="52"/>
        <v>127.6</v>
      </c>
      <c r="AE258" s="37">
        <f t="shared" si="53"/>
        <v>-26.309090909090912</v>
      </c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10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10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10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10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10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10"/>
      <c r="GD258" s="9"/>
      <c r="GE258" s="9"/>
    </row>
    <row r="259" spans="1:187" s="2" customFormat="1" ht="16.95" customHeight="1">
      <c r="A259" s="14" t="s">
        <v>255</v>
      </c>
      <c r="B259" s="37">
        <v>0</v>
      </c>
      <c r="C259" s="37">
        <v>0</v>
      </c>
      <c r="D259" s="4">
        <f t="shared" si="46"/>
        <v>0</v>
      </c>
      <c r="E259" s="11">
        <v>0</v>
      </c>
      <c r="F259" s="5" t="s">
        <v>370</v>
      </c>
      <c r="G259" s="5" t="s">
        <v>370</v>
      </c>
      <c r="H259" s="5" t="s">
        <v>370</v>
      </c>
      <c r="I259" s="5" t="s">
        <v>370</v>
      </c>
      <c r="J259" s="5" t="s">
        <v>370</v>
      </c>
      <c r="K259" s="5" t="s">
        <v>370</v>
      </c>
      <c r="L259" s="5" t="s">
        <v>370</v>
      </c>
      <c r="M259" s="5" t="s">
        <v>370</v>
      </c>
      <c r="N259" s="37">
        <v>158.4</v>
      </c>
      <c r="O259" s="37">
        <v>16.600000000000001</v>
      </c>
      <c r="P259" s="4">
        <f t="shared" si="47"/>
        <v>0.10479797979797981</v>
      </c>
      <c r="Q259" s="11">
        <v>20</v>
      </c>
      <c r="R259" s="37">
        <v>1.5</v>
      </c>
      <c r="S259" s="37">
        <v>1.5</v>
      </c>
      <c r="T259" s="4">
        <f t="shared" si="48"/>
        <v>1</v>
      </c>
      <c r="U259" s="11">
        <v>25</v>
      </c>
      <c r="V259" s="37">
        <v>1.5</v>
      </c>
      <c r="W259" s="37">
        <v>1.6</v>
      </c>
      <c r="X259" s="4">
        <f t="shared" si="49"/>
        <v>1.0666666666666667</v>
      </c>
      <c r="Y259" s="11">
        <v>25</v>
      </c>
      <c r="Z259" s="47">
        <f t="shared" si="54"/>
        <v>0.76803751803751807</v>
      </c>
      <c r="AA259" s="47">
        <f t="shared" si="50"/>
        <v>0.76803751803751807</v>
      </c>
      <c r="AB259" s="48">
        <v>1738</v>
      </c>
      <c r="AC259" s="37">
        <f t="shared" si="51"/>
        <v>158</v>
      </c>
      <c r="AD259" s="37">
        <f t="shared" si="52"/>
        <v>121.3</v>
      </c>
      <c r="AE259" s="37">
        <f t="shared" si="53"/>
        <v>-36.700000000000003</v>
      </c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10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10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10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10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10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10"/>
      <c r="GD259" s="9"/>
      <c r="GE259" s="9"/>
    </row>
    <row r="260" spans="1:187" s="2" customFormat="1" ht="16.95" customHeight="1">
      <c r="A260" s="14" t="s">
        <v>256</v>
      </c>
      <c r="B260" s="37">
        <v>974</v>
      </c>
      <c r="C260" s="37">
        <v>1067.9000000000001</v>
      </c>
      <c r="D260" s="4">
        <f t="shared" si="46"/>
        <v>1.0964065708418893</v>
      </c>
      <c r="E260" s="11">
        <v>10</v>
      </c>
      <c r="F260" s="5" t="s">
        <v>370</v>
      </c>
      <c r="G260" s="5" t="s">
        <v>370</v>
      </c>
      <c r="H260" s="5" t="s">
        <v>370</v>
      </c>
      <c r="I260" s="5" t="s">
        <v>370</v>
      </c>
      <c r="J260" s="5" t="s">
        <v>370</v>
      </c>
      <c r="K260" s="5" t="s">
        <v>370</v>
      </c>
      <c r="L260" s="5" t="s">
        <v>370</v>
      </c>
      <c r="M260" s="5" t="s">
        <v>370</v>
      </c>
      <c r="N260" s="37">
        <v>150.30000000000001</v>
      </c>
      <c r="O260" s="37">
        <v>123</v>
      </c>
      <c r="P260" s="4">
        <f t="shared" si="47"/>
        <v>0.81836327345309379</v>
      </c>
      <c r="Q260" s="11">
        <v>20</v>
      </c>
      <c r="R260" s="37">
        <v>107.2</v>
      </c>
      <c r="S260" s="37">
        <v>73.099999999999994</v>
      </c>
      <c r="T260" s="4">
        <f t="shared" si="48"/>
        <v>0.68190298507462677</v>
      </c>
      <c r="U260" s="11">
        <v>30</v>
      </c>
      <c r="V260" s="37">
        <v>2.4</v>
      </c>
      <c r="W260" s="37">
        <v>1.8</v>
      </c>
      <c r="X260" s="4">
        <f t="shared" si="49"/>
        <v>0.75</v>
      </c>
      <c r="Y260" s="11">
        <v>20</v>
      </c>
      <c r="Z260" s="47">
        <f t="shared" si="54"/>
        <v>0.78485525912149467</v>
      </c>
      <c r="AA260" s="47">
        <f t="shared" si="50"/>
        <v>0.78485525912149467</v>
      </c>
      <c r="AB260" s="48">
        <v>2239</v>
      </c>
      <c r="AC260" s="37">
        <f t="shared" si="51"/>
        <v>203.54545454545453</v>
      </c>
      <c r="AD260" s="37">
        <f t="shared" si="52"/>
        <v>159.80000000000001</v>
      </c>
      <c r="AE260" s="37">
        <f t="shared" si="53"/>
        <v>-43.745454545454521</v>
      </c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10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10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10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10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10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10"/>
      <c r="GD260" s="9"/>
      <c r="GE260" s="9"/>
    </row>
    <row r="261" spans="1:187" s="2" customFormat="1" ht="16.95" customHeight="1">
      <c r="A261" s="18" t="s">
        <v>257</v>
      </c>
      <c r="B261" s="66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10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10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10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10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10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10"/>
      <c r="GD261" s="9"/>
      <c r="GE261" s="9"/>
    </row>
    <row r="262" spans="1:187" s="2" customFormat="1" ht="16.95" customHeight="1">
      <c r="A262" s="14" t="s">
        <v>258</v>
      </c>
      <c r="B262" s="37">
        <v>0</v>
      </c>
      <c r="C262" s="37">
        <v>0</v>
      </c>
      <c r="D262" s="4">
        <f t="shared" si="46"/>
        <v>0</v>
      </c>
      <c r="E262" s="11">
        <v>0</v>
      </c>
      <c r="F262" s="5" t="s">
        <v>370</v>
      </c>
      <c r="G262" s="5" t="s">
        <v>370</v>
      </c>
      <c r="H262" s="5" t="s">
        <v>370</v>
      </c>
      <c r="I262" s="5" t="s">
        <v>370</v>
      </c>
      <c r="J262" s="5" t="s">
        <v>370</v>
      </c>
      <c r="K262" s="5" t="s">
        <v>370</v>
      </c>
      <c r="L262" s="5" t="s">
        <v>370</v>
      </c>
      <c r="M262" s="5" t="s">
        <v>370</v>
      </c>
      <c r="N262" s="37">
        <v>98.1</v>
      </c>
      <c r="O262" s="37">
        <v>9.3000000000000007</v>
      </c>
      <c r="P262" s="4">
        <f t="shared" si="47"/>
        <v>9.4801223241590224E-2</v>
      </c>
      <c r="Q262" s="11">
        <v>20</v>
      </c>
      <c r="R262" s="37">
        <v>8</v>
      </c>
      <c r="S262" s="37">
        <v>9.3000000000000007</v>
      </c>
      <c r="T262" s="4">
        <f t="shared" si="48"/>
        <v>1.1625000000000001</v>
      </c>
      <c r="U262" s="11">
        <v>25</v>
      </c>
      <c r="V262" s="37">
        <v>1.5</v>
      </c>
      <c r="W262" s="37">
        <v>1.5</v>
      </c>
      <c r="X262" s="4">
        <f t="shared" si="49"/>
        <v>1</v>
      </c>
      <c r="Y262" s="11">
        <v>25</v>
      </c>
      <c r="Z262" s="47">
        <f t="shared" si="54"/>
        <v>0.79940749235474018</v>
      </c>
      <c r="AA262" s="47">
        <f t="shared" si="50"/>
        <v>0.79940749235474018</v>
      </c>
      <c r="AB262" s="48">
        <v>2575</v>
      </c>
      <c r="AC262" s="37">
        <f t="shared" si="51"/>
        <v>234.09090909090909</v>
      </c>
      <c r="AD262" s="37">
        <f t="shared" si="52"/>
        <v>187.1</v>
      </c>
      <c r="AE262" s="37">
        <f t="shared" si="53"/>
        <v>-46.990909090909099</v>
      </c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10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10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10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10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10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10"/>
      <c r="GD262" s="9"/>
      <c r="GE262" s="9"/>
    </row>
    <row r="263" spans="1:187" s="2" customFormat="1" ht="16.95" customHeight="1">
      <c r="A263" s="14" t="s">
        <v>259</v>
      </c>
      <c r="B263" s="37">
        <v>0</v>
      </c>
      <c r="C263" s="37">
        <v>0</v>
      </c>
      <c r="D263" s="4">
        <f t="shared" si="46"/>
        <v>0</v>
      </c>
      <c r="E263" s="11">
        <v>0</v>
      </c>
      <c r="F263" s="5" t="s">
        <v>370</v>
      </c>
      <c r="G263" s="5" t="s">
        <v>370</v>
      </c>
      <c r="H263" s="5" t="s">
        <v>370</v>
      </c>
      <c r="I263" s="5" t="s">
        <v>370</v>
      </c>
      <c r="J263" s="5" t="s">
        <v>370</v>
      </c>
      <c r="K263" s="5" t="s">
        <v>370</v>
      </c>
      <c r="L263" s="5" t="s">
        <v>370</v>
      </c>
      <c r="M263" s="5" t="s">
        <v>370</v>
      </c>
      <c r="N263" s="37">
        <v>38.1</v>
      </c>
      <c r="O263" s="37">
        <v>0.8</v>
      </c>
      <c r="P263" s="4">
        <f t="shared" si="47"/>
        <v>2.0997375328083989E-2</v>
      </c>
      <c r="Q263" s="11">
        <v>20</v>
      </c>
      <c r="R263" s="37">
        <v>1.5</v>
      </c>
      <c r="S263" s="37">
        <v>1.6</v>
      </c>
      <c r="T263" s="4">
        <f t="shared" si="48"/>
        <v>1.0666666666666667</v>
      </c>
      <c r="U263" s="11">
        <v>15</v>
      </c>
      <c r="V263" s="37">
        <v>1</v>
      </c>
      <c r="W263" s="37">
        <v>1</v>
      </c>
      <c r="X263" s="4">
        <f t="shared" si="49"/>
        <v>1</v>
      </c>
      <c r="Y263" s="11">
        <v>35</v>
      </c>
      <c r="Z263" s="47">
        <f t="shared" si="54"/>
        <v>0.7345706786651669</v>
      </c>
      <c r="AA263" s="47">
        <f t="shared" si="50"/>
        <v>0.7345706786651669</v>
      </c>
      <c r="AB263" s="48">
        <v>1421</v>
      </c>
      <c r="AC263" s="37">
        <f t="shared" si="51"/>
        <v>129.18181818181819</v>
      </c>
      <c r="AD263" s="37">
        <f t="shared" si="52"/>
        <v>94.9</v>
      </c>
      <c r="AE263" s="37">
        <f t="shared" si="53"/>
        <v>-34.281818181818181</v>
      </c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10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10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10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10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10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10"/>
      <c r="GD263" s="9"/>
      <c r="GE263" s="9"/>
    </row>
    <row r="264" spans="1:187" s="2" customFormat="1" ht="16.95" customHeight="1">
      <c r="A264" s="14" t="s">
        <v>260</v>
      </c>
      <c r="B264" s="37">
        <v>0</v>
      </c>
      <c r="C264" s="37">
        <v>0</v>
      </c>
      <c r="D264" s="4">
        <f t="shared" si="46"/>
        <v>0</v>
      </c>
      <c r="E264" s="11">
        <v>0</v>
      </c>
      <c r="F264" s="5" t="s">
        <v>370</v>
      </c>
      <c r="G264" s="5" t="s">
        <v>370</v>
      </c>
      <c r="H264" s="5" t="s">
        <v>370</v>
      </c>
      <c r="I264" s="5" t="s">
        <v>370</v>
      </c>
      <c r="J264" s="5" t="s">
        <v>370</v>
      </c>
      <c r="K264" s="5" t="s">
        <v>370</v>
      </c>
      <c r="L264" s="5" t="s">
        <v>370</v>
      </c>
      <c r="M264" s="5" t="s">
        <v>370</v>
      </c>
      <c r="N264" s="37">
        <v>104</v>
      </c>
      <c r="O264" s="37">
        <v>5.9</v>
      </c>
      <c r="P264" s="4">
        <f t="shared" si="47"/>
        <v>5.6730769230769237E-2</v>
      </c>
      <c r="Q264" s="11">
        <v>20</v>
      </c>
      <c r="R264" s="37">
        <v>7</v>
      </c>
      <c r="S264" s="37">
        <v>7.1</v>
      </c>
      <c r="T264" s="4">
        <f t="shared" si="48"/>
        <v>1.0142857142857142</v>
      </c>
      <c r="U264" s="11">
        <v>25</v>
      </c>
      <c r="V264" s="37">
        <v>2.5</v>
      </c>
      <c r="W264" s="37">
        <v>2.8</v>
      </c>
      <c r="X264" s="4">
        <f t="shared" si="49"/>
        <v>1.1199999999999999</v>
      </c>
      <c r="Y264" s="11">
        <v>25</v>
      </c>
      <c r="Z264" s="47">
        <f t="shared" si="54"/>
        <v>0.77845368916797475</v>
      </c>
      <c r="AA264" s="47">
        <f t="shared" si="50"/>
        <v>0.77845368916797475</v>
      </c>
      <c r="AB264" s="48">
        <v>2401</v>
      </c>
      <c r="AC264" s="37">
        <f t="shared" si="51"/>
        <v>218.27272727272728</v>
      </c>
      <c r="AD264" s="37">
        <f t="shared" si="52"/>
        <v>169.9</v>
      </c>
      <c r="AE264" s="37">
        <f t="shared" si="53"/>
        <v>-48.372727272727275</v>
      </c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10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10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10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10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10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10"/>
      <c r="GD264" s="9"/>
      <c r="GE264" s="9"/>
    </row>
    <row r="265" spans="1:187" s="2" customFormat="1" ht="16.95" customHeight="1">
      <c r="A265" s="14" t="s">
        <v>261</v>
      </c>
      <c r="B265" s="37">
        <v>3030</v>
      </c>
      <c r="C265" s="37">
        <v>3461</v>
      </c>
      <c r="D265" s="4">
        <f t="shared" si="46"/>
        <v>1.1422442244224422</v>
      </c>
      <c r="E265" s="11">
        <v>10</v>
      </c>
      <c r="F265" s="5" t="s">
        <v>370</v>
      </c>
      <c r="G265" s="5" t="s">
        <v>370</v>
      </c>
      <c r="H265" s="5" t="s">
        <v>370</v>
      </c>
      <c r="I265" s="5" t="s">
        <v>370</v>
      </c>
      <c r="J265" s="5" t="s">
        <v>370</v>
      </c>
      <c r="K265" s="5" t="s">
        <v>370</v>
      </c>
      <c r="L265" s="5" t="s">
        <v>370</v>
      </c>
      <c r="M265" s="5" t="s">
        <v>370</v>
      </c>
      <c r="N265" s="37">
        <v>208.6</v>
      </c>
      <c r="O265" s="37">
        <v>88.3</v>
      </c>
      <c r="P265" s="4">
        <f t="shared" si="47"/>
        <v>0.42329817833173539</v>
      </c>
      <c r="Q265" s="11">
        <v>20</v>
      </c>
      <c r="R265" s="37">
        <v>149</v>
      </c>
      <c r="S265" s="37">
        <v>166.1</v>
      </c>
      <c r="T265" s="4">
        <f t="shared" si="48"/>
        <v>1.114765100671141</v>
      </c>
      <c r="U265" s="11">
        <v>10</v>
      </c>
      <c r="V265" s="37">
        <v>8</v>
      </c>
      <c r="W265" s="37">
        <v>9.4</v>
      </c>
      <c r="X265" s="4">
        <f t="shared" si="49"/>
        <v>1.175</v>
      </c>
      <c r="Y265" s="11">
        <v>40</v>
      </c>
      <c r="Z265" s="47">
        <f t="shared" si="54"/>
        <v>0.9754507102196317</v>
      </c>
      <c r="AA265" s="47">
        <f t="shared" si="50"/>
        <v>0.9754507102196317</v>
      </c>
      <c r="AB265" s="48">
        <v>3691</v>
      </c>
      <c r="AC265" s="37">
        <f t="shared" si="51"/>
        <v>335.54545454545456</v>
      </c>
      <c r="AD265" s="37">
        <f t="shared" si="52"/>
        <v>327.3</v>
      </c>
      <c r="AE265" s="37">
        <f t="shared" si="53"/>
        <v>-8.2454545454545496</v>
      </c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10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10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10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10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10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10"/>
      <c r="GD265" s="9"/>
      <c r="GE265" s="9"/>
    </row>
    <row r="266" spans="1:187" s="2" customFormat="1" ht="16.95" customHeight="1">
      <c r="A266" s="14" t="s">
        <v>262</v>
      </c>
      <c r="B266" s="37">
        <v>558</v>
      </c>
      <c r="C266" s="37">
        <v>429</v>
      </c>
      <c r="D266" s="4">
        <f t="shared" si="46"/>
        <v>0.76881720430107525</v>
      </c>
      <c r="E266" s="11">
        <v>10</v>
      </c>
      <c r="F266" s="5" t="s">
        <v>370</v>
      </c>
      <c r="G266" s="5" t="s">
        <v>370</v>
      </c>
      <c r="H266" s="5" t="s">
        <v>370</v>
      </c>
      <c r="I266" s="5" t="s">
        <v>370</v>
      </c>
      <c r="J266" s="5" t="s">
        <v>370</v>
      </c>
      <c r="K266" s="5" t="s">
        <v>370</v>
      </c>
      <c r="L266" s="5" t="s">
        <v>370</v>
      </c>
      <c r="M266" s="5" t="s">
        <v>370</v>
      </c>
      <c r="N266" s="37">
        <v>601.70000000000005</v>
      </c>
      <c r="O266" s="37">
        <v>106.1</v>
      </c>
      <c r="P266" s="4">
        <f t="shared" si="47"/>
        <v>0.17633372112348344</v>
      </c>
      <c r="Q266" s="11">
        <v>20</v>
      </c>
      <c r="R266" s="37">
        <v>45</v>
      </c>
      <c r="S266" s="37">
        <v>45.3</v>
      </c>
      <c r="T266" s="4">
        <f t="shared" si="48"/>
        <v>1.0066666666666666</v>
      </c>
      <c r="U266" s="11">
        <v>10</v>
      </c>
      <c r="V266" s="37">
        <v>9</v>
      </c>
      <c r="W266" s="37">
        <v>9.1</v>
      </c>
      <c r="X266" s="4">
        <f t="shared" si="49"/>
        <v>1.0111111111111111</v>
      </c>
      <c r="Y266" s="11">
        <v>40</v>
      </c>
      <c r="Z266" s="47">
        <f t="shared" si="54"/>
        <v>0.77157446970739407</v>
      </c>
      <c r="AA266" s="47">
        <f t="shared" si="50"/>
        <v>0.77157446970739407</v>
      </c>
      <c r="AB266" s="48">
        <v>6147</v>
      </c>
      <c r="AC266" s="37">
        <f t="shared" si="51"/>
        <v>558.81818181818187</v>
      </c>
      <c r="AD266" s="37">
        <f t="shared" si="52"/>
        <v>431.2</v>
      </c>
      <c r="AE266" s="37">
        <f t="shared" si="53"/>
        <v>-127.61818181818188</v>
      </c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10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10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10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10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10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10"/>
      <c r="GD266" s="9"/>
      <c r="GE266" s="9"/>
    </row>
    <row r="267" spans="1:187" s="2" customFormat="1" ht="16.95" customHeight="1">
      <c r="A267" s="14" t="s">
        <v>263</v>
      </c>
      <c r="B267" s="37">
        <v>10938</v>
      </c>
      <c r="C267" s="37">
        <v>10077.799999999999</v>
      </c>
      <c r="D267" s="4">
        <f t="shared" si="46"/>
        <v>0.92135673797769235</v>
      </c>
      <c r="E267" s="11">
        <v>10</v>
      </c>
      <c r="F267" s="5" t="s">
        <v>370</v>
      </c>
      <c r="G267" s="5" t="s">
        <v>370</v>
      </c>
      <c r="H267" s="5" t="s">
        <v>370</v>
      </c>
      <c r="I267" s="5" t="s">
        <v>370</v>
      </c>
      <c r="J267" s="5" t="s">
        <v>370</v>
      </c>
      <c r="K267" s="5" t="s">
        <v>370</v>
      </c>
      <c r="L267" s="5" t="s">
        <v>370</v>
      </c>
      <c r="M267" s="5" t="s">
        <v>370</v>
      </c>
      <c r="N267" s="37">
        <v>600</v>
      </c>
      <c r="O267" s="37">
        <v>275.3</v>
      </c>
      <c r="P267" s="4">
        <f t="shared" si="47"/>
        <v>0.45883333333333337</v>
      </c>
      <c r="Q267" s="11">
        <v>20</v>
      </c>
      <c r="R267" s="37">
        <v>9</v>
      </c>
      <c r="S267" s="37">
        <v>9.1999999999999993</v>
      </c>
      <c r="T267" s="4">
        <f t="shared" si="48"/>
        <v>1.0222222222222221</v>
      </c>
      <c r="U267" s="11">
        <v>25</v>
      </c>
      <c r="V267" s="37">
        <v>9.5</v>
      </c>
      <c r="W267" s="37">
        <v>9.8000000000000007</v>
      </c>
      <c r="X267" s="4">
        <f t="shared" si="49"/>
        <v>1.0315789473684212</v>
      </c>
      <c r="Y267" s="11">
        <v>25</v>
      </c>
      <c r="Z267" s="47">
        <f t="shared" si="54"/>
        <v>0.87169079107762093</v>
      </c>
      <c r="AA267" s="47">
        <f t="shared" si="50"/>
        <v>0.87169079107762093</v>
      </c>
      <c r="AB267" s="48">
        <v>5255</v>
      </c>
      <c r="AC267" s="37">
        <f t="shared" si="51"/>
        <v>477.72727272727275</v>
      </c>
      <c r="AD267" s="37">
        <f t="shared" si="52"/>
        <v>416.4</v>
      </c>
      <c r="AE267" s="37">
        <f t="shared" si="53"/>
        <v>-61.327272727272771</v>
      </c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10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10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10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10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10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10"/>
      <c r="GD267" s="9"/>
      <c r="GE267" s="9"/>
    </row>
    <row r="268" spans="1:187" s="2" customFormat="1" ht="16.95" customHeight="1">
      <c r="A268" s="14" t="s">
        <v>264</v>
      </c>
      <c r="B268" s="37">
        <v>3277</v>
      </c>
      <c r="C268" s="37">
        <v>3419</v>
      </c>
      <c r="D268" s="4">
        <f t="shared" si="46"/>
        <v>1.0433323161428136</v>
      </c>
      <c r="E268" s="11">
        <v>10</v>
      </c>
      <c r="F268" s="5" t="s">
        <v>370</v>
      </c>
      <c r="G268" s="5" t="s">
        <v>370</v>
      </c>
      <c r="H268" s="5" t="s">
        <v>370</v>
      </c>
      <c r="I268" s="5" t="s">
        <v>370</v>
      </c>
      <c r="J268" s="5" t="s">
        <v>370</v>
      </c>
      <c r="K268" s="5" t="s">
        <v>370</v>
      </c>
      <c r="L268" s="5" t="s">
        <v>370</v>
      </c>
      <c r="M268" s="5" t="s">
        <v>370</v>
      </c>
      <c r="N268" s="37">
        <v>371</v>
      </c>
      <c r="O268" s="37">
        <v>296.3</v>
      </c>
      <c r="P268" s="4">
        <f t="shared" si="47"/>
        <v>0.79865229110512137</v>
      </c>
      <c r="Q268" s="11">
        <v>20</v>
      </c>
      <c r="R268" s="37">
        <v>2.5</v>
      </c>
      <c r="S268" s="37">
        <v>2.5</v>
      </c>
      <c r="T268" s="4">
        <f t="shared" si="48"/>
        <v>1</v>
      </c>
      <c r="U268" s="11">
        <v>15</v>
      </c>
      <c r="V268" s="37">
        <v>3.5</v>
      </c>
      <c r="W268" s="37">
        <v>4</v>
      </c>
      <c r="X268" s="4">
        <f t="shared" si="49"/>
        <v>1.1428571428571428</v>
      </c>
      <c r="Y268" s="11">
        <v>35</v>
      </c>
      <c r="Z268" s="47">
        <f t="shared" si="54"/>
        <v>1.0175796122941321</v>
      </c>
      <c r="AA268" s="47">
        <f t="shared" si="50"/>
        <v>1.0175796122941321</v>
      </c>
      <c r="AB268" s="48">
        <v>767</v>
      </c>
      <c r="AC268" s="37">
        <f t="shared" si="51"/>
        <v>69.727272727272734</v>
      </c>
      <c r="AD268" s="37">
        <f t="shared" si="52"/>
        <v>71</v>
      </c>
      <c r="AE268" s="37">
        <f t="shared" si="53"/>
        <v>1.2727272727272663</v>
      </c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10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10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10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10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10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10"/>
      <c r="GD268" s="9"/>
      <c r="GE268" s="9"/>
    </row>
    <row r="269" spans="1:187" s="2" customFormat="1" ht="16.95" customHeight="1">
      <c r="A269" s="18" t="s">
        <v>265</v>
      </c>
      <c r="B269" s="66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10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10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10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10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10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10"/>
      <c r="GD269" s="9"/>
      <c r="GE269" s="9"/>
    </row>
    <row r="270" spans="1:187" s="2" customFormat="1" ht="16.95" customHeight="1">
      <c r="A270" s="14" t="s">
        <v>266</v>
      </c>
      <c r="B270" s="37">
        <v>0</v>
      </c>
      <c r="C270" s="37">
        <v>0</v>
      </c>
      <c r="D270" s="4">
        <f t="shared" si="46"/>
        <v>0</v>
      </c>
      <c r="E270" s="11">
        <v>0</v>
      </c>
      <c r="F270" s="5" t="s">
        <v>370</v>
      </c>
      <c r="G270" s="5" t="s">
        <v>370</v>
      </c>
      <c r="H270" s="5" t="s">
        <v>370</v>
      </c>
      <c r="I270" s="5" t="s">
        <v>370</v>
      </c>
      <c r="J270" s="5" t="s">
        <v>370</v>
      </c>
      <c r="K270" s="5" t="s">
        <v>370</v>
      </c>
      <c r="L270" s="5" t="s">
        <v>370</v>
      </c>
      <c r="M270" s="5" t="s">
        <v>370</v>
      </c>
      <c r="N270" s="37">
        <v>23.9</v>
      </c>
      <c r="O270" s="37">
        <v>29</v>
      </c>
      <c r="P270" s="4">
        <f t="shared" si="47"/>
        <v>1.2133891213389123</v>
      </c>
      <c r="Q270" s="11">
        <v>20</v>
      </c>
      <c r="R270" s="37">
        <v>0</v>
      </c>
      <c r="S270" s="37">
        <v>0</v>
      </c>
      <c r="T270" s="4">
        <f t="shared" si="48"/>
        <v>1</v>
      </c>
      <c r="U270" s="11">
        <v>10</v>
      </c>
      <c r="V270" s="37">
        <v>0.1</v>
      </c>
      <c r="W270" s="37">
        <v>0</v>
      </c>
      <c r="X270" s="4">
        <f t="shared" si="49"/>
        <v>0</v>
      </c>
      <c r="Y270" s="11">
        <v>40</v>
      </c>
      <c r="Z270" s="47">
        <f t="shared" si="54"/>
        <v>0.48953974895397495</v>
      </c>
      <c r="AA270" s="47">
        <f t="shared" si="50"/>
        <v>0.48953974895397495</v>
      </c>
      <c r="AB270" s="48">
        <v>678</v>
      </c>
      <c r="AC270" s="37">
        <f t="shared" si="51"/>
        <v>61.636363636363633</v>
      </c>
      <c r="AD270" s="37">
        <f t="shared" si="52"/>
        <v>30.2</v>
      </c>
      <c r="AE270" s="37">
        <f t="shared" si="53"/>
        <v>-31.436363636363634</v>
      </c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10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10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10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10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10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10"/>
      <c r="GD270" s="9"/>
      <c r="GE270" s="9"/>
    </row>
    <row r="271" spans="1:187" s="2" customFormat="1" ht="16.95" customHeight="1">
      <c r="A271" s="14" t="s">
        <v>267</v>
      </c>
      <c r="B271" s="37">
        <v>0</v>
      </c>
      <c r="C271" s="37">
        <v>0</v>
      </c>
      <c r="D271" s="4">
        <f t="shared" si="46"/>
        <v>0</v>
      </c>
      <c r="E271" s="11">
        <v>0</v>
      </c>
      <c r="F271" s="5" t="s">
        <v>370</v>
      </c>
      <c r="G271" s="5" t="s">
        <v>370</v>
      </c>
      <c r="H271" s="5" t="s">
        <v>370</v>
      </c>
      <c r="I271" s="5" t="s">
        <v>370</v>
      </c>
      <c r="J271" s="5" t="s">
        <v>370</v>
      </c>
      <c r="K271" s="5" t="s">
        <v>370</v>
      </c>
      <c r="L271" s="5" t="s">
        <v>370</v>
      </c>
      <c r="M271" s="5" t="s">
        <v>370</v>
      </c>
      <c r="N271" s="37">
        <v>118.2</v>
      </c>
      <c r="O271" s="37">
        <v>145.9</v>
      </c>
      <c r="P271" s="4">
        <f t="shared" si="47"/>
        <v>1.2343485617597294</v>
      </c>
      <c r="Q271" s="11">
        <v>20</v>
      </c>
      <c r="R271" s="37">
        <v>0</v>
      </c>
      <c r="S271" s="37">
        <v>0</v>
      </c>
      <c r="T271" s="4">
        <f t="shared" si="48"/>
        <v>1</v>
      </c>
      <c r="U271" s="11">
        <v>20</v>
      </c>
      <c r="V271" s="37">
        <v>0.1</v>
      </c>
      <c r="W271" s="37">
        <v>0</v>
      </c>
      <c r="X271" s="4">
        <f t="shared" si="49"/>
        <v>0</v>
      </c>
      <c r="Y271" s="11">
        <v>30</v>
      </c>
      <c r="Z271" s="47">
        <f t="shared" si="54"/>
        <v>0.63838530335992272</v>
      </c>
      <c r="AA271" s="47">
        <f t="shared" si="50"/>
        <v>0.63838530335992272</v>
      </c>
      <c r="AB271" s="48">
        <v>572</v>
      </c>
      <c r="AC271" s="37">
        <f t="shared" si="51"/>
        <v>52</v>
      </c>
      <c r="AD271" s="37">
        <f t="shared" si="52"/>
        <v>33.200000000000003</v>
      </c>
      <c r="AE271" s="37">
        <f t="shared" si="53"/>
        <v>-18.799999999999997</v>
      </c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10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10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10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10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10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10"/>
      <c r="GD271" s="9"/>
      <c r="GE271" s="9"/>
    </row>
    <row r="272" spans="1:187" s="2" customFormat="1" ht="16.95" customHeight="1">
      <c r="A272" s="14" t="s">
        <v>268</v>
      </c>
      <c r="B272" s="37">
        <v>0</v>
      </c>
      <c r="C272" s="37">
        <v>0</v>
      </c>
      <c r="D272" s="4">
        <f t="shared" si="46"/>
        <v>0</v>
      </c>
      <c r="E272" s="11">
        <v>0</v>
      </c>
      <c r="F272" s="5" t="s">
        <v>370</v>
      </c>
      <c r="G272" s="5" t="s">
        <v>370</v>
      </c>
      <c r="H272" s="5" t="s">
        <v>370</v>
      </c>
      <c r="I272" s="5" t="s">
        <v>370</v>
      </c>
      <c r="J272" s="5" t="s">
        <v>370</v>
      </c>
      <c r="K272" s="5" t="s">
        <v>370</v>
      </c>
      <c r="L272" s="5" t="s">
        <v>370</v>
      </c>
      <c r="M272" s="5" t="s">
        <v>370</v>
      </c>
      <c r="N272" s="37">
        <v>63.6</v>
      </c>
      <c r="O272" s="37">
        <v>62.8</v>
      </c>
      <c r="P272" s="4">
        <f t="shared" si="47"/>
        <v>0.98742138364779863</v>
      </c>
      <c r="Q272" s="11">
        <v>20</v>
      </c>
      <c r="R272" s="37">
        <v>0</v>
      </c>
      <c r="S272" s="37">
        <v>0</v>
      </c>
      <c r="T272" s="4">
        <f t="shared" si="48"/>
        <v>1</v>
      </c>
      <c r="U272" s="11">
        <v>10</v>
      </c>
      <c r="V272" s="37">
        <v>3.2</v>
      </c>
      <c r="W272" s="37">
        <v>3.2</v>
      </c>
      <c r="X272" s="4">
        <f t="shared" si="49"/>
        <v>1</v>
      </c>
      <c r="Y272" s="11">
        <v>40</v>
      </c>
      <c r="Z272" s="47">
        <f t="shared" si="54"/>
        <v>0.99640610961365672</v>
      </c>
      <c r="AA272" s="47">
        <f t="shared" si="50"/>
        <v>0.99640610961365672</v>
      </c>
      <c r="AB272" s="48">
        <v>435</v>
      </c>
      <c r="AC272" s="37">
        <f t="shared" si="51"/>
        <v>39.545454545454547</v>
      </c>
      <c r="AD272" s="37">
        <f t="shared" si="52"/>
        <v>39.4</v>
      </c>
      <c r="AE272" s="37">
        <f t="shared" si="53"/>
        <v>-0.14545454545454817</v>
      </c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10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10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10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10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10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10"/>
      <c r="GD272" s="9"/>
      <c r="GE272" s="9"/>
    </row>
    <row r="273" spans="1:187" s="2" customFormat="1" ht="16.95" customHeight="1">
      <c r="A273" s="14" t="s">
        <v>269</v>
      </c>
      <c r="B273" s="37">
        <v>0</v>
      </c>
      <c r="C273" s="37">
        <v>0</v>
      </c>
      <c r="D273" s="4">
        <f t="shared" si="46"/>
        <v>0</v>
      </c>
      <c r="E273" s="11">
        <v>0</v>
      </c>
      <c r="F273" s="5" t="s">
        <v>370</v>
      </c>
      <c r="G273" s="5" t="s">
        <v>370</v>
      </c>
      <c r="H273" s="5" t="s">
        <v>370</v>
      </c>
      <c r="I273" s="5" t="s">
        <v>370</v>
      </c>
      <c r="J273" s="5" t="s">
        <v>370</v>
      </c>
      <c r="K273" s="5" t="s">
        <v>370</v>
      </c>
      <c r="L273" s="5" t="s">
        <v>370</v>
      </c>
      <c r="M273" s="5" t="s">
        <v>370</v>
      </c>
      <c r="N273" s="37">
        <v>148.4</v>
      </c>
      <c r="O273" s="37">
        <v>141.5</v>
      </c>
      <c r="P273" s="4">
        <f t="shared" si="47"/>
        <v>0.95350404312668458</v>
      </c>
      <c r="Q273" s="11">
        <v>20</v>
      </c>
      <c r="R273" s="37">
        <v>2</v>
      </c>
      <c r="S273" s="37">
        <v>2.1</v>
      </c>
      <c r="T273" s="4">
        <f t="shared" si="48"/>
        <v>1.05</v>
      </c>
      <c r="U273" s="11">
        <v>20</v>
      </c>
      <c r="V273" s="37">
        <v>1</v>
      </c>
      <c r="W273" s="37">
        <v>1.1000000000000001</v>
      </c>
      <c r="X273" s="4">
        <f t="shared" si="49"/>
        <v>1.1000000000000001</v>
      </c>
      <c r="Y273" s="11">
        <v>30</v>
      </c>
      <c r="Z273" s="47">
        <f t="shared" si="54"/>
        <v>1.0438582980361957</v>
      </c>
      <c r="AA273" s="47">
        <f t="shared" si="50"/>
        <v>1.0438582980361957</v>
      </c>
      <c r="AB273" s="48">
        <v>2119</v>
      </c>
      <c r="AC273" s="37">
        <f t="shared" si="51"/>
        <v>192.63636363636363</v>
      </c>
      <c r="AD273" s="37">
        <f t="shared" si="52"/>
        <v>201.1</v>
      </c>
      <c r="AE273" s="37">
        <f t="shared" si="53"/>
        <v>8.4636363636363683</v>
      </c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10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10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10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10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10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10"/>
      <c r="GD273" s="9"/>
      <c r="GE273" s="9"/>
    </row>
    <row r="274" spans="1:187" s="2" customFormat="1" ht="16.95" customHeight="1">
      <c r="A274" s="14" t="s">
        <v>270</v>
      </c>
      <c r="B274" s="37">
        <v>170</v>
      </c>
      <c r="C274" s="37">
        <v>159</v>
      </c>
      <c r="D274" s="4">
        <f t="shared" si="46"/>
        <v>0.93529411764705883</v>
      </c>
      <c r="E274" s="11">
        <v>10</v>
      </c>
      <c r="F274" s="5" t="s">
        <v>370</v>
      </c>
      <c r="G274" s="5" t="s">
        <v>370</v>
      </c>
      <c r="H274" s="5" t="s">
        <v>370</v>
      </c>
      <c r="I274" s="5" t="s">
        <v>370</v>
      </c>
      <c r="J274" s="5" t="s">
        <v>370</v>
      </c>
      <c r="K274" s="5" t="s">
        <v>370</v>
      </c>
      <c r="L274" s="5" t="s">
        <v>370</v>
      </c>
      <c r="M274" s="5" t="s">
        <v>370</v>
      </c>
      <c r="N274" s="37">
        <v>707.9</v>
      </c>
      <c r="O274" s="37">
        <v>82.3</v>
      </c>
      <c r="P274" s="4">
        <f t="shared" si="47"/>
        <v>0.11625935866647831</v>
      </c>
      <c r="Q274" s="11">
        <v>20</v>
      </c>
      <c r="R274" s="37">
        <v>0</v>
      </c>
      <c r="S274" s="37">
        <v>0</v>
      </c>
      <c r="T274" s="4">
        <f t="shared" si="48"/>
        <v>1</v>
      </c>
      <c r="U274" s="11">
        <v>20</v>
      </c>
      <c r="V274" s="37">
        <v>0.5</v>
      </c>
      <c r="W274" s="37">
        <v>0.4</v>
      </c>
      <c r="X274" s="4">
        <f t="shared" si="49"/>
        <v>0.8</v>
      </c>
      <c r="Y274" s="11">
        <v>30</v>
      </c>
      <c r="Z274" s="47">
        <f t="shared" si="54"/>
        <v>0.69597660437250197</v>
      </c>
      <c r="AA274" s="47">
        <f t="shared" si="50"/>
        <v>0.69597660437250197</v>
      </c>
      <c r="AB274" s="48">
        <v>501</v>
      </c>
      <c r="AC274" s="37">
        <f t="shared" si="51"/>
        <v>45.545454545454547</v>
      </c>
      <c r="AD274" s="37">
        <f t="shared" si="52"/>
        <v>31.7</v>
      </c>
      <c r="AE274" s="37">
        <f t="shared" si="53"/>
        <v>-13.845454545454547</v>
      </c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10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10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10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10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10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10"/>
      <c r="GD274" s="9"/>
      <c r="GE274" s="9"/>
    </row>
    <row r="275" spans="1:187" s="2" customFormat="1" ht="16.95" customHeight="1">
      <c r="A275" s="14" t="s">
        <v>271</v>
      </c>
      <c r="B275" s="37">
        <v>0</v>
      </c>
      <c r="C275" s="37">
        <v>0</v>
      </c>
      <c r="D275" s="4">
        <f t="shared" si="46"/>
        <v>0</v>
      </c>
      <c r="E275" s="11">
        <v>0</v>
      </c>
      <c r="F275" s="5" t="s">
        <v>370</v>
      </c>
      <c r="G275" s="5" t="s">
        <v>370</v>
      </c>
      <c r="H275" s="5" t="s">
        <v>370</v>
      </c>
      <c r="I275" s="5" t="s">
        <v>370</v>
      </c>
      <c r="J275" s="5" t="s">
        <v>370</v>
      </c>
      <c r="K275" s="5" t="s">
        <v>370</v>
      </c>
      <c r="L275" s="5" t="s">
        <v>370</v>
      </c>
      <c r="M275" s="5" t="s">
        <v>370</v>
      </c>
      <c r="N275" s="37">
        <v>431.5</v>
      </c>
      <c r="O275" s="37">
        <v>212.9</v>
      </c>
      <c r="P275" s="4">
        <f t="shared" si="47"/>
        <v>0.49339513325608342</v>
      </c>
      <c r="Q275" s="11">
        <v>20</v>
      </c>
      <c r="R275" s="37">
        <v>2</v>
      </c>
      <c r="S275" s="37">
        <v>2.1</v>
      </c>
      <c r="T275" s="4">
        <f t="shared" si="48"/>
        <v>1.05</v>
      </c>
      <c r="U275" s="11">
        <v>15</v>
      </c>
      <c r="V275" s="37">
        <v>2</v>
      </c>
      <c r="W275" s="37">
        <v>2.1</v>
      </c>
      <c r="X275" s="4">
        <f t="shared" si="49"/>
        <v>1.05</v>
      </c>
      <c r="Y275" s="11">
        <v>35</v>
      </c>
      <c r="Z275" s="47">
        <f t="shared" si="54"/>
        <v>0.89097003807316666</v>
      </c>
      <c r="AA275" s="47">
        <f t="shared" si="50"/>
        <v>0.89097003807316666</v>
      </c>
      <c r="AB275" s="48">
        <v>1447</v>
      </c>
      <c r="AC275" s="37">
        <f t="shared" si="51"/>
        <v>131.54545454545453</v>
      </c>
      <c r="AD275" s="37">
        <f t="shared" si="52"/>
        <v>117.2</v>
      </c>
      <c r="AE275" s="37">
        <f t="shared" si="53"/>
        <v>-14.34545454545453</v>
      </c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10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10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10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10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10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10"/>
      <c r="GD275" s="9"/>
      <c r="GE275" s="9"/>
    </row>
    <row r="276" spans="1:187" s="2" customFormat="1" ht="16.95" customHeight="1">
      <c r="A276" s="14" t="s">
        <v>272</v>
      </c>
      <c r="B276" s="37">
        <v>0</v>
      </c>
      <c r="C276" s="37">
        <v>0</v>
      </c>
      <c r="D276" s="4">
        <f t="shared" si="46"/>
        <v>0</v>
      </c>
      <c r="E276" s="11">
        <v>0</v>
      </c>
      <c r="F276" s="5" t="s">
        <v>370</v>
      </c>
      <c r="G276" s="5" t="s">
        <v>370</v>
      </c>
      <c r="H276" s="5" t="s">
        <v>370</v>
      </c>
      <c r="I276" s="5" t="s">
        <v>370</v>
      </c>
      <c r="J276" s="5" t="s">
        <v>370</v>
      </c>
      <c r="K276" s="5" t="s">
        <v>370</v>
      </c>
      <c r="L276" s="5" t="s">
        <v>370</v>
      </c>
      <c r="M276" s="5" t="s">
        <v>370</v>
      </c>
      <c r="N276" s="37">
        <v>433.6</v>
      </c>
      <c r="O276" s="37">
        <v>90.9</v>
      </c>
      <c r="P276" s="4">
        <f t="shared" si="47"/>
        <v>0.20964022140221403</v>
      </c>
      <c r="Q276" s="11">
        <v>20</v>
      </c>
      <c r="R276" s="37">
        <v>1</v>
      </c>
      <c r="S276" s="37">
        <v>0.9</v>
      </c>
      <c r="T276" s="4">
        <f t="shared" si="48"/>
        <v>0.9</v>
      </c>
      <c r="U276" s="11">
        <v>20</v>
      </c>
      <c r="V276" s="37">
        <v>1.2</v>
      </c>
      <c r="W276" s="37">
        <v>1.3</v>
      </c>
      <c r="X276" s="4">
        <f t="shared" si="49"/>
        <v>1.0833333333333335</v>
      </c>
      <c r="Y276" s="11">
        <v>30</v>
      </c>
      <c r="Z276" s="47">
        <f t="shared" si="54"/>
        <v>0.78132577754348975</v>
      </c>
      <c r="AA276" s="47">
        <f t="shared" si="50"/>
        <v>0.78132577754348975</v>
      </c>
      <c r="AB276" s="48">
        <v>1083</v>
      </c>
      <c r="AC276" s="37">
        <f t="shared" si="51"/>
        <v>98.454545454545453</v>
      </c>
      <c r="AD276" s="37">
        <f t="shared" si="52"/>
        <v>76.900000000000006</v>
      </c>
      <c r="AE276" s="37">
        <f t="shared" si="53"/>
        <v>-21.554545454545448</v>
      </c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10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10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10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10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10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10"/>
      <c r="GD276" s="9"/>
      <c r="GE276" s="9"/>
    </row>
    <row r="277" spans="1:187" s="2" customFormat="1" ht="16.95" customHeight="1">
      <c r="A277" s="14" t="s">
        <v>273</v>
      </c>
      <c r="B277" s="37">
        <v>0</v>
      </c>
      <c r="C277" s="37">
        <v>0</v>
      </c>
      <c r="D277" s="4">
        <f t="shared" si="46"/>
        <v>0</v>
      </c>
      <c r="E277" s="11">
        <v>0</v>
      </c>
      <c r="F277" s="5" t="s">
        <v>370</v>
      </c>
      <c r="G277" s="5" t="s">
        <v>370</v>
      </c>
      <c r="H277" s="5" t="s">
        <v>370</v>
      </c>
      <c r="I277" s="5" t="s">
        <v>370</v>
      </c>
      <c r="J277" s="5" t="s">
        <v>370</v>
      </c>
      <c r="K277" s="5" t="s">
        <v>370</v>
      </c>
      <c r="L277" s="5" t="s">
        <v>370</v>
      </c>
      <c r="M277" s="5" t="s">
        <v>370</v>
      </c>
      <c r="N277" s="37">
        <v>14.6</v>
      </c>
      <c r="O277" s="37">
        <v>34.799999999999997</v>
      </c>
      <c r="P277" s="4">
        <f t="shared" si="47"/>
        <v>2.3835616438356162</v>
      </c>
      <c r="Q277" s="11">
        <v>20</v>
      </c>
      <c r="R277" s="37">
        <v>0</v>
      </c>
      <c r="S277" s="37">
        <v>0</v>
      </c>
      <c r="T277" s="4">
        <f t="shared" si="48"/>
        <v>1</v>
      </c>
      <c r="U277" s="11">
        <v>30</v>
      </c>
      <c r="V277" s="37">
        <v>1.5</v>
      </c>
      <c r="W277" s="37">
        <v>1.5</v>
      </c>
      <c r="X277" s="4">
        <f t="shared" si="49"/>
        <v>1</v>
      </c>
      <c r="Y277" s="11">
        <v>20</v>
      </c>
      <c r="Z277" s="47">
        <f t="shared" si="54"/>
        <v>1.395303326810176</v>
      </c>
      <c r="AA277" s="47">
        <f t="shared" si="50"/>
        <v>1.2195303326810176</v>
      </c>
      <c r="AB277" s="48">
        <v>1594</v>
      </c>
      <c r="AC277" s="37">
        <f t="shared" si="51"/>
        <v>144.90909090909091</v>
      </c>
      <c r="AD277" s="37">
        <f t="shared" si="52"/>
        <v>176.7</v>
      </c>
      <c r="AE277" s="37">
        <f t="shared" si="53"/>
        <v>31.790909090909082</v>
      </c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10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10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10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10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10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10"/>
      <c r="GD277" s="9"/>
      <c r="GE277" s="9"/>
    </row>
    <row r="278" spans="1:187" s="2" customFormat="1" ht="16.95" customHeight="1">
      <c r="A278" s="14" t="s">
        <v>274</v>
      </c>
      <c r="B278" s="37">
        <v>0</v>
      </c>
      <c r="C278" s="37">
        <v>0</v>
      </c>
      <c r="D278" s="4">
        <f t="shared" si="46"/>
        <v>0</v>
      </c>
      <c r="E278" s="11">
        <v>0</v>
      </c>
      <c r="F278" s="5" t="s">
        <v>370</v>
      </c>
      <c r="G278" s="5" t="s">
        <v>370</v>
      </c>
      <c r="H278" s="5" t="s">
        <v>370</v>
      </c>
      <c r="I278" s="5" t="s">
        <v>370</v>
      </c>
      <c r="J278" s="5" t="s">
        <v>370</v>
      </c>
      <c r="K278" s="5" t="s">
        <v>370</v>
      </c>
      <c r="L278" s="5" t="s">
        <v>370</v>
      </c>
      <c r="M278" s="5" t="s">
        <v>370</v>
      </c>
      <c r="N278" s="37">
        <v>169.6</v>
      </c>
      <c r="O278" s="37">
        <v>101.8</v>
      </c>
      <c r="P278" s="4">
        <f t="shared" si="47"/>
        <v>0.60023584905660377</v>
      </c>
      <c r="Q278" s="11">
        <v>20</v>
      </c>
      <c r="R278" s="37">
        <v>0</v>
      </c>
      <c r="S278" s="37">
        <v>0</v>
      </c>
      <c r="T278" s="4">
        <f t="shared" si="48"/>
        <v>1</v>
      </c>
      <c r="U278" s="11">
        <v>20</v>
      </c>
      <c r="V278" s="37">
        <v>1</v>
      </c>
      <c r="W278" s="37">
        <v>1.1000000000000001</v>
      </c>
      <c r="X278" s="4">
        <f t="shared" si="49"/>
        <v>1.1000000000000001</v>
      </c>
      <c r="Y278" s="11">
        <v>30</v>
      </c>
      <c r="Z278" s="47">
        <f t="shared" si="54"/>
        <v>0.92863881401617254</v>
      </c>
      <c r="AA278" s="47">
        <f t="shared" si="50"/>
        <v>0.92863881401617254</v>
      </c>
      <c r="AB278" s="48">
        <v>706</v>
      </c>
      <c r="AC278" s="37">
        <f t="shared" si="51"/>
        <v>64.181818181818187</v>
      </c>
      <c r="AD278" s="37">
        <f t="shared" si="52"/>
        <v>59.6</v>
      </c>
      <c r="AE278" s="37">
        <f t="shared" si="53"/>
        <v>-4.5818181818181856</v>
      </c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10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10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10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10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10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10"/>
      <c r="GD278" s="9"/>
      <c r="GE278" s="9"/>
    </row>
    <row r="279" spans="1:187" s="2" customFormat="1" ht="16.95" customHeight="1">
      <c r="A279" s="14" t="s">
        <v>275</v>
      </c>
      <c r="B279" s="37">
        <v>0</v>
      </c>
      <c r="C279" s="37">
        <v>0</v>
      </c>
      <c r="D279" s="4">
        <f t="shared" si="46"/>
        <v>0</v>
      </c>
      <c r="E279" s="11">
        <v>0</v>
      </c>
      <c r="F279" s="5" t="s">
        <v>370</v>
      </c>
      <c r="G279" s="5" t="s">
        <v>370</v>
      </c>
      <c r="H279" s="5" t="s">
        <v>370</v>
      </c>
      <c r="I279" s="5" t="s">
        <v>370</v>
      </c>
      <c r="J279" s="5" t="s">
        <v>370</v>
      </c>
      <c r="K279" s="5" t="s">
        <v>370</v>
      </c>
      <c r="L279" s="5" t="s">
        <v>370</v>
      </c>
      <c r="M279" s="5" t="s">
        <v>370</v>
      </c>
      <c r="N279" s="37">
        <v>431.9</v>
      </c>
      <c r="O279" s="37">
        <v>152.5</v>
      </c>
      <c r="P279" s="4">
        <f t="shared" si="47"/>
        <v>0.35309099328548277</v>
      </c>
      <c r="Q279" s="11">
        <v>20</v>
      </c>
      <c r="R279" s="37">
        <v>2</v>
      </c>
      <c r="S279" s="37">
        <v>1.5</v>
      </c>
      <c r="T279" s="4">
        <f t="shared" si="48"/>
        <v>0.75</v>
      </c>
      <c r="U279" s="11">
        <v>15</v>
      </c>
      <c r="V279" s="37">
        <v>1.5</v>
      </c>
      <c r="W279" s="37">
        <v>1.5</v>
      </c>
      <c r="X279" s="4">
        <f t="shared" si="49"/>
        <v>1</v>
      </c>
      <c r="Y279" s="11">
        <v>35</v>
      </c>
      <c r="Z279" s="47">
        <f t="shared" si="54"/>
        <v>0.76159742665299501</v>
      </c>
      <c r="AA279" s="47">
        <f t="shared" si="50"/>
        <v>0.76159742665299501</v>
      </c>
      <c r="AB279" s="48">
        <v>1039</v>
      </c>
      <c r="AC279" s="37">
        <f t="shared" si="51"/>
        <v>94.454545454545453</v>
      </c>
      <c r="AD279" s="37">
        <f t="shared" si="52"/>
        <v>71.900000000000006</v>
      </c>
      <c r="AE279" s="37">
        <f t="shared" si="53"/>
        <v>-22.554545454545448</v>
      </c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10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10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10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10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10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10"/>
      <c r="GD279" s="9"/>
      <c r="GE279" s="9"/>
    </row>
    <row r="280" spans="1:187" s="2" customFormat="1" ht="16.95" customHeight="1">
      <c r="A280" s="14" t="s">
        <v>276</v>
      </c>
      <c r="B280" s="37">
        <v>0</v>
      </c>
      <c r="C280" s="37">
        <v>0</v>
      </c>
      <c r="D280" s="4">
        <f t="shared" si="46"/>
        <v>0</v>
      </c>
      <c r="E280" s="11">
        <v>0</v>
      </c>
      <c r="F280" s="5" t="s">
        <v>370</v>
      </c>
      <c r="G280" s="5" t="s">
        <v>370</v>
      </c>
      <c r="H280" s="5" t="s">
        <v>370</v>
      </c>
      <c r="I280" s="5" t="s">
        <v>370</v>
      </c>
      <c r="J280" s="5" t="s">
        <v>370</v>
      </c>
      <c r="K280" s="5" t="s">
        <v>370</v>
      </c>
      <c r="L280" s="5" t="s">
        <v>370</v>
      </c>
      <c r="M280" s="5" t="s">
        <v>370</v>
      </c>
      <c r="N280" s="37">
        <v>41.7</v>
      </c>
      <c r="O280" s="37">
        <v>117.1</v>
      </c>
      <c r="P280" s="4">
        <f t="shared" si="47"/>
        <v>2.8081534772182253</v>
      </c>
      <c r="Q280" s="11">
        <v>20</v>
      </c>
      <c r="R280" s="37">
        <v>8</v>
      </c>
      <c r="S280" s="37">
        <v>8.1</v>
      </c>
      <c r="T280" s="4">
        <f t="shared" si="48"/>
        <v>1.0125</v>
      </c>
      <c r="U280" s="11">
        <v>25</v>
      </c>
      <c r="V280" s="37">
        <v>1.2</v>
      </c>
      <c r="W280" s="37">
        <v>1.6</v>
      </c>
      <c r="X280" s="4">
        <f t="shared" si="49"/>
        <v>1.3333333333333335</v>
      </c>
      <c r="Y280" s="11">
        <v>25</v>
      </c>
      <c r="Z280" s="47">
        <f t="shared" si="54"/>
        <v>1.6401271839671121</v>
      </c>
      <c r="AA280" s="47">
        <f t="shared" si="50"/>
        <v>1.2440127183967111</v>
      </c>
      <c r="AB280" s="48">
        <v>907</v>
      </c>
      <c r="AC280" s="37">
        <f t="shared" si="51"/>
        <v>82.454545454545453</v>
      </c>
      <c r="AD280" s="37">
        <f t="shared" si="52"/>
        <v>102.6</v>
      </c>
      <c r="AE280" s="37">
        <f t="shared" si="53"/>
        <v>20.145454545454541</v>
      </c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10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10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10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10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10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10"/>
      <c r="GD280" s="9"/>
      <c r="GE280" s="9"/>
    </row>
    <row r="281" spans="1:187" s="2" customFormat="1" ht="16.95" customHeight="1">
      <c r="A281" s="14" t="s">
        <v>277</v>
      </c>
      <c r="B281" s="37">
        <v>0</v>
      </c>
      <c r="C281" s="37">
        <v>0</v>
      </c>
      <c r="D281" s="4">
        <f t="shared" si="46"/>
        <v>0</v>
      </c>
      <c r="E281" s="11">
        <v>0</v>
      </c>
      <c r="F281" s="5" t="s">
        <v>370</v>
      </c>
      <c r="G281" s="5" t="s">
        <v>370</v>
      </c>
      <c r="H281" s="5" t="s">
        <v>370</v>
      </c>
      <c r="I281" s="5" t="s">
        <v>370</v>
      </c>
      <c r="J281" s="5" t="s">
        <v>370</v>
      </c>
      <c r="K281" s="5" t="s">
        <v>370</v>
      </c>
      <c r="L281" s="5" t="s">
        <v>370</v>
      </c>
      <c r="M281" s="5" t="s">
        <v>370</v>
      </c>
      <c r="N281" s="37">
        <v>655.4</v>
      </c>
      <c r="O281" s="37">
        <v>148.80000000000001</v>
      </c>
      <c r="P281" s="4">
        <f t="shared" si="47"/>
        <v>0.2270369240158682</v>
      </c>
      <c r="Q281" s="11">
        <v>20</v>
      </c>
      <c r="R281" s="37">
        <v>3</v>
      </c>
      <c r="S281" s="37">
        <v>3.2</v>
      </c>
      <c r="T281" s="4">
        <f t="shared" si="48"/>
        <v>1.0666666666666667</v>
      </c>
      <c r="U281" s="11">
        <v>20</v>
      </c>
      <c r="V281" s="37">
        <v>1.5</v>
      </c>
      <c r="W281" s="37">
        <v>1.5</v>
      </c>
      <c r="X281" s="4">
        <f t="shared" si="49"/>
        <v>1</v>
      </c>
      <c r="Y281" s="11">
        <v>30</v>
      </c>
      <c r="Z281" s="47">
        <f t="shared" si="54"/>
        <v>0.79820102590929565</v>
      </c>
      <c r="AA281" s="47">
        <f t="shared" si="50"/>
        <v>0.79820102590929565</v>
      </c>
      <c r="AB281" s="48">
        <v>79</v>
      </c>
      <c r="AC281" s="37">
        <f t="shared" si="51"/>
        <v>7.1818181818181817</v>
      </c>
      <c r="AD281" s="37">
        <f t="shared" si="52"/>
        <v>5.7</v>
      </c>
      <c r="AE281" s="37">
        <f t="shared" si="53"/>
        <v>-1.4818181818181815</v>
      </c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10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10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10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10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10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10"/>
      <c r="GD281" s="9"/>
      <c r="GE281" s="9"/>
    </row>
    <row r="282" spans="1:187" s="2" customFormat="1" ht="16.95" customHeight="1">
      <c r="A282" s="14" t="s">
        <v>278</v>
      </c>
      <c r="B282" s="37">
        <v>5358</v>
      </c>
      <c r="C282" s="37">
        <v>7258.3</v>
      </c>
      <c r="D282" s="4">
        <f t="shared" si="46"/>
        <v>1.3546659201194475</v>
      </c>
      <c r="E282" s="11">
        <v>10</v>
      </c>
      <c r="F282" s="5" t="s">
        <v>370</v>
      </c>
      <c r="G282" s="5" t="s">
        <v>370</v>
      </c>
      <c r="H282" s="5" t="s">
        <v>370</v>
      </c>
      <c r="I282" s="5" t="s">
        <v>370</v>
      </c>
      <c r="J282" s="5" t="s">
        <v>370</v>
      </c>
      <c r="K282" s="5" t="s">
        <v>370</v>
      </c>
      <c r="L282" s="5" t="s">
        <v>370</v>
      </c>
      <c r="M282" s="5" t="s">
        <v>370</v>
      </c>
      <c r="N282" s="37">
        <v>735.6</v>
      </c>
      <c r="O282" s="37">
        <v>733.8</v>
      </c>
      <c r="P282" s="4">
        <f t="shared" si="47"/>
        <v>0.99755301794453499</v>
      </c>
      <c r="Q282" s="11">
        <v>20</v>
      </c>
      <c r="R282" s="37">
        <v>0</v>
      </c>
      <c r="S282" s="37">
        <v>0</v>
      </c>
      <c r="T282" s="4">
        <f t="shared" si="48"/>
        <v>1</v>
      </c>
      <c r="U282" s="11">
        <v>15</v>
      </c>
      <c r="V282" s="37">
        <v>1.2</v>
      </c>
      <c r="W282" s="37">
        <v>1.3</v>
      </c>
      <c r="X282" s="4">
        <f t="shared" si="49"/>
        <v>1.0833333333333335</v>
      </c>
      <c r="Y282" s="11">
        <v>35</v>
      </c>
      <c r="Z282" s="47">
        <f t="shared" si="54"/>
        <v>1.0801798278343981</v>
      </c>
      <c r="AA282" s="47">
        <f t="shared" si="50"/>
        <v>1.0801798278343981</v>
      </c>
      <c r="AB282" s="48">
        <v>2230</v>
      </c>
      <c r="AC282" s="37">
        <f t="shared" si="51"/>
        <v>202.72727272727272</v>
      </c>
      <c r="AD282" s="37">
        <f t="shared" si="52"/>
        <v>219</v>
      </c>
      <c r="AE282" s="37">
        <f t="shared" si="53"/>
        <v>16.27272727272728</v>
      </c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10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10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10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10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10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10"/>
      <c r="GD282" s="9"/>
      <c r="GE282" s="9"/>
    </row>
    <row r="283" spans="1:187" s="2" customFormat="1" ht="16.95" customHeight="1">
      <c r="A283" s="14" t="s">
        <v>279</v>
      </c>
      <c r="B283" s="37">
        <v>1585</v>
      </c>
      <c r="C283" s="37">
        <v>3330</v>
      </c>
      <c r="D283" s="4">
        <f t="shared" si="46"/>
        <v>2.1009463722397475</v>
      </c>
      <c r="E283" s="11">
        <v>10</v>
      </c>
      <c r="F283" s="5" t="s">
        <v>370</v>
      </c>
      <c r="G283" s="5" t="s">
        <v>370</v>
      </c>
      <c r="H283" s="5" t="s">
        <v>370</v>
      </c>
      <c r="I283" s="5" t="s">
        <v>370</v>
      </c>
      <c r="J283" s="5" t="s">
        <v>370</v>
      </c>
      <c r="K283" s="5" t="s">
        <v>370</v>
      </c>
      <c r="L283" s="5" t="s">
        <v>370</v>
      </c>
      <c r="M283" s="5" t="s">
        <v>370</v>
      </c>
      <c r="N283" s="37">
        <v>60</v>
      </c>
      <c r="O283" s="37">
        <v>51.9</v>
      </c>
      <c r="P283" s="4">
        <f t="shared" si="47"/>
        <v>0.86499999999999999</v>
      </c>
      <c r="Q283" s="11">
        <v>20</v>
      </c>
      <c r="R283" s="37">
        <v>0</v>
      </c>
      <c r="S283" s="37">
        <v>0</v>
      </c>
      <c r="T283" s="4">
        <f t="shared" si="48"/>
        <v>1</v>
      </c>
      <c r="U283" s="11">
        <v>25</v>
      </c>
      <c r="V283" s="37">
        <v>0.1</v>
      </c>
      <c r="W283" s="37">
        <v>0</v>
      </c>
      <c r="X283" s="4">
        <f t="shared" si="49"/>
        <v>0</v>
      </c>
      <c r="Y283" s="11">
        <v>25</v>
      </c>
      <c r="Z283" s="47">
        <f t="shared" si="54"/>
        <v>0.79136829652996843</v>
      </c>
      <c r="AA283" s="47">
        <f t="shared" si="50"/>
        <v>0.79136829652996843</v>
      </c>
      <c r="AB283" s="48">
        <v>2999</v>
      </c>
      <c r="AC283" s="37">
        <f t="shared" si="51"/>
        <v>272.63636363636363</v>
      </c>
      <c r="AD283" s="37">
        <f t="shared" si="52"/>
        <v>215.8</v>
      </c>
      <c r="AE283" s="37">
        <f t="shared" si="53"/>
        <v>-56.836363636363615</v>
      </c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10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10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10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10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10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10"/>
      <c r="GD283" s="9"/>
      <c r="GE283" s="9"/>
    </row>
    <row r="284" spans="1:187" s="2" customFormat="1" ht="16.95" customHeight="1">
      <c r="A284" s="14" t="s">
        <v>280</v>
      </c>
      <c r="B284" s="37">
        <v>40688</v>
      </c>
      <c r="C284" s="37">
        <v>28920.7</v>
      </c>
      <c r="D284" s="4">
        <f t="shared" si="46"/>
        <v>0.71079187966968149</v>
      </c>
      <c r="E284" s="11">
        <v>10</v>
      </c>
      <c r="F284" s="5" t="s">
        <v>370</v>
      </c>
      <c r="G284" s="5" t="s">
        <v>370</v>
      </c>
      <c r="H284" s="5" t="s">
        <v>370</v>
      </c>
      <c r="I284" s="5" t="s">
        <v>370</v>
      </c>
      <c r="J284" s="5" t="s">
        <v>370</v>
      </c>
      <c r="K284" s="5" t="s">
        <v>370</v>
      </c>
      <c r="L284" s="5" t="s">
        <v>370</v>
      </c>
      <c r="M284" s="5" t="s">
        <v>370</v>
      </c>
      <c r="N284" s="37">
        <v>362.6</v>
      </c>
      <c r="O284" s="37">
        <v>284.10000000000002</v>
      </c>
      <c r="P284" s="4">
        <f t="shared" si="47"/>
        <v>0.78350799779371205</v>
      </c>
      <c r="Q284" s="11">
        <v>20</v>
      </c>
      <c r="R284" s="37">
        <v>2</v>
      </c>
      <c r="S284" s="37">
        <v>2.2000000000000002</v>
      </c>
      <c r="T284" s="4">
        <f t="shared" si="48"/>
        <v>1.1000000000000001</v>
      </c>
      <c r="U284" s="11">
        <v>5</v>
      </c>
      <c r="V284" s="37">
        <v>1.5</v>
      </c>
      <c r="W284" s="37">
        <v>1.5</v>
      </c>
      <c r="X284" s="4">
        <f t="shared" si="49"/>
        <v>1</v>
      </c>
      <c r="Y284" s="11">
        <v>45</v>
      </c>
      <c r="Z284" s="47">
        <f t="shared" si="54"/>
        <v>0.91597598440713812</v>
      </c>
      <c r="AA284" s="47">
        <f t="shared" si="50"/>
        <v>0.91597598440713812</v>
      </c>
      <c r="AB284" s="48">
        <v>3820</v>
      </c>
      <c r="AC284" s="37">
        <f t="shared" si="51"/>
        <v>347.27272727272725</v>
      </c>
      <c r="AD284" s="37">
        <f t="shared" si="52"/>
        <v>318.10000000000002</v>
      </c>
      <c r="AE284" s="37">
        <f t="shared" si="53"/>
        <v>-29.172727272727229</v>
      </c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10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10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10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10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10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10"/>
      <c r="GD284" s="9"/>
      <c r="GE284" s="9"/>
    </row>
    <row r="285" spans="1:187" s="2" customFormat="1" ht="16.95" customHeight="1">
      <c r="A285" s="14" t="s">
        <v>281</v>
      </c>
      <c r="B285" s="37">
        <v>63486</v>
      </c>
      <c r="C285" s="37">
        <v>47794.8</v>
      </c>
      <c r="D285" s="4">
        <f t="shared" si="46"/>
        <v>0.75283999621963904</v>
      </c>
      <c r="E285" s="11">
        <v>10</v>
      </c>
      <c r="F285" s="5" t="s">
        <v>370</v>
      </c>
      <c r="G285" s="5" t="s">
        <v>370</v>
      </c>
      <c r="H285" s="5" t="s">
        <v>370</v>
      </c>
      <c r="I285" s="5" t="s">
        <v>370</v>
      </c>
      <c r="J285" s="5" t="s">
        <v>370</v>
      </c>
      <c r="K285" s="5" t="s">
        <v>370</v>
      </c>
      <c r="L285" s="5" t="s">
        <v>370</v>
      </c>
      <c r="M285" s="5" t="s">
        <v>370</v>
      </c>
      <c r="N285" s="37">
        <v>2146.1</v>
      </c>
      <c r="O285" s="37">
        <v>1937</v>
      </c>
      <c r="P285" s="4">
        <f t="shared" si="47"/>
        <v>0.90256744792880117</v>
      </c>
      <c r="Q285" s="11">
        <v>20</v>
      </c>
      <c r="R285" s="37">
        <v>0</v>
      </c>
      <c r="S285" s="37">
        <v>0</v>
      </c>
      <c r="T285" s="4">
        <f t="shared" si="48"/>
        <v>1</v>
      </c>
      <c r="U285" s="11">
        <v>10</v>
      </c>
      <c r="V285" s="37">
        <v>0.1</v>
      </c>
      <c r="W285" s="37">
        <v>0</v>
      </c>
      <c r="X285" s="4">
        <f t="shared" si="49"/>
        <v>0</v>
      </c>
      <c r="Y285" s="11">
        <v>40</v>
      </c>
      <c r="Z285" s="47">
        <f t="shared" si="54"/>
        <v>0.4447468615096552</v>
      </c>
      <c r="AA285" s="47">
        <f t="shared" si="50"/>
        <v>0.4447468615096552</v>
      </c>
      <c r="AB285" s="48">
        <v>0</v>
      </c>
      <c r="AC285" s="37">
        <f t="shared" si="51"/>
        <v>0</v>
      </c>
      <c r="AD285" s="37">
        <f t="shared" si="52"/>
        <v>0</v>
      </c>
      <c r="AE285" s="37">
        <f t="shared" si="53"/>
        <v>0</v>
      </c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10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10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10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10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10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10"/>
      <c r="GD285" s="9"/>
      <c r="GE285" s="9"/>
    </row>
    <row r="286" spans="1:187" s="2" customFormat="1" ht="16.95" customHeight="1">
      <c r="A286" s="14" t="s">
        <v>169</v>
      </c>
      <c r="B286" s="37">
        <v>0</v>
      </c>
      <c r="C286" s="37">
        <v>0</v>
      </c>
      <c r="D286" s="4">
        <f t="shared" si="46"/>
        <v>0</v>
      </c>
      <c r="E286" s="11">
        <v>0</v>
      </c>
      <c r="F286" s="5" t="s">
        <v>370</v>
      </c>
      <c r="G286" s="5" t="s">
        <v>370</v>
      </c>
      <c r="H286" s="5" t="s">
        <v>370</v>
      </c>
      <c r="I286" s="5" t="s">
        <v>370</v>
      </c>
      <c r="J286" s="5" t="s">
        <v>370</v>
      </c>
      <c r="K286" s="5" t="s">
        <v>370</v>
      </c>
      <c r="L286" s="5" t="s">
        <v>370</v>
      </c>
      <c r="M286" s="5" t="s">
        <v>370</v>
      </c>
      <c r="N286" s="37">
        <v>148.1</v>
      </c>
      <c r="O286" s="37">
        <v>80.7</v>
      </c>
      <c r="P286" s="4">
        <f t="shared" si="47"/>
        <v>0.5449020931802836</v>
      </c>
      <c r="Q286" s="11">
        <v>20</v>
      </c>
      <c r="R286" s="37">
        <v>64</v>
      </c>
      <c r="S286" s="37">
        <v>64.599999999999994</v>
      </c>
      <c r="T286" s="4">
        <f t="shared" si="48"/>
        <v>1.0093749999999999</v>
      </c>
      <c r="U286" s="11">
        <v>25</v>
      </c>
      <c r="V286" s="37">
        <v>3.5</v>
      </c>
      <c r="W286" s="37">
        <v>3.5</v>
      </c>
      <c r="X286" s="4">
        <f t="shared" si="49"/>
        <v>1</v>
      </c>
      <c r="Y286" s="11">
        <v>25</v>
      </c>
      <c r="Z286" s="47">
        <f t="shared" si="54"/>
        <v>0.87332024090865246</v>
      </c>
      <c r="AA286" s="47">
        <f t="shared" si="50"/>
        <v>0.87332024090865246</v>
      </c>
      <c r="AB286" s="48">
        <v>1179</v>
      </c>
      <c r="AC286" s="37">
        <f t="shared" si="51"/>
        <v>107.18181818181819</v>
      </c>
      <c r="AD286" s="37">
        <f t="shared" si="52"/>
        <v>93.6</v>
      </c>
      <c r="AE286" s="37">
        <f t="shared" si="53"/>
        <v>-13.581818181818193</v>
      </c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10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10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10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10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10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10"/>
      <c r="GD286" s="9"/>
      <c r="GE286" s="9"/>
    </row>
    <row r="287" spans="1:187" s="2" customFormat="1" ht="16.95" customHeight="1">
      <c r="A287" s="18" t="s">
        <v>282</v>
      </c>
      <c r="B287" s="66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10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10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10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10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10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10"/>
      <c r="GD287" s="9"/>
      <c r="GE287" s="9"/>
    </row>
    <row r="288" spans="1:187" s="2" customFormat="1" ht="16.95" customHeight="1">
      <c r="A288" s="49" t="s">
        <v>72</v>
      </c>
      <c r="B288" s="37">
        <v>66513</v>
      </c>
      <c r="C288" s="37">
        <v>82731</v>
      </c>
      <c r="D288" s="4">
        <f t="shared" si="46"/>
        <v>1.2438320328356862</v>
      </c>
      <c r="E288" s="11">
        <v>10</v>
      </c>
      <c r="F288" s="5" t="s">
        <v>370</v>
      </c>
      <c r="G288" s="5" t="s">
        <v>370</v>
      </c>
      <c r="H288" s="5" t="s">
        <v>370</v>
      </c>
      <c r="I288" s="5" t="s">
        <v>370</v>
      </c>
      <c r="J288" s="5" t="s">
        <v>370</v>
      </c>
      <c r="K288" s="5" t="s">
        <v>370</v>
      </c>
      <c r="L288" s="5" t="s">
        <v>370</v>
      </c>
      <c r="M288" s="5" t="s">
        <v>370</v>
      </c>
      <c r="N288" s="37">
        <v>316.10000000000002</v>
      </c>
      <c r="O288" s="37">
        <v>349.5</v>
      </c>
      <c r="P288" s="4">
        <f t="shared" si="47"/>
        <v>1.1056627649478012</v>
      </c>
      <c r="Q288" s="11">
        <v>20</v>
      </c>
      <c r="R288" s="37">
        <v>0</v>
      </c>
      <c r="S288" s="37">
        <v>0</v>
      </c>
      <c r="T288" s="4">
        <f t="shared" si="48"/>
        <v>1</v>
      </c>
      <c r="U288" s="11">
        <v>5</v>
      </c>
      <c r="V288" s="37">
        <v>830</v>
      </c>
      <c r="W288" s="37">
        <v>954.1</v>
      </c>
      <c r="X288" s="4">
        <f t="shared" si="49"/>
        <v>1.1495180722891567</v>
      </c>
      <c r="Y288" s="11">
        <v>45</v>
      </c>
      <c r="Z288" s="47">
        <f t="shared" si="54"/>
        <v>1.1409986110040617</v>
      </c>
      <c r="AA288" s="47">
        <f t="shared" si="50"/>
        <v>1.1409986110040617</v>
      </c>
      <c r="AB288" s="48">
        <v>1472</v>
      </c>
      <c r="AC288" s="37">
        <f t="shared" si="51"/>
        <v>133.81818181818181</v>
      </c>
      <c r="AD288" s="37">
        <f t="shared" si="52"/>
        <v>152.69999999999999</v>
      </c>
      <c r="AE288" s="37">
        <f t="shared" si="53"/>
        <v>18.881818181818176</v>
      </c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10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10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10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10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10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10"/>
      <c r="GD288" s="9"/>
      <c r="GE288" s="9"/>
    </row>
    <row r="289" spans="1:187" s="2" customFormat="1" ht="16.95" customHeight="1">
      <c r="A289" s="49" t="s">
        <v>283</v>
      </c>
      <c r="B289" s="37">
        <v>14</v>
      </c>
      <c r="C289" s="37">
        <v>0</v>
      </c>
      <c r="D289" s="4">
        <f t="shared" si="46"/>
        <v>0</v>
      </c>
      <c r="E289" s="11">
        <v>10</v>
      </c>
      <c r="F289" s="5" t="s">
        <v>370</v>
      </c>
      <c r="G289" s="5" t="s">
        <v>370</v>
      </c>
      <c r="H289" s="5" t="s">
        <v>370</v>
      </c>
      <c r="I289" s="5" t="s">
        <v>370</v>
      </c>
      <c r="J289" s="5" t="s">
        <v>370</v>
      </c>
      <c r="K289" s="5" t="s">
        <v>370</v>
      </c>
      <c r="L289" s="5" t="s">
        <v>370</v>
      </c>
      <c r="M289" s="5" t="s">
        <v>370</v>
      </c>
      <c r="N289" s="37">
        <v>66.099999999999994</v>
      </c>
      <c r="O289" s="37">
        <v>50.3</v>
      </c>
      <c r="P289" s="4">
        <f t="shared" si="47"/>
        <v>0.76096822995461422</v>
      </c>
      <c r="Q289" s="11">
        <v>20</v>
      </c>
      <c r="R289" s="37">
        <v>0</v>
      </c>
      <c r="S289" s="37">
        <v>0</v>
      </c>
      <c r="T289" s="4">
        <f t="shared" si="48"/>
        <v>1</v>
      </c>
      <c r="U289" s="11">
        <v>20</v>
      </c>
      <c r="V289" s="37">
        <v>0</v>
      </c>
      <c r="W289" s="37">
        <v>0</v>
      </c>
      <c r="X289" s="4">
        <f t="shared" si="49"/>
        <v>1</v>
      </c>
      <c r="Y289" s="11">
        <v>30</v>
      </c>
      <c r="Z289" s="47">
        <f t="shared" si="54"/>
        <v>0.81524205748865364</v>
      </c>
      <c r="AA289" s="47">
        <f t="shared" si="50"/>
        <v>0.81524205748865364</v>
      </c>
      <c r="AB289" s="48">
        <v>1136</v>
      </c>
      <c r="AC289" s="37">
        <f t="shared" si="51"/>
        <v>103.27272727272727</v>
      </c>
      <c r="AD289" s="37">
        <f t="shared" si="52"/>
        <v>84.2</v>
      </c>
      <c r="AE289" s="37">
        <f t="shared" si="53"/>
        <v>-19.072727272727263</v>
      </c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10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10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10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10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10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10"/>
      <c r="GD289" s="9"/>
      <c r="GE289" s="9"/>
    </row>
    <row r="290" spans="1:187" s="2" customFormat="1" ht="16.95" customHeight="1">
      <c r="A290" s="49" t="s">
        <v>284</v>
      </c>
      <c r="B290" s="37">
        <v>0</v>
      </c>
      <c r="C290" s="37">
        <v>0</v>
      </c>
      <c r="D290" s="4">
        <f t="shared" si="46"/>
        <v>0</v>
      </c>
      <c r="E290" s="11">
        <v>0</v>
      </c>
      <c r="F290" s="5" t="s">
        <v>370</v>
      </c>
      <c r="G290" s="5" t="s">
        <v>370</v>
      </c>
      <c r="H290" s="5" t="s">
        <v>370</v>
      </c>
      <c r="I290" s="5" t="s">
        <v>370</v>
      </c>
      <c r="J290" s="5" t="s">
        <v>370</v>
      </c>
      <c r="K290" s="5" t="s">
        <v>370</v>
      </c>
      <c r="L290" s="5" t="s">
        <v>370</v>
      </c>
      <c r="M290" s="5" t="s">
        <v>370</v>
      </c>
      <c r="N290" s="37">
        <v>85.8</v>
      </c>
      <c r="O290" s="37">
        <v>49.7</v>
      </c>
      <c r="P290" s="4">
        <f t="shared" si="47"/>
        <v>0.57925407925407935</v>
      </c>
      <c r="Q290" s="11">
        <v>20</v>
      </c>
      <c r="R290" s="37">
        <v>0</v>
      </c>
      <c r="S290" s="37">
        <v>0</v>
      </c>
      <c r="T290" s="4">
        <f t="shared" si="48"/>
        <v>1</v>
      </c>
      <c r="U290" s="11">
        <v>25</v>
      </c>
      <c r="V290" s="37">
        <v>0</v>
      </c>
      <c r="W290" s="37">
        <v>0</v>
      </c>
      <c r="X290" s="4">
        <f t="shared" si="49"/>
        <v>1</v>
      </c>
      <c r="Y290" s="11">
        <v>25</v>
      </c>
      <c r="Z290" s="47">
        <f t="shared" si="54"/>
        <v>0.87978687978687986</v>
      </c>
      <c r="AA290" s="47">
        <f t="shared" si="50"/>
        <v>0.87978687978687986</v>
      </c>
      <c r="AB290" s="48">
        <v>777</v>
      </c>
      <c r="AC290" s="37">
        <f t="shared" si="51"/>
        <v>70.63636363636364</v>
      </c>
      <c r="AD290" s="37">
        <f t="shared" si="52"/>
        <v>62.1</v>
      </c>
      <c r="AE290" s="37">
        <f t="shared" si="53"/>
        <v>-8.5363636363636388</v>
      </c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10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10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10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10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10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10"/>
      <c r="GD290" s="9"/>
      <c r="GE290" s="9"/>
    </row>
    <row r="291" spans="1:187" s="2" customFormat="1" ht="16.95" customHeight="1">
      <c r="A291" s="49" t="s">
        <v>53</v>
      </c>
      <c r="B291" s="37">
        <v>1032339</v>
      </c>
      <c r="C291" s="37">
        <v>1196299.8</v>
      </c>
      <c r="D291" s="4">
        <f t="shared" si="46"/>
        <v>1.158824572160889</v>
      </c>
      <c r="E291" s="11">
        <v>10</v>
      </c>
      <c r="F291" s="5" t="s">
        <v>370</v>
      </c>
      <c r="G291" s="5" t="s">
        <v>370</v>
      </c>
      <c r="H291" s="5" t="s">
        <v>370</v>
      </c>
      <c r="I291" s="5" t="s">
        <v>370</v>
      </c>
      <c r="J291" s="5" t="s">
        <v>370</v>
      </c>
      <c r="K291" s="5" t="s">
        <v>370</v>
      </c>
      <c r="L291" s="5" t="s">
        <v>370</v>
      </c>
      <c r="M291" s="5" t="s">
        <v>370</v>
      </c>
      <c r="N291" s="37">
        <v>3749.4</v>
      </c>
      <c r="O291" s="37">
        <v>2144.1999999999998</v>
      </c>
      <c r="P291" s="4">
        <f t="shared" si="47"/>
        <v>0.57187816717341433</v>
      </c>
      <c r="Q291" s="11">
        <v>20</v>
      </c>
      <c r="R291" s="37">
        <v>290</v>
      </c>
      <c r="S291" s="37">
        <v>365.5</v>
      </c>
      <c r="T291" s="4">
        <f t="shared" si="48"/>
        <v>1.2603448275862068</v>
      </c>
      <c r="U291" s="11">
        <v>35</v>
      </c>
      <c r="V291" s="37">
        <v>0</v>
      </c>
      <c r="W291" s="37">
        <v>6.2</v>
      </c>
      <c r="X291" s="4">
        <f t="shared" si="49"/>
        <v>1</v>
      </c>
      <c r="Y291" s="11">
        <v>15</v>
      </c>
      <c r="Z291" s="47">
        <f t="shared" si="54"/>
        <v>1.0267234753824301</v>
      </c>
      <c r="AA291" s="47">
        <f t="shared" si="50"/>
        <v>1.0267234753824301</v>
      </c>
      <c r="AB291" s="48">
        <v>76</v>
      </c>
      <c r="AC291" s="37">
        <f t="shared" si="51"/>
        <v>6.9090909090909092</v>
      </c>
      <c r="AD291" s="37">
        <f t="shared" si="52"/>
        <v>7.1</v>
      </c>
      <c r="AE291" s="37">
        <f t="shared" si="53"/>
        <v>0.19090909090909047</v>
      </c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10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10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10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10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10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10"/>
      <c r="GD291" s="9"/>
      <c r="GE291" s="9"/>
    </row>
    <row r="292" spans="1:187" s="2" customFormat="1" ht="16.95" customHeight="1">
      <c r="A292" s="49" t="s">
        <v>285</v>
      </c>
      <c r="B292" s="37">
        <v>260</v>
      </c>
      <c r="C292" s="37">
        <v>276.5</v>
      </c>
      <c r="D292" s="4">
        <f t="shared" si="46"/>
        <v>1.0634615384615385</v>
      </c>
      <c r="E292" s="11">
        <v>10</v>
      </c>
      <c r="F292" s="5" t="s">
        <v>370</v>
      </c>
      <c r="G292" s="5" t="s">
        <v>370</v>
      </c>
      <c r="H292" s="5" t="s">
        <v>370</v>
      </c>
      <c r="I292" s="5" t="s">
        <v>370</v>
      </c>
      <c r="J292" s="5" t="s">
        <v>370</v>
      </c>
      <c r="K292" s="5" t="s">
        <v>370</v>
      </c>
      <c r="L292" s="5" t="s">
        <v>370</v>
      </c>
      <c r="M292" s="5" t="s">
        <v>370</v>
      </c>
      <c r="N292" s="37">
        <v>203.7</v>
      </c>
      <c r="O292" s="37">
        <v>134.9</v>
      </c>
      <c r="P292" s="4">
        <f t="shared" si="47"/>
        <v>0.66224840451644584</v>
      </c>
      <c r="Q292" s="11">
        <v>20</v>
      </c>
      <c r="R292" s="37">
        <v>1</v>
      </c>
      <c r="S292" s="37">
        <v>2.6</v>
      </c>
      <c r="T292" s="4">
        <f t="shared" si="48"/>
        <v>2.6</v>
      </c>
      <c r="U292" s="11">
        <v>35</v>
      </c>
      <c r="V292" s="37">
        <v>0</v>
      </c>
      <c r="W292" s="37">
        <v>0</v>
      </c>
      <c r="X292" s="4">
        <f t="shared" si="49"/>
        <v>1</v>
      </c>
      <c r="Y292" s="11">
        <v>15</v>
      </c>
      <c r="Z292" s="47">
        <f t="shared" si="54"/>
        <v>1.6234947934368038</v>
      </c>
      <c r="AA292" s="47">
        <f t="shared" si="50"/>
        <v>1.2423494793436802</v>
      </c>
      <c r="AB292" s="48">
        <v>2042</v>
      </c>
      <c r="AC292" s="37">
        <f t="shared" si="51"/>
        <v>185.63636363636363</v>
      </c>
      <c r="AD292" s="37">
        <f t="shared" si="52"/>
        <v>230.6</v>
      </c>
      <c r="AE292" s="37">
        <f t="shared" si="53"/>
        <v>44.963636363636368</v>
      </c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10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10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10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10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10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10"/>
      <c r="GD292" s="9"/>
      <c r="GE292" s="9"/>
    </row>
    <row r="293" spans="1:187" s="2" customFormat="1" ht="16.95" customHeight="1">
      <c r="A293" s="49" t="s">
        <v>286</v>
      </c>
      <c r="B293" s="37">
        <v>0</v>
      </c>
      <c r="C293" s="37">
        <v>0</v>
      </c>
      <c r="D293" s="4">
        <f t="shared" si="46"/>
        <v>0</v>
      </c>
      <c r="E293" s="11">
        <v>0</v>
      </c>
      <c r="F293" s="5" t="s">
        <v>370</v>
      </c>
      <c r="G293" s="5" t="s">
        <v>370</v>
      </c>
      <c r="H293" s="5" t="s">
        <v>370</v>
      </c>
      <c r="I293" s="5" t="s">
        <v>370</v>
      </c>
      <c r="J293" s="5" t="s">
        <v>370</v>
      </c>
      <c r="K293" s="5" t="s">
        <v>370</v>
      </c>
      <c r="L293" s="5" t="s">
        <v>370</v>
      </c>
      <c r="M293" s="5" t="s">
        <v>370</v>
      </c>
      <c r="N293" s="37">
        <v>174.9</v>
      </c>
      <c r="O293" s="37">
        <v>132</v>
      </c>
      <c r="P293" s="4">
        <f t="shared" si="47"/>
        <v>0.75471698113207542</v>
      </c>
      <c r="Q293" s="11">
        <v>20</v>
      </c>
      <c r="R293" s="37">
        <v>115</v>
      </c>
      <c r="S293" s="37">
        <v>160.1</v>
      </c>
      <c r="T293" s="4">
        <f t="shared" si="48"/>
        <v>1.3921739130434783</v>
      </c>
      <c r="U293" s="11">
        <v>30</v>
      </c>
      <c r="V293" s="37">
        <v>0</v>
      </c>
      <c r="W293" s="37">
        <v>0</v>
      </c>
      <c r="X293" s="4">
        <f t="shared" si="49"/>
        <v>1</v>
      </c>
      <c r="Y293" s="11">
        <v>20</v>
      </c>
      <c r="Z293" s="47">
        <f t="shared" si="54"/>
        <v>1.0979936716277978</v>
      </c>
      <c r="AA293" s="47">
        <f t="shared" si="50"/>
        <v>1.0979936716277978</v>
      </c>
      <c r="AB293" s="48">
        <v>2555</v>
      </c>
      <c r="AC293" s="37">
        <f t="shared" si="51"/>
        <v>232.27272727272728</v>
      </c>
      <c r="AD293" s="37">
        <f t="shared" si="52"/>
        <v>255</v>
      </c>
      <c r="AE293" s="37">
        <f t="shared" si="53"/>
        <v>22.72727272727272</v>
      </c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10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10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10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10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10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10"/>
      <c r="GD293" s="9"/>
      <c r="GE293" s="9"/>
    </row>
    <row r="294" spans="1:187" s="2" customFormat="1" ht="16.95" customHeight="1">
      <c r="A294" s="49" t="s">
        <v>287</v>
      </c>
      <c r="B294" s="37">
        <v>0</v>
      </c>
      <c r="C294" s="37">
        <v>12.8</v>
      </c>
      <c r="D294" s="4">
        <f t="shared" si="46"/>
        <v>0</v>
      </c>
      <c r="E294" s="11">
        <v>0</v>
      </c>
      <c r="F294" s="5" t="s">
        <v>370</v>
      </c>
      <c r="G294" s="5" t="s">
        <v>370</v>
      </c>
      <c r="H294" s="5" t="s">
        <v>370</v>
      </c>
      <c r="I294" s="5" t="s">
        <v>370</v>
      </c>
      <c r="J294" s="5" t="s">
        <v>370</v>
      </c>
      <c r="K294" s="5" t="s">
        <v>370</v>
      </c>
      <c r="L294" s="5" t="s">
        <v>370</v>
      </c>
      <c r="M294" s="5" t="s">
        <v>370</v>
      </c>
      <c r="N294" s="37">
        <v>624.9</v>
      </c>
      <c r="O294" s="37">
        <v>1674.3</v>
      </c>
      <c r="P294" s="4">
        <f t="shared" si="47"/>
        <v>2.6793086893903024</v>
      </c>
      <c r="Q294" s="11">
        <v>20</v>
      </c>
      <c r="R294" s="37">
        <v>0</v>
      </c>
      <c r="S294" s="37">
        <v>0</v>
      </c>
      <c r="T294" s="4">
        <f t="shared" si="48"/>
        <v>1</v>
      </c>
      <c r="U294" s="11">
        <v>35</v>
      </c>
      <c r="V294" s="37">
        <v>0</v>
      </c>
      <c r="W294" s="37">
        <v>0</v>
      </c>
      <c r="X294" s="4">
        <f t="shared" si="49"/>
        <v>1</v>
      </c>
      <c r="Y294" s="11">
        <v>15</v>
      </c>
      <c r="Z294" s="47">
        <f t="shared" si="54"/>
        <v>1.4798024826829435</v>
      </c>
      <c r="AA294" s="47">
        <f t="shared" si="50"/>
        <v>1.2279802482682942</v>
      </c>
      <c r="AB294" s="48">
        <v>749</v>
      </c>
      <c r="AC294" s="37">
        <f t="shared" si="51"/>
        <v>68.090909090909093</v>
      </c>
      <c r="AD294" s="37">
        <f t="shared" si="52"/>
        <v>83.6</v>
      </c>
      <c r="AE294" s="37">
        <f t="shared" si="53"/>
        <v>15.509090909090901</v>
      </c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10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10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10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10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10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10"/>
      <c r="GD294" s="9"/>
      <c r="GE294" s="9"/>
    </row>
    <row r="295" spans="1:187" s="2" customFormat="1" ht="16.95" customHeight="1">
      <c r="A295" s="49" t="s">
        <v>288</v>
      </c>
      <c r="B295" s="37">
        <v>0</v>
      </c>
      <c r="C295" s="37">
        <v>0</v>
      </c>
      <c r="D295" s="4">
        <f t="shared" si="46"/>
        <v>0</v>
      </c>
      <c r="E295" s="11">
        <v>0</v>
      </c>
      <c r="F295" s="5" t="s">
        <v>370</v>
      </c>
      <c r="G295" s="5" t="s">
        <v>370</v>
      </c>
      <c r="H295" s="5" t="s">
        <v>370</v>
      </c>
      <c r="I295" s="5" t="s">
        <v>370</v>
      </c>
      <c r="J295" s="5" t="s">
        <v>370</v>
      </c>
      <c r="K295" s="5" t="s">
        <v>370</v>
      </c>
      <c r="L295" s="5" t="s">
        <v>370</v>
      </c>
      <c r="M295" s="5" t="s">
        <v>370</v>
      </c>
      <c r="N295" s="37">
        <v>174.7</v>
      </c>
      <c r="O295" s="37">
        <v>85.1</v>
      </c>
      <c r="P295" s="4">
        <f t="shared" si="47"/>
        <v>0.48712077847738983</v>
      </c>
      <c r="Q295" s="11">
        <v>20</v>
      </c>
      <c r="R295" s="37">
        <v>132</v>
      </c>
      <c r="S295" s="37">
        <v>117.3</v>
      </c>
      <c r="T295" s="4">
        <f t="shared" si="48"/>
        <v>0.88863636363636367</v>
      </c>
      <c r="U295" s="11">
        <v>40</v>
      </c>
      <c r="V295" s="37">
        <v>0</v>
      </c>
      <c r="W295" s="37">
        <v>0</v>
      </c>
      <c r="X295" s="4">
        <f t="shared" si="49"/>
        <v>1</v>
      </c>
      <c r="Y295" s="11">
        <v>10</v>
      </c>
      <c r="Z295" s="47">
        <f t="shared" si="54"/>
        <v>0.78982671592860487</v>
      </c>
      <c r="AA295" s="47">
        <f t="shared" si="50"/>
        <v>0.78982671592860487</v>
      </c>
      <c r="AB295" s="48">
        <v>2332</v>
      </c>
      <c r="AC295" s="37">
        <f t="shared" si="51"/>
        <v>212</v>
      </c>
      <c r="AD295" s="37">
        <f t="shared" si="52"/>
        <v>167.4</v>
      </c>
      <c r="AE295" s="37">
        <f t="shared" si="53"/>
        <v>-44.599999999999994</v>
      </c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10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10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10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10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10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10"/>
      <c r="GD295" s="9"/>
      <c r="GE295" s="9"/>
    </row>
    <row r="296" spans="1:187" s="2" customFormat="1" ht="16.95" customHeight="1">
      <c r="A296" s="49" t="s">
        <v>289</v>
      </c>
      <c r="B296" s="37">
        <v>0</v>
      </c>
      <c r="C296" s="37">
        <v>0</v>
      </c>
      <c r="D296" s="4">
        <f t="shared" si="46"/>
        <v>0</v>
      </c>
      <c r="E296" s="11">
        <v>0</v>
      </c>
      <c r="F296" s="5" t="s">
        <v>370</v>
      </c>
      <c r="G296" s="5" t="s">
        <v>370</v>
      </c>
      <c r="H296" s="5" t="s">
        <v>370</v>
      </c>
      <c r="I296" s="5" t="s">
        <v>370</v>
      </c>
      <c r="J296" s="5" t="s">
        <v>370</v>
      </c>
      <c r="K296" s="5" t="s">
        <v>370</v>
      </c>
      <c r="L296" s="5" t="s">
        <v>370</v>
      </c>
      <c r="M296" s="5" t="s">
        <v>370</v>
      </c>
      <c r="N296" s="37">
        <v>79</v>
      </c>
      <c r="O296" s="37">
        <v>11.7</v>
      </c>
      <c r="P296" s="4">
        <f t="shared" si="47"/>
        <v>0.14810126582278479</v>
      </c>
      <c r="Q296" s="11">
        <v>20</v>
      </c>
      <c r="R296" s="37">
        <v>0</v>
      </c>
      <c r="S296" s="37">
        <v>0</v>
      </c>
      <c r="T296" s="4">
        <f t="shared" si="48"/>
        <v>1</v>
      </c>
      <c r="U296" s="11">
        <v>40</v>
      </c>
      <c r="V296" s="37">
        <v>0</v>
      </c>
      <c r="W296" s="37">
        <v>0</v>
      </c>
      <c r="X296" s="4">
        <f t="shared" si="49"/>
        <v>1</v>
      </c>
      <c r="Y296" s="11">
        <v>10</v>
      </c>
      <c r="Z296" s="47">
        <f t="shared" si="54"/>
        <v>0.75660036166365274</v>
      </c>
      <c r="AA296" s="47">
        <f t="shared" si="50"/>
        <v>0.75660036166365274</v>
      </c>
      <c r="AB296" s="48">
        <v>675</v>
      </c>
      <c r="AC296" s="37">
        <f t="shared" si="51"/>
        <v>61.363636363636367</v>
      </c>
      <c r="AD296" s="37">
        <f t="shared" si="52"/>
        <v>46.4</v>
      </c>
      <c r="AE296" s="37">
        <f t="shared" si="53"/>
        <v>-14.963636363636368</v>
      </c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10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10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10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10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10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10"/>
      <c r="GD296" s="9"/>
      <c r="GE296" s="9"/>
    </row>
    <row r="297" spans="1:187" s="2" customFormat="1" ht="16.95" customHeight="1">
      <c r="A297" s="49" t="s">
        <v>290</v>
      </c>
      <c r="B297" s="37">
        <v>1155</v>
      </c>
      <c r="C297" s="37">
        <v>197.6</v>
      </c>
      <c r="D297" s="4">
        <f t="shared" si="46"/>
        <v>0.17108225108225109</v>
      </c>
      <c r="E297" s="11">
        <v>10</v>
      </c>
      <c r="F297" s="5" t="s">
        <v>370</v>
      </c>
      <c r="G297" s="5" t="s">
        <v>370</v>
      </c>
      <c r="H297" s="5" t="s">
        <v>370</v>
      </c>
      <c r="I297" s="5" t="s">
        <v>370</v>
      </c>
      <c r="J297" s="5" t="s">
        <v>370</v>
      </c>
      <c r="K297" s="5" t="s">
        <v>370</v>
      </c>
      <c r="L297" s="5" t="s">
        <v>370</v>
      </c>
      <c r="M297" s="5" t="s">
        <v>370</v>
      </c>
      <c r="N297" s="37">
        <v>582.1</v>
      </c>
      <c r="O297" s="37">
        <v>126.8</v>
      </c>
      <c r="P297" s="4">
        <f t="shared" si="47"/>
        <v>0.21783198763099124</v>
      </c>
      <c r="Q297" s="11">
        <v>20</v>
      </c>
      <c r="R297" s="37">
        <v>245</v>
      </c>
      <c r="S297" s="37">
        <v>217.9</v>
      </c>
      <c r="T297" s="4">
        <f t="shared" si="48"/>
        <v>0.88938775510204082</v>
      </c>
      <c r="U297" s="11">
        <v>35</v>
      </c>
      <c r="V297" s="37">
        <v>0</v>
      </c>
      <c r="W297" s="37">
        <v>0</v>
      </c>
      <c r="X297" s="4">
        <f t="shared" si="49"/>
        <v>1</v>
      </c>
      <c r="Y297" s="11">
        <v>15</v>
      </c>
      <c r="Z297" s="47">
        <f t="shared" si="54"/>
        <v>0.65245042115017204</v>
      </c>
      <c r="AA297" s="47">
        <f t="shared" si="50"/>
        <v>0.65245042115017204</v>
      </c>
      <c r="AB297" s="48">
        <v>1025</v>
      </c>
      <c r="AC297" s="37">
        <f t="shared" si="51"/>
        <v>93.181818181818187</v>
      </c>
      <c r="AD297" s="37">
        <f t="shared" si="52"/>
        <v>60.8</v>
      </c>
      <c r="AE297" s="37">
        <f t="shared" si="53"/>
        <v>-32.38181818181819</v>
      </c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10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10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10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10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10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10"/>
      <c r="GD297" s="9"/>
      <c r="GE297" s="9"/>
    </row>
    <row r="298" spans="1:187" s="2" customFormat="1" ht="16.95" customHeight="1">
      <c r="A298" s="49" t="s">
        <v>291</v>
      </c>
      <c r="B298" s="37">
        <v>0</v>
      </c>
      <c r="C298" s="37">
        <v>0</v>
      </c>
      <c r="D298" s="4">
        <f t="shared" si="46"/>
        <v>0</v>
      </c>
      <c r="E298" s="11">
        <v>0</v>
      </c>
      <c r="F298" s="5" t="s">
        <v>370</v>
      </c>
      <c r="G298" s="5" t="s">
        <v>370</v>
      </c>
      <c r="H298" s="5" t="s">
        <v>370</v>
      </c>
      <c r="I298" s="5" t="s">
        <v>370</v>
      </c>
      <c r="J298" s="5" t="s">
        <v>370</v>
      </c>
      <c r="K298" s="5" t="s">
        <v>370</v>
      </c>
      <c r="L298" s="5" t="s">
        <v>370</v>
      </c>
      <c r="M298" s="5" t="s">
        <v>370</v>
      </c>
      <c r="N298" s="37">
        <v>469</v>
      </c>
      <c r="O298" s="37">
        <v>378</v>
      </c>
      <c r="P298" s="4">
        <f t="shared" si="47"/>
        <v>0.80597014925373134</v>
      </c>
      <c r="Q298" s="11">
        <v>20</v>
      </c>
      <c r="R298" s="37">
        <v>20</v>
      </c>
      <c r="S298" s="37">
        <v>20.9</v>
      </c>
      <c r="T298" s="4">
        <f t="shared" si="48"/>
        <v>1.0449999999999999</v>
      </c>
      <c r="U298" s="11">
        <v>40</v>
      </c>
      <c r="V298" s="37">
        <v>0</v>
      </c>
      <c r="W298" s="37">
        <v>0</v>
      </c>
      <c r="X298" s="4">
        <f t="shared" si="49"/>
        <v>1</v>
      </c>
      <c r="Y298" s="11">
        <v>10</v>
      </c>
      <c r="Z298" s="47">
        <f t="shared" si="54"/>
        <v>0.97027718550106612</v>
      </c>
      <c r="AA298" s="47">
        <f t="shared" si="50"/>
        <v>0.97027718550106612</v>
      </c>
      <c r="AB298" s="48">
        <v>2768</v>
      </c>
      <c r="AC298" s="37">
        <f t="shared" si="51"/>
        <v>251.63636363636363</v>
      </c>
      <c r="AD298" s="37">
        <f t="shared" si="52"/>
        <v>244.2</v>
      </c>
      <c r="AE298" s="37">
        <f t="shared" si="53"/>
        <v>-7.4363636363636374</v>
      </c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10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10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10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10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10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10"/>
      <c r="GD298" s="9"/>
      <c r="GE298" s="9"/>
    </row>
    <row r="299" spans="1:187" s="2" customFormat="1" ht="16.95" customHeight="1">
      <c r="A299" s="49" t="s">
        <v>292</v>
      </c>
      <c r="B299" s="37">
        <v>941</v>
      </c>
      <c r="C299" s="37">
        <v>352</v>
      </c>
      <c r="D299" s="4">
        <f t="shared" si="46"/>
        <v>0.37407013815090329</v>
      </c>
      <c r="E299" s="11">
        <v>10</v>
      </c>
      <c r="F299" s="5" t="s">
        <v>370</v>
      </c>
      <c r="G299" s="5" t="s">
        <v>370</v>
      </c>
      <c r="H299" s="5" t="s">
        <v>370</v>
      </c>
      <c r="I299" s="5" t="s">
        <v>370</v>
      </c>
      <c r="J299" s="5" t="s">
        <v>370</v>
      </c>
      <c r="K299" s="5" t="s">
        <v>370</v>
      </c>
      <c r="L299" s="5" t="s">
        <v>370</v>
      </c>
      <c r="M299" s="5" t="s">
        <v>370</v>
      </c>
      <c r="N299" s="37">
        <v>471.9</v>
      </c>
      <c r="O299" s="37">
        <v>431.3</v>
      </c>
      <c r="P299" s="4">
        <f t="shared" si="47"/>
        <v>0.91396482305573223</v>
      </c>
      <c r="Q299" s="11">
        <v>20</v>
      </c>
      <c r="R299" s="37">
        <v>206</v>
      </c>
      <c r="S299" s="37">
        <v>240.7</v>
      </c>
      <c r="T299" s="4">
        <f t="shared" si="48"/>
        <v>1.1684466019417474</v>
      </c>
      <c r="U299" s="11">
        <v>30</v>
      </c>
      <c r="V299" s="37">
        <v>0</v>
      </c>
      <c r="W299" s="37">
        <v>5.4</v>
      </c>
      <c r="X299" s="4">
        <f t="shared" si="49"/>
        <v>1</v>
      </c>
      <c r="Y299" s="11">
        <v>20</v>
      </c>
      <c r="Z299" s="47">
        <f t="shared" si="54"/>
        <v>0.96341744876095137</v>
      </c>
      <c r="AA299" s="47">
        <f t="shared" si="50"/>
        <v>0.96341744876095137</v>
      </c>
      <c r="AB299" s="48">
        <v>588</v>
      </c>
      <c r="AC299" s="37">
        <f t="shared" si="51"/>
        <v>53.454545454545453</v>
      </c>
      <c r="AD299" s="37">
        <f t="shared" si="52"/>
        <v>51.5</v>
      </c>
      <c r="AE299" s="37">
        <f t="shared" si="53"/>
        <v>-1.9545454545454533</v>
      </c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10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10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10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10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10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10"/>
      <c r="GD299" s="9"/>
      <c r="GE299" s="9"/>
    </row>
    <row r="300" spans="1:187" s="2" customFormat="1" ht="16.95" customHeight="1">
      <c r="A300" s="49" t="s">
        <v>293</v>
      </c>
      <c r="B300" s="37">
        <v>179</v>
      </c>
      <c r="C300" s="37">
        <v>74</v>
      </c>
      <c r="D300" s="4">
        <f t="shared" si="46"/>
        <v>0.41340782122905029</v>
      </c>
      <c r="E300" s="11">
        <v>10</v>
      </c>
      <c r="F300" s="5" t="s">
        <v>370</v>
      </c>
      <c r="G300" s="5" t="s">
        <v>370</v>
      </c>
      <c r="H300" s="5" t="s">
        <v>370</v>
      </c>
      <c r="I300" s="5" t="s">
        <v>370</v>
      </c>
      <c r="J300" s="5" t="s">
        <v>370</v>
      </c>
      <c r="K300" s="5" t="s">
        <v>370</v>
      </c>
      <c r="L300" s="5" t="s">
        <v>370</v>
      </c>
      <c r="M300" s="5" t="s">
        <v>370</v>
      </c>
      <c r="N300" s="37">
        <v>149.19999999999999</v>
      </c>
      <c r="O300" s="37">
        <v>35</v>
      </c>
      <c r="P300" s="4">
        <f t="shared" si="47"/>
        <v>0.23458445040214479</v>
      </c>
      <c r="Q300" s="11">
        <v>20</v>
      </c>
      <c r="R300" s="37">
        <v>18</v>
      </c>
      <c r="S300" s="37">
        <v>2.5</v>
      </c>
      <c r="T300" s="4">
        <f t="shared" si="48"/>
        <v>0.1388888888888889</v>
      </c>
      <c r="U300" s="11">
        <v>30</v>
      </c>
      <c r="V300" s="37">
        <v>0</v>
      </c>
      <c r="W300" s="37">
        <v>0</v>
      </c>
      <c r="X300" s="4">
        <f t="shared" si="49"/>
        <v>1</v>
      </c>
      <c r="Y300" s="11">
        <v>20</v>
      </c>
      <c r="Z300" s="47">
        <f t="shared" si="54"/>
        <v>0.41240542358750076</v>
      </c>
      <c r="AA300" s="47">
        <f t="shared" si="50"/>
        <v>0.41240542358750076</v>
      </c>
      <c r="AB300" s="48">
        <v>1007</v>
      </c>
      <c r="AC300" s="37">
        <f t="shared" si="51"/>
        <v>91.545454545454547</v>
      </c>
      <c r="AD300" s="37">
        <f t="shared" si="52"/>
        <v>37.799999999999997</v>
      </c>
      <c r="AE300" s="37">
        <f t="shared" si="53"/>
        <v>-53.74545454545455</v>
      </c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10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10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10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10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10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10"/>
      <c r="GD300" s="9"/>
      <c r="GE300" s="9"/>
    </row>
    <row r="301" spans="1:187" s="2" customFormat="1" ht="16.95" customHeight="1">
      <c r="A301" s="49" t="s">
        <v>294</v>
      </c>
      <c r="B301" s="37">
        <v>0</v>
      </c>
      <c r="C301" s="37">
        <v>0</v>
      </c>
      <c r="D301" s="4">
        <f t="shared" si="46"/>
        <v>0</v>
      </c>
      <c r="E301" s="11">
        <v>0</v>
      </c>
      <c r="F301" s="5" t="s">
        <v>370</v>
      </c>
      <c r="G301" s="5" t="s">
        <v>370</v>
      </c>
      <c r="H301" s="5" t="s">
        <v>370</v>
      </c>
      <c r="I301" s="5" t="s">
        <v>370</v>
      </c>
      <c r="J301" s="5" t="s">
        <v>370</v>
      </c>
      <c r="K301" s="5" t="s">
        <v>370</v>
      </c>
      <c r="L301" s="5" t="s">
        <v>370</v>
      </c>
      <c r="M301" s="5" t="s">
        <v>370</v>
      </c>
      <c r="N301" s="37">
        <v>256.3</v>
      </c>
      <c r="O301" s="37">
        <v>475.9</v>
      </c>
      <c r="P301" s="4">
        <f t="shared" si="47"/>
        <v>1.8568084276238781</v>
      </c>
      <c r="Q301" s="11">
        <v>20</v>
      </c>
      <c r="R301" s="37">
        <v>0</v>
      </c>
      <c r="S301" s="37">
        <v>0</v>
      </c>
      <c r="T301" s="4">
        <f t="shared" si="48"/>
        <v>1</v>
      </c>
      <c r="U301" s="11">
        <v>20</v>
      </c>
      <c r="V301" s="37">
        <v>0</v>
      </c>
      <c r="W301" s="37">
        <v>0</v>
      </c>
      <c r="X301" s="4">
        <f t="shared" si="49"/>
        <v>1</v>
      </c>
      <c r="Y301" s="11">
        <v>30</v>
      </c>
      <c r="Z301" s="47">
        <f t="shared" si="54"/>
        <v>1.2448024078925366</v>
      </c>
      <c r="AA301" s="47">
        <f t="shared" si="50"/>
        <v>1.2044802407892536</v>
      </c>
      <c r="AB301" s="48">
        <v>44</v>
      </c>
      <c r="AC301" s="37">
        <f t="shared" si="51"/>
        <v>4</v>
      </c>
      <c r="AD301" s="37">
        <f t="shared" si="52"/>
        <v>4.8</v>
      </c>
      <c r="AE301" s="37">
        <f t="shared" si="53"/>
        <v>0.79999999999999982</v>
      </c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10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10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10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10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10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10"/>
      <c r="GD301" s="9"/>
      <c r="GE301" s="9"/>
    </row>
    <row r="302" spans="1:187" s="2" customFormat="1" ht="16.95" customHeight="1">
      <c r="A302" s="49" t="s">
        <v>295</v>
      </c>
      <c r="B302" s="37">
        <v>3500</v>
      </c>
      <c r="C302" s="37">
        <v>2230</v>
      </c>
      <c r="D302" s="4">
        <f t="shared" si="46"/>
        <v>0.63714285714285712</v>
      </c>
      <c r="E302" s="11">
        <v>10</v>
      </c>
      <c r="F302" s="5" t="s">
        <v>370</v>
      </c>
      <c r="G302" s="5" t="s">
        <v>370</v>
      </c>
      <c r="H302" s="5" t="s">
        <v>370</v>
      </c>
      <c r="I302" s="5" t="s">
        <v>370</v>
      </c>
      <c r="J302" s="5" t="s">
        <v>370</v>
      </c>
      <c r="K302" s="5" t="s">
        <v>370</v>
      </c>
      <c r="L302" s="5" t="s">
        <v>370</v>
      </c>
      <c r="M302" s="5" t="s">
        <v>370</v>
      </c>
      <c r="N302" s="37">
        <v>323.39999999999998</v>
      </c>
      <c r="O302" s="37">
        <v>1196.9000000000001</v>
      </c>
      <c r="P302" s="4">
        <f t="shared" si="47"/>
        <v>3.7009894867037731</v>
      </c>
      <c r="Q302" s="11">
        <v>20</v>
      </c>
      <c r="R302" s="37">
        <v>0</v>
      </c>
      <c r="S302" s="37">
        <v>0</v>
      </c>
      <c r="T302" s="4">
        <f t="shared" si="48"/>
        <v>1</v>
      </c>
      <c r="U302" s="11">
        <v>20</v>
      </c>
      <c r="V302" s="37">
        <v>0</v>
      </c>
      <c r="W302" s="37">
        <v>0</v>
      </c>
      <c r="X302" s="4">
        <f t="shared" si="49"/>
        <v>1</v>
      </c>
      <c r="Y302" s="11">
        <v>30</v>
      </c>
      <c r="Z302" s="47">
        <f t="shared" si="54"/>
        <v>1.6298902288188004</v>
      </c>
      <c r="AA302" s="47">
        <f t="shared" si="50"/>
        <v>1.2429890228818801</v>
      </c>
      <c r="AB302" s="48">
        <v>150</v>
      </c>
      <c r="AC302" s="37">
        <f t="shared" si="51"/>
        <v>13.636363636363637</v>
      </c>
      <c r="AD302" s="37">
        <f t="shared" si="52"/>
        <v>16.899999999999999</v>
      </c>
      <c r="AE302" s="37">
        <f t="shared" si="53"/>
        <v>3.2636363636363619</v>
      </c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10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10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10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10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10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10"/>
      <c r="GD302" s="9"/>
      <c r="GE302" s="9"/>
    </row>
    <row r="303" spans="1:187" s="2" customFormat="1" ht="16.95" customHeight="1">
      <c r="A303" s="49" t="s">
        <v>296</v>
      </c>
      <c r="B303" s="37">
        <v>79282</v>
      </c>
      <c r="C303" s="37">
        <v>79888.2</v>
      </c>
      <c r="D303" s="4">
        <f t="shared" ref="D303:D366" si="55">IF(E303=0,0,IF(B303=0,1,IF(C303&lt;0,0,C303/B303)))</f>
        <v>1.007646123962564</v>
      </c>
      <c r="E303" s="11">
        <v>10</v>
      </c>
      <c r="F303" s="5" t="s">
        <v>370</v>
      </c>
      <c r="G303" s="5" t="s">
        <v>370</v>
      </c>
      <c r="H303" s="5" t="s">
        <v>370</v>
      </c>
      <c r="I303" s="5" t="s">
        <v>370</v>
      </c>
      <c r="J303" s="5" t="s">
        <v>370</v>
      </c>
      <c r="K303" s="5" t="s">
        <v>370</v>
      </c>
      <c r="L303" s="5" t="s">
        <v>370</v>
      </c>
      <c r="M303" s="5" t="s">
        <v>370</v>
      </c>
      <c r="N303" s="37">
        <v>3568.8</v>
      </c>
      <c r="O303" s="37">
        <v>2818.3</v>
      </c>
      <c r="P303" s="4">
        <f t="shared" ref="P303:P366" si="56">IF(Q303=0,0,IF(N303=0,1,IF(O303&lt;0,0,O303/N303)))</f>
        <v>0.78970522304416046</v>
      </c>
      <c r="Q303" s="11">
        <v>20</v>
      </c>
      <c r="R303" s="37">
        <v>0</v>
      </c>
      <c r="S303" s="37">
        <v>0</v>
      </c>
      <c r="T303" s="4">
        <f t="shared" ref="T303:T366" si="57">IF(U303=0,0,IF(R303=0,1,IF(S303&lt;0,0,S303/R303)))</f>
        <v>1</v>
      </c>
      <c r="U303" s="11">
        <v>40</v>
      </c>
      <c r="V303" s="37">
        <v>0</v>
      </c>
      <c r="W303" s="37">
        <v>0</v>
      </c>
      <c r="X303" s="4">
        <f t="shared" ref="X303:X366" si="58">IF(Y303=0,0,IF(V303=0,1,IF(W303&lt;0,0,W303/V303)))</f>
        <v>1</v>
      </c>
      <c r="Y303" s="11">
        <v>10</v>
      </c>
      <c r="Z303" s="47">
        <f t="shared" si="54"/>
        <v>0.94838207125636065</v>
      </c>
      <c r="AA303" s="47">
        <f t="shared" ref="AA303:AA366" si="59">IF(Z303&gt;1.2,IF((Z303-1.2)*0.1+1.2&gt;1.3,1.3,(Z303-1.2)*0.1+1.2),Z303)</f>
        <v>0.94838207125636065</v>
      </c>
      <c r="AB303" s="48">
        <v>25</v>
      </c>
      <c r="AC303" s="37">
        <f t="shared" ref="AC303:AC366" si="60">AB303/11</f>
        <v>2.2727272727272729</v>
      </c>
      <c r="AD303" s="37">
        <f t="shared" ref="AD303:AD366" si="61">ROUND(AA303*AC303,1)</f>
        <v>2.2000000000000002</v>
      </c>
      <c r="AE303" s="37">
        <f t="shared" ref="AE303:AE366" si="62">AD303-AC303</f>
        <v>-7.2727272727272751E-2</v>
      </c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10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10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10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10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10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10"/>
      <c r="GD303" s="9"/>
      <c r="GE303" s="9"/>
    </row>
    <row r="304" spans="1:187" s="2" customFormat="1" ht="16.95" customHeight="1">
      <c r="A304" s="49" t="s">
        <v>297</v>
      </c>
      <c r="B304" s="37">
        <v>2020</v>
      </c>
      <c r="C304" s="37">
        <v>2224.1999999999998</v>
      </c>
      <c r="D304" s="4">
        <f t="shared" si="55"/>
        <v>1.101089108910891</v>
      </c>
      <c r="E304" s="11">
        <v>10</v>
      </c>
      <c r="F304" s="5" t="s">
        <v>370</v>
      </c>
      <c r="G304" s="5" t="s">
        <v>370</v>
      </c>
      <c r="H304" s="5" t="s">
        <v>370</v>
      </c>
      <c r="I304" s="5" t="s">
        <v>370</v>
      </c>
      <c r="J304" s="5" t="s">
        <v>370</v>
      </c>
      <c r="K304" s="5" t="s">
        <v>370</v>
      </c>
      <c r="L304" s="5" t="s">
        <v>370</v>
      </c>
      <c r="M304" s="5" t="s">
        <v>370</v>
      </c>
      <c r="N304" s="37">
        <v>1272.2</v>
      </c>
      <c r="O304" s="37">
        <v>219.1</v>
      </c>
      <c r="P304" s="4">
        <f t="shared" si="56"/>
        <v>0.17222134884452128</v>
      </c>
      <c r="Q304" s="11">
        <v>20</v>
      </c>
      <c r="R304" s="37">
        <v>0</v>
      </c>
      <c r="S304" s="37">
        <v>0</v>
      </c>
      <c r="T304" s="4">
        <f t="shared" si="57"/>
        <v>1</v>
      </c>
      <c r="U304" s="11">
        <v>10</v>
      </c>
      <c r="V304" s="37">
        <v>0</v>
      </c>
      <c r="W304" s="37">
        <v>0</v>
      </c>
      <c r="X304" s="4">
        <f t="shared" si="58"/>
        <v>1</v>
      </c>
      <c r="Y304" s="11">
        <v>40</v>
      </c>
      <c r="Z304" s="47">
        <f t="shared" ref="Z304:Z367" si="63">(D304*E304+P304*Q304+T304*U304+X304*Y304)/(E304+Q304+U304+Y304)</f>
        <v>0.80569147582499168</v>
      </c>
      <c r="AA304" s="47">
        <f t="shared" si="59"/>
        <v>0.80569147582499168</v>
      </c>
      <c r="AB304" s="48">
        <v>20</v>
      </c>
      <c r="AC304" s="37">
        <f t="shared" si="60"/>
        <v>1.8181818181818181</v>
      </c>
      <c r="AD304" s="37">
        <f t="shared" si="61"/>
        <v>1.5</v>
      </c>
      <c r="AE304" s="37">
        <f t="shared" si="62"/>
        <v>-0.31818181818181812</v>
      </c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10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10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10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10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10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10"/>
      <c r="GD304" s="9"/>
      <c r="GE304" s="9"/>
    </row>
    <row r="305" spans="1:187" s="2" customFormat="1" ht="16.95" customHeight="1">
      <c r="A305" s="49" t="s">
        <v>298</v>
      </c>
      <c r="B305" s="37">
        <v>0</v>
      </c>
      <c r="C305" s="37">
        <v>0</v>
      </c>
      <c r="D305" s="4">
        <f t="shared" si="55"/>
        <v>0</v>
      </c>
      <c r="E305" s="11">
        <v>0</v>
      </c>
      <c r="F305" s="5" t="s">
        <v>370</v>
      </c>
      <c r="G305" s="5" t="s">
        <v>370</v>
      </c>
      <c r="H305" s="5" t="s">
        <v>370</v>
      </c>
      <c r="I305" s="5" t="s">
        <v>370</v>
      </c>
      <c r="J305" s="5" t="s">
        <v>370</v>
      </c>
      <c r="K305" s="5" t="s">
        <v>370</v>
      </c>
      <c r="L305" s="5" t="s">
        <v>370</v>
      </c>
      <c r="M305" s="5" t="s">
        <v>370</v>
      </c>
      <c r="N305" s="37">
        <v>46.5</v>
      </c>
      <c r="O305" s="37">
        <v>83.3</v>
      </c>
      <c r="P305" s="4">
        <f t="shared" si="56"/>
        <v>1.7913978494623655</v>
      </c>
      <c r="Q305" s="11">
        <v>20</v>
      </c>
      <c r="R305" s="37">
        <v>0</v>
      </c>
      <c r="S305" s="37">
        <v>0</v>
      </c>
      <c r="T305" s="4">
        <f t="shared" si="57"/>
        <v>1</v>
      </c>
      <c r="U305" s="11">
        <v>30</v>
      </c>
      <c r="V305" s="37">
        <v>0</v>
      </c>
      <c r="W305" s="37">
        <v>0</v>
      </c>
      <c r="X305" s="4">
        <f t="shared" si="58"/>
        <v>1</v>
      </c>
      <c r="Y305" s="11">
        <v>20</v>
      </c>
      <c r="Z305" s="47">
        <f t="shared" si="63"/>
        <v>1.2261136712749616</v>
      </c>
      <c r="AA305" s="47">
        <f t="shared" si="59"/>
        <v>1.2026113671274961</v>
      </c>
      <c r="AB305" s="48">
        <v>716</v>
      </c>
      <c r="AC305" s="37">
        <f t="shared" si="60"/>
        <v>65.090909090909093</v>
      </c>
      <c r="AD305" s="37">
        <f t="shared" si="61"/>
        <v>78.3</v>
      </c>
      <c r="AE305" s="37">
        <f t="shared" si="62"/>
        <v>13.209090909090904</v>
      </c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10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10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10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10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10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10"/>
      <c r="GD305" s="9"/>
      <c r="GE305" s="9"/>
    </row>
    <row r="306" spans="1:187" s="2" customFormat="1" ht="16.95" customHeight="1">
      <c r="A306" s="49" t="s">
        <v>299</v>
      </c>
      <c r="B306" s="37">
        <v>468</v>
      </c>
      <c r="C306" s="37">
        <v>742.8</v>
      </c>
      <c r="D306" s="4">
        <f t="shared" si="55"/>
        <v>1.5871794871794871</v>
      </c>
      <c r="E306" s="11">
        <v>10</v>
      </c>
      <c r="F306" s="5" t="s">
        <v>370</v>
      </c>
      <c r="G306" s="5" t="s">
        <v>370</v>
      </c>
      <c r="H306" s="5" t="s">
        <v>370</v>
      </c>
      <c r="I306" s="5" t="s">
        <v>370</v>
      </c>
      <c r="J306" s="5" t="s">
        <v>370</v>
      </c>
      <c r="K306" s="5" t="s">
        <v>370</v>
      </c>
      <c r="L306" s="5" t="s">
        <v>370</v>
      </c>
      <c r="M306" s="5" t="s">
        <v>370</v>
      </c>
      <c r="N306" s="37">
        <v>567.29999999999995</v>
      </c>
      <c r="O306" s="37">
        <v>140.4</v>
      </c>
      <c r="P306" s="4">
        <f t="shared" si="56"/>
        <v>0.24748810153358014</v>
      </c>
      <c r="Q306" s="11">
        <v>20</v>
      </c>
      <c r="R306" s="37">
        <v>0</v>
      </c>
      <c r="S306" s="37">
        <v>0</v>
      </c>
      <c r="T306" s="4">
        <f t="shared" si="57"/>
        <v>1</v>
      </c>
      <c r="U306" s="11">
        <v>35</v>
      </c>
      <c r="V306" s="37">
        <v>0</v>
      </c>
      <c r="W306" s="37">
        <v>0</v>
      </c>
      <c r="X306" s="4">
        <f t="shared" si="58"/>
        <v>1</v>
      </c>
      <c r="Y306" s="11">
        <v>15</v>
      </c>
      <c r="Z306" s="47">
        <f t="shared" si="63"/>
        <v>0.88526946128083084</v>
      </c>
      <c r="AA306" s="47">
        <f t="shared" si="59"/>
        <v>0.88526946128083084</v>
      </c>
      <c r="AB306" s="48">
        <v>2482</v>
      </c>
      <c r="AC306" s="37">
        <f t="shared" si="60"/>
        <v>225.63636363636363</v>
      </c>
      <c r="AD306" s="37">
        <f t="shared" si="61"/>
        <v>199.7</v>
      </c>
      <c r="AE306" s="37">
        <f t="shared" si="62"/>
        <v>-25.936363636363637</v>
      </c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10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10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10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10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10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10"/>
      <c r="GD306" s="9"/>
      <c r="GE306" s="9"/>
    </row>
    <row r="307" spans="1:187" s="2" customFormat="1" ht="16.95" customHeight="1">
      <c r="A307" s="49" t="s">
        <v>300</v>
      </c>
      <c r="B307" s="37">
        <v>2500</v>
      </c>
      <c r="C307" s="37">
        <v>5666</v>
      </c>
      <c r="D307" s="4">
        <f t="shared" si="55"/>
        <v>2.2664</v>
      </c>
      <c r="E307" s="11">
        <v>10</v>
      </c>
      <c r="F307" s="5" t="s">
        <v>370</v>
      </c>
      <c r="G307" s="5" t="s">
        <v>370</v>
      </c>
      <c r="H307" s="5" t="s">
        <v>370</v>
      </c>
      <c r="I307" s="5" t="s">
        <v>370</v>
      </c>
      <c r="J307" s="5" t="s">
        <v>370</v>
      </c>
      <c r="K307" s="5" t="s">
        <v>370</v>
      </c>
      <c r="L307" s="5" t="s">
        <v>370</v>
      </c>
      <c r="M307" s="5" t="s">
        <v>370</v>
      </c>
      <c r="N307" s="37">
        <v>83.4</v>
      </c>
      <c r="O307" s="37">
        <v>106.5</v>
      </c>
      <c r="P307" s="4">
        <f t="shared" si="56"/>
        <v>1.2769784172661869</v>
      </c>
      <c r="Q307" s="11">
        <v>20</v>
      </c>
      <c r="R307" s="37">
        <v>0</v>
      </c>
      <c r="S307" s="37">
        <v>33.5</v>
      </c>
      <c r="T307" s="4">
        <f t="shared" si="57"/>
        <v>1</v>
      </c>
      <c r="U307" s="11">
        <v>20</v>
      </c>
      <c r="V307" s="37">
        <v>0</v>
      </c>
      <c r="W307" s="37">
        <v>0</v>
      </c>
      <c r="X307" s="4">
        <f t="shared" si="58"/>
        <v>1</v>
      </c>
      <c r="Y307" s="11">
        <v>30</v>
      </c>
      <c r="Z307" s="47">
        <f t="shared" si="63"/>
        <v>1.2275446043165466</v>
      </c>
      <c r="AA307" s="47">
        <f t="shared" si="59"/>
        <v>1.2027544604316547</v>
      </c>
      <c r="AB307" s="48">
        <v>2665</v>
      </c>
      <c r="AC307" s="37">
        <f t="shared" si="60"/>
        <v>242.27272727272728</v>
      </c>
      <c r="AD307" s="37">
        <f t="shared" si="61"/>
        <v>291.39999999999998</v>
      </c>
      <c r="AE307" s="37">
        <f t="shared" si="62"/>
        <v>49.127272727272697</v>
      </c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10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10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10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10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10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10"/>
      <c r="GD307" s="9"/>
      <c r="GE307" s="9"/>
    </row>
    <row r="308" spans="1:187" s="2" customFormat="1" ht="16.95" customHeight="1">
      <c r="A308" s="49" t="s">
        <v>301</v>
      </c>
      <c r="B308" s="37">
        <v>51448</v>
      </c>
      <c r="C308" s="37">
        <v>42620.6</v>
      </c>
      <c r="D308" s="4">
        <f t="shared" si="55"/>
        <v>0.82842092987093763</v>
      </c>
      <c r="E308" s="11">
        <v>10</v>
      </c>
      <c r="F308" s="5" t="s">
        <v>370</v>
      </c>
      <c r="G308" s="5" t="s">
        <v>370</v>
      </c>
      <c r="H308" s="5" t="s">
        <v>370</v>
      </c>
      <c r="I308" s="5" t="s">
        <v>370</v>
      </c>
      <c r="J308" s="5" t="s">
        <v>370</v>
      </c>
      <c r="K308" s="5" t="s">
        <v>370</v>
      </c>
      <c r="L308" s="5" t="s">
        <v>370</v>
      </c>
      <c r="M308" s="5" t="s">
        <v>370</v>
      </c>
      <c r="N308" s="37">
        <v>1777</v>
      </c>
      <c r="O308" s="37">
        <v>2238.6</v>
      </c>
      <c r="P308" s="4">
        <f t="shared" si="56"/>
        <v>1.2597636465953854</v>
      </c>
      <c r="Q308" s="11">
        <v>20</v>
      </c>
      <c r="R308" s="37">
        <v>0</v>
      </c>
      <c r="S308" s="37">
        <v>0</v>
      </c>
      <c r="T308" s="4">
        <f t="shared" si="57"/>
        <v>1</v>
      </c>
      <c r="U308" s="11">
        <v>40</v>
      </c>
      <c r="V308" s="37">
        <v>0</v>
      </c>
      <c r="W308" s="37">
        <v>0</v>
      </c>
      <c r="X308" s="4">
        <f t="shared" si="58"/>
        <v>1</v>
      </c>
      <c r="Y308" s="11">
        <v>10</v>
      </c>
      <c r="Z308" s="47">
        <f t="shared" si="63"/>
        <v>1.0434935278827138</v>
      </c>
      <c r="AA308" s="47">
        <f t="shared" si="59"/>
        <v>1.0434935278827138</v>
      </c>
      <c r="AB308" s="48">
        <v>68</v>
      </c>
      <c r="AC308" s="37">
        <f t="shared" si="60"/>
        <v>6.1818181818181817</v>
      </c>
      <c r="AD308" s="37">
        <f t="shared" si="61"/>
        <v>6.5</v>
      </c>
      <c r="AE308" s="37">
        <f t="shared" si="62"/>
        <v>0.31818181818181834</v>
      </c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10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10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10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10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10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10"/>
      <c r="GD308" s="9"/>
      <c r="GE308" s="9"/>
    </row>
    <row r="309" spans="1:187" s="2" customFormat="1" ht="16.95" customHeight="1">
      <c r="A309" s="49" t="s">
        <v>302</v>
      </c>
      <c r="B309" s="37">
        <v>20218</v>
      </c>
      <c r="C309" s="37">
        <v>22073</v>
      </c>
      <c r="D309" s="4">
        <f t="shared" si="55"/>
        <v>1.0917499258086854</v>
      </c>
      <c r="E309" s="11">
        <v>10</v>
      </c>
      <c r="F309" s="5" t="s">
        <v>370</v>
      </c>
      <c r="G309" s="5" t="s">
        <v>370</v>
      </c>
      <c r="H309" s="5" t="s">
        <v>370</v>
      </c>
      <c r="I309" s="5" t="s">
        <v>370</v>
      </c>
      <c r="J309" s="5" t="s">
        <v>370</v>
      </c>
      <c r="K309" s="5" t="s">
        <v>370</v>
      </c>
      <c r="L309" s="5" t="s">
        <v>370</v>
      </c>
      <c r="M309" s="5" t="s">
        <v>370</v>
      </c>
      <c r="N309" s="37">
        <v>284.10000000000002</v>
      </c>
      <c r="O309" s="37">
        <v>210.4</v>
      </c>
      <c r="P309" s="4">
        <f t="shared" si="56"/>
        <v>0.74058430130235831</v>
      </c>
      <c r="Q309" s="11">
        <v>20</v>
      </c>
      <c r="R309" s="37">
        <v>114</v>
      </c>
      <c r="S309" s="37">
        <v>129</v>
      </c>
      <c r="T309" s="4">
        <f t="shared" si="57"/>
        <v>1.131578947368421</v>
      </c>
      <c r="U309" s="11">
        <v>30</v>
      </c>
      <c r="V309" s="37">
        <v>0</v>
      </c>
      <c r="W309" s="37">
        <v>0</v>
      </c>
      <c r="X309" s="4">
        <f t="shared" si="58"/>
        <v>1</v>
      </c>
      <c r="Y309" s="11">
        <v>20</v>
      </c>
      <c r="Z309" s="47">
        <f t="shared" si="63"/>
        <v>0.99595692131483315</v>
      </c>
      <c r="AA309" s="47">
        <f t="shared" si="59"/>
        <v>0.99595692131483315</v>
      </c>
      <c r="AB309" s="48">
        <v>1656</v>
      </c>
      <c r="AC309" s="37">
        <f t="shared" si="60"/>
        <v>150.54545454545453</v>
      </c>
      <c r="AD309" s="37">
        <f t="shared" si="61"/>
        <v>149.9</v>
      </c>
      <c r="AE309" s="37">
        <f t="shared" si="62"/>
        <v>-0.64545454545452685</v>
      </c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10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10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10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10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10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10"/>
      <c r="GD309" s="9"/>
      <c r="GE309" s="9"/>
    </row>
    <row r="310" spans="1:187" s="2" customFormat="1" ht="16.95" customHeight="1">
      <c r="A310" s="49" t="s">
        <v>303</v>
      </c>
      <c r="B310" s="37">
        <v>22256</v>
      </c>
      <c r="C310" s="37">
        <v>15545.8</v>
      </c>
      <c r="D310" s="4">
        <f t="shared" si="55"/>
        <v>0.69849928109273896</v>
      </c>
      <c r="E310" s="11">
        <v>10</v>
      </c>
      <c r="F310" s="5" t="s">
        <v>370</v>
      </c>
      <c r="G310" s="5" t="s">
        <v>370</v>
      </c>
      <c r="H310" s="5" t="s">
        <v>370</v>
      </c>
      <c r="I310" s="5" t="s">
        <v>370</v>
      </c>
      <c r="J310" s="5" t="s">
        <v>370</v>
      </c>
      <c r="K310" s="5" t="s">
        <v>370</v>
      </c>
      <c r="L310" s="5" t="s">
        <v>370</v>
      </c>
      <c r="M310" s="5" t="s">
        <v>370</v>
      </c>
      <c r="N310" s="37">
        <v>228</v>
      </c>
      <c r="O310" s="37">
        <v>405.9</v>
      </c>
      <c r="P310" s="4">
        <f t="shared" si="56"/>
        <v>1.7802631578947368</v>
      </c>
      <c r="Q310" s="11">
        <v>20</v>
      </c>
      <c r="R310" s="37">
        <v>135</v>
      </c>
      <c r="S310" s="37">
        <v>157.69999999999999</v>
      </c>
      <c r="T310" s="4">
        <f t="shared" si="57"/>
        <v>1.1681481481481482</v>
      </c>
      <c r="U310" s="11">
        <v>30</v>
      </c>
      <c r="V310" s="37">
        <v>0</v>
      </c>
      <c r="W310" s="37">
        <v>0</v>
      </c>
      <c r="X310" s="4">
        <f t="shared" si="58"/>
        <v>1</v>
      </c>
      <c r="Y310" s="11">
        <v>20</v>
      </c>
      <c r="Z310" s="47">
        <f t="shared" si="63"/>
        <v>1.220433755165832</v>
      </c>
      <c r="AA310" s="47">
        <f t="shared" si="59"/>
        <v>1.2020433755165831</v>
      </c>
      <c r="AB310" s="48">
        <v>2131</v>
      </c>
      <c r="AC310" s="37">
        <f t="shared" si="60"/>
        <v>193.72727272727272</v>
      </c>
      <c r="AD310" s="37">
        <f t="shared" si="61"/>
        <v>232.9</v>
      </c>
      <c r="AE310" s="37">
        <f t="shared" si="62"/>
        <v>39.172727272727286</v>
      </c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10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10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10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10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10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10"/>
      <c r="GD310" s="9"/>
      <c r="GE310" s="9"/>
    </row>
    <row r="311" spans="1:187" s="2" customFormat="1" ht="16.95" customHeight="1">
      <c r="A311" s="49" t="s">
        <v>304</v>
      </c>
      <c r="B311" s="37">
        <v>47193</v>
      </c>
      <c r="C311" s="37">
        <v>31905.9</v>
      </c>
      <c r="D311" s="4">
        <f t="shared" si="55"/>
        <v>0.67607272264954554</v>
      </c>
      <c r="E311" s="11">
        <v>10</v>
      </c>
      <c r="F311" s="5" t="s">
        <v>370</v>
      </c>
      <c r="G311" s="5" t="s">
        <v>370</v>
      </c>
      <c r="H311" s="5" t="s">
        <v>370</v>
      </c>
      <c r="I311" s="5" t="s">
        <v>370</v>
      </c>
      <c r="J311" s="5" t="s">
        <v>370</v>
      </c>
      <c r="K311" s="5" t="s">
        <v>370</v>
      </c>
      <c r="L311" s="5" t="s">
        <v>370</v>
      </c>
      <c r="M311" s="5" t="s">
        <v>370</v>
      </c>
      <c r="N311" s="37">
        <v>3232</v>
      </c>
      <c r="O311" s="37">
        <v>9186.2999999999993</v>
      </c>
      <c r="P311" s="4">
        <f t="shared" si="56"/>
        <v>2.8422957920792076</v>
      </c>
      <c r="Q311" s="11">
        <v>20</v>
      </c>
      <c r="R311" s="37">
        <v>4</v>
      </c>
      <c r="S311" s="37">
        <v>2.6</v>
      </c>
      <c r="T311" s="4">
        <f t="shared" si="57"/>
        <v>0.65</v>
      </c>
      <c r="U311" s="11">
        <v>35</v>
      </c>
      <c r="V311" s="37">
        <v>0</v>
      </c>
      <c r="W311" s="37">
        <v>0</v>
      </c>
      <c r="X311" s="4">
        <f t="shared" si="58"/>
        <v>1</v>
      </c>
      <c r="Y311" s="11">
        <v>15</v>
      </c>
      <c r="Z311" s="47">
        <f t="shared" si="63"/>
        <v>1.2669580383509951</v>
      </c>
      <c r="AA311" s="47">
        <f t="shared" si="59"/>
        <v>1.2066958038350994</v>
      </c>
      <c r="AB311" s="48">
        <v>409</v>
      </c>
      <c r="AC311" s="37">
        <f t="shared" si="60"/>
        <v>37.18181818181818</v>
      </c>
      <c r="AD311" s="37">
        <f t="shared" si="61"/>
        <v>44.9</v>
      </c>
      <c r="AE311" s="37">
        <f t="shared" si="62"/>
        <v>7.7181818181818187</v>
      </c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10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10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10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10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10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10"/>
      <c r="GD311" s="9"/>
      <c r="GE311" s="9"/>
    </row>
    <row r="312" spans="1:187" s="2" customFormat="1" ht="16.95" customHeight="1">
      <c r="A312" s="18" t="s">
        <v>305</v>
      </c>
      <c r="B312" s="66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10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10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10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10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10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10"/>
      <c r="GD312" s="9"/>
      <c r="GE312" s="9"/>
    </row>
    <row r="313" spans="1:187" s="2" customFormat="1" ht="16.95" customHeight="1">
      <c r="A313" s="49" t="s">
        <v>306</v>
      </c>
      <c r="B313" s="37">
        <v>1968</v>
      </c>
      <c r="C313" s="37">
        <v>1801</v>
      </c>
      <c r="D313" s="4">
        <f t="shared" si="55"/>
        <v>0.91514227642276424</v>
      </c>
      <c r="E313" s="11">
        <v>10</v>
      </c>
      <c r="F313" s="5" t="s">
        <v>370</v>
      </c>
      <c r="G313" s="5" t="s">
        <v>370</v>
      </c>
      <c r="H313" s="5" t="s">
        <v>370</v>
      </c>
      <c r="I313" s="5" t="s">
        <v>370</v>
      </c>
      <c r="J313" s="5" t="s">
        <v>370</v>
      </c>
      <c r="K313" s="5" t="s">
        <v>370</v>
      </c>
      <c r="L313" s="5" t="s">
        <v>370</v>
      </c>
      <c r="M313" s="5" t="s">
        <v>370</v>
      </c>
      <c r="N313" s="37">
        <v>410.6</v>
      </c>
      <c r="O313" s="37">
        <v>137.80000000000001</v>
      </c>
      <c r="P313" s="4">
        <f t="shared" si="56"/>
        <v>0.33560642961519727</v>
      </c>
      <c r="Q313" s="11">
        <v>20</v>
      </c>
      <c r="R313" s="37">
        <v>0</v>
      </c>
      <c r="S313" s="37">
        <v>0</v>
      </c>
      <c r="T313" s="4">
        <f t="shared" si="57"/>
        <v>1</v>
      </c>
      <c r="U313" s="11">
        <v>20</v>
      </c>
      <c r="V313" s="37">
        <v>0</v>
      </c>
      <c r="W313" s="37">
        <v>0</v>
      </c>
      <c r="X313" s="4">
        <f t="shared" si="58"/>
        <v>1</v>
      </c>
      <c r="Y313" s="11">
        <v>30</v>
      </c>
      <c r="Z313" s="47">
        <f t="shared" si="63"/>
        <v>0.82329439195664489</v>
      </c>
      <c r="AA313" s="47">
        <f t="shared" si="59"/>
        <v>0.82329439195664489</v>
      </c>
      <c r="AB313" s="48">
        <v>1142</v>
      </c>
      <c r="AC313" s="37">
        <f t="shared" si="60"/>
        <v>103.81818181818181</v>
      </c>
      <c r="AD313" s="37">
        <f t="shared" si="61"/>
        <v>85.5</v>
      </c>
      <c r="AE313" s="37">
        <f t="shared" si="62"/>
        <v>-18.318181818181813</v>
      </c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10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10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10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10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10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10"/>
      <c r="GD313" s="9"/>
      <c r="GE313" s="9"/>
    </row>
    <row r="314" spans="1:187" s="2" customFormat="1" ht="16.95" customHeight="1">
      <c r="A314" s="49" t="s">
        <v>307</v>
      </c>
      <c r="B314" s="37">
        <v>8699</v>
      </c>
      <c r="C314" s="37">
        <v>8089.2</v>
      </c>
      <c r="D314" s="4">
        <f t="shared" si="55"/>
        <v>0.92989998850442579</v>
      </c>
      <c r="E314" s="11">
        <v>10</v>
      </c>
      <c r="F314" s="5" t="s">
        <v>370</v>
      </c>
      <c r="G314" s="5" t="s">
        <v>370</v>
      </c>
      <c r="H314" s="5" t="s">
        <v>370</v>
      </c>
      <c r="I314" s="5" t="s">
        <v>370</v>
      </c>
      <c r="J314" s="5" t="s">
        <v>370</v>
      </c>
      <c r="K314" s="5" t="s">
        <v>370</v>
      </c>
      <c r="L314" s="5" t="s">
        <v>370</v>
      </c>
      <c r="M314" s="5" t="s">
        <v>370</v>
      </c>
      <c r="N314" s="37">
        <v>621.4</v>
      </c>
      <c r="O314" s="37">
        <v>432.2</v>
      </c>
      <c r="P314" s="4">
        <f t="shared" si="56"/>
        <v>0.69552623109108469</v>
      </c>
      <c r="Q314" s="11">
        <v>20</v>
      </c>
      <c r="R314" s="37">
        <v>33</v>
      </c>
      <c r="S314" s="37">
        <v>36.200000000000003</v>
      </c>
      <c r="T314" s="4">
        <f t="shared" si="57"/>
        <v>1.0969696969696972</v>
      </c>
      <c r="U314" s="11">
        <v>15</v>
      </c>
      <c r="V314" s="37">
        <v>4</v>
      </c>
      <c r="W314" s="37">
        <v>4.5</v>
      </c>
      <c r="X314" s="4">
        <f t="shared" si="58"/>
        <v>1.125</v>
      </c>
      <c r="Y314" s="11">
        <v>35</v>
      </c>
      <c r="Z314" s="47">
        <f t="shared" si="63"/>
        <v>0.98798837451764265</v>
      </c>
      <c r="AA314" s="47">
        <f t="shared" si="59"/>
        <v>0.98798837451764265</v>
      </c>
      <c r="AB314" s="48">
        <v>87</v>
      </c>
      <c r="AC314" s="37">
        <f t="shared" si="60"/>
        <v>7.9090909090909092</v>
      </c>
      <c r="AD314" s="37">
        <f t="shared" si="61"/>
        <v>7.8</v>
      </c>
      <c r="AE314" s="37">
        <f t="shared" si="62"/>
        <v>-0.10909090909090935</v>
      </c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10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10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10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10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10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10"/>
      <c r="GD314" s="9"/>
      <c r="GE314" s="9"/>
    </row>
    <row r="315" spans="1:187" s="2" customFormat="1" ht="16.95" customHeight="1">
      <c r="A315" s="49" t="s">
        <v>308</v>
      </c>
      <c r="B315" s="37">
        <v>670</v>
      </c>
      <c r="C315" s="37">
        <v>448</v>
      </c>
      <c r="D315" s="4">
        <f t="shared" si="55"/>
        <v>0.66865671641791047</v>
      </c>
      <c r="E315" s="11">
        <v>10</v>
      </c>
      <c r="F315" s="5" t="s">
        <v>370</v>
      </c>
      <c r="G315" s="5" t="s">
        <v>370</v>
      </c>
      <c r="H315" s="5" t="s">
        <v>370</v>
      </c>
      <c r="I315" s="5" t="s">
        <v>370</v>
      </c>
      <c r="J315" s="5" t="s">
        <v>370</v>
      </c>
      <c r="K315" s="5" t="s">
        <v>370</v>
      </c>
      <c r="L315" s="5" t="s">
        <v>370</v>
      </c>
      <c r="M315" s="5" t="s">
        <v>370</v>
      </c>
      <c r="N315" s="37">
        <v>262.89999999999998</v>
      </c>
      <c r="O315" s="37">
        <v>110.4</v>
      </c>
      <c r="P315" s="4">
        <f t="shared" si="56"/>
        <v>0.41993153290224428</v>
      </c>
      <c r="Q315" s="11">
        <v>20</v>
      </c>
      <c r="R315" s="37">
        <v>0</v>
      </c>
      <c r="S315" s="37">
        <v>0.2</v>
      </c>
      <c r="T315" s="4">
        <f t="shared" si="57"/>
        <v>1</v>
      </c>
      <c r="U315" s="11">
        <v>10</v>
      </c>
      <c r="V315" s="37">
        <v>5</v>
      </c>
      <c r="W315" s="37">
        <v>5.7</v>
      </c>
      <c r="X315" s="4">
        <f t="shared" si="58"/>
        <v>1.1400000000000001</v>
      </c>
      <c r="Y315" s="11">
        <v>40</v>
      </c>
      <c r="Z315" s="47">
        <f t="shared" si="63"/>
        <v>0.8835649727778</v>
      </c>
      <c r="AA315" s="47">
        <f t="shared" si="59"/>
        <v>0.8835649727778</v>
      </c>
      <c r="AB315" s="48">
        <v>60</v>
      </c>
      <c r="AC315" s="37">
        <f t="shared" si="60"/>
        <v>5.4545454545454541</v>
      </c>
      <c r="AD315" s="37">
        <f t="shared" si="61"/>
        <v>4.8</v>
      </c>
      <c r="AE315" s="37">
        <f t="shared" si="62"/>
        <v>-0.65454545454545432</v>
      </c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10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10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10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10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10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10"/>
      <c r="GD315" s="9"/>
      <c r="GE315" s="9"/>
    </row>
    <row r="316" spans="1:187" s="2" customFormat="1" ht="16.95" customHeight="1">
      <c r="A316" s="49" t="s">
        <v>309</v>
      </c>
      <c r="B316" s="37">
        <v>470</v>
      </c>
      <c r="C316" s="37">
        <v>519</v>
      </c>
      <c r="D316" s="4">
        <f t="shared" si="55"/>
        <v>1.1042553191489362</v>
      </c>
      <c r="E316" s="11">
        <v>10</v>
      </c>
      <c r="F316" s="5" t="s">
        <v>370</v>
      </c>
      <c r="G316" s="5" t="s">
        <v>370</v>
      </c>
      <c r="H316" s="5" t="s">
        <v>370</v>
      </c>
      <c r="I316" s="5" t="s">
        <v>370</v>
      </c>
      <c r="J316" s="5" t="s">
        <v>370</v>
      </c>
      <c r="K316" s="5" t="s">
        <v>370</v>
      </c>
      <c r="L316" s="5" t="s">
        <v>370</v>
      </c>
      <c r="M316" s="5" t="s">
        <v>370</v>
      </c>
      <c r="N316" s="37">
        <v>21.8</v>
      </c>
      <c r="O316" s="37">
        <v>10.5</v>
      </c>
      <c r="P316" s="4">
        <f t="shared" si="56"/>
        <v>0.48165137614678899</v>
      </c>
      <c r="Q316" s="11">
        <v>20</v>
      </c>
      <c r="R316" s="37">
        <v>40</v>
      </c>
      <c r="S316" s="37">
        <v>47.9</v>
      </c>
      <c r="T316" s="4">
        <f t="shared" si="57"/>
        <v>1.1975</v>
      </c>
      <c r="U316" s="11">
        <v>20</v>
      </c>
      <c r="V316" s="37">
        <v>2</v>
      </c>
      <c r="W316" s="37">
        <v>2</v>
      </c>
      <c r="X316" s="4">
        <f t="shared" si="58"/>
        <v>1</v>
      </c>
      <c r="Y316" s="11">
        <v>30</v>
      </c>
      <c r="Z316" s="47">
        <f t="shared" si="63"/>
        <v>0.93281975893031421</v>
      </c>
      <c r="AA316" s="47">
        <f t="shared" si="59"/>
        <v>0.93281975893031421</v>
      </c>
      <c r="AB316" s="48">
        <v>1391</v>
      </c>
      <c r="AC316" s="37">
        <f t="shared" si="60"/>
        <v>126.45454545454545</v>
      </c>
      <c r="AD316" s="37">
        <f t="shared" si="61"/>
        <v>118</v>
      </c>
      <c r="AE316" s="37">
        <f t="shared" si="62"/>
        <v>-8.4545454545454533</v>
      </c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10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10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10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10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10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10"/>
      <c r="GD316" s="9"/>
      <c r="GE316" s="9"/>
    </row>
    <row r="317" spans="1:187" s="2" customFormat="1" ht="16.95" customHeight="1">
      <c r="A317" s="49" t="s">
        <v>310</v>
      </c>
      <c r="B317" s="37">
        <v>0</v>
      </c>
      <c r="C317" s="37">
        <v>0</v>
      </c>
      <c r="D317" s="4">
        <f t="shared" si="55"/>
        <v>0</v>
      </c>
      <c r="E317" s="11">
        <v>0</v>
      </c>
      <c r="F317" s="5" t="s">
        <v>370</v>
      </c>
      <c r="G317" s="5" t="s">
        <v>370</v>
      </c>
      <c r="H317" s="5" t="s">
        <v>370</v>
      </c>
      <c r="I317" s="5" t="s">
        <v>370</v>
      </c>
      <c r="J317" s="5" t="s">
        <v>370</v>
      </c>
      <c r="K317" s="5" t="s">
        <v>370</v>
      </c>
      <c r="L317" s="5" t="s">
        <v>370</v>
      </c>
      <c r="M317" s="5" t="s">
        <v>370</v>
      </c>
      <c r="N317" s="37">
        <v>31.3</v>
      </c>
      <c r="O317" s="37">
        <v>15</v>
      </c>
      <c r="P317" s="4">
        <f t="shared" si="56"/>
        <v>0.47923322683706071</v>
      </c>
      <c r="Q317" s="11">
        <v>20</v>
      </c>
      <c r="R317" s="37">
        <v>15</v>
      </c>
      <c r="S317" s="37">
        <v>6.7</v>
      </c>
      <c r="T317" s="4">
        <f t="shared" si="57"/>
        <v>0.44666666666666666</v>
      </c>
      <c r="U317" s="11">
        <v>20</v>
      </c>
      <c r="V317" s="37">
        <v>0</v>
      </c>
      <c r="W317" s="37">
        <v>2.7</v>
      </c>
      <c r="X317" s="4">
        <f t="shared" si="58"/>
        <v>1</v>
      </c>
      <c r="Y317" s="11">
        <v>30</v>
      </c>
      <c r="Z317" s="47">
        <f t="shared" si="63"/>
        <v>0.69311425528677928</v>
      </c>
      <c r="AA317" s="47">
        <f t="shared" si="59"/>
        <v>0.69311425528677928</v>
      </c>
      <c r="AB317" s="48">
        <v>1341</v>
      </c>
      <c r="AC317" s="37">
        <f t="shared" si="60"/>
        <v>121.90909090909091</v>
      </c>
      <c r="AD317" s="37">
        <f t="shared" si="61"/>
        <v>84.5</v>
      </c>
      <c r="AE317" s="37">
        <f t="shared" si="62"/>
        <v>-37.409090909090907</v>
      </c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10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10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10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10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10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10"/>
      <c r="GD317" s="9"/>
      <c r="GE317" s="9"/>
    </row>
    <row r="318" spans="1:187" s="2" customFormat="1" ht="16.95" customHeight="1">
      <c r="A318" s="49" t="s">
        <v>311</v>
      </c>
      <c r="B318" s="37">
        <v>8000</v>
      </c>
      <c r="C318" s="37">
        <v>8190.7</v>
      </c>
      <c r="D318" s="4">
        <f t="shared" si="55"/>
        <v>1.0238375</v>
      </c>
      <c r="E318" s="11">
        <v>10</v>
      </c>
      <c r="F318" s="5" t="s">
        <v>370</v>
      </c>
      <c r="G318" s="5" t="s">
        <v>370</v>
      </c>
      <c r="H318" s="5" t="s">
        <v>370</v>
      </c>
      <c r="I318" s="5" t="s">
        <v>370</v>
      </c>
      <c r="J318" s="5" t="s">
        <v>370</v>
      </c>
      <c r="K318" s="5" t="s">
        <v>370</v>
      </c>
      <c r="L318" s="5" t="s">
        <v>370</v>
      </c>
      <c r="M318" s="5" t="s">
        <v>370</v>
      </c>
      <c r="N318" s="37">
        <v>384.2</v>
      </c>
      <c r="O318" s="37">
        <v>97.8</v>
      </c>
      <c r="P318" s="4">
        <f t="shared" si="56"/>
        <v>0.2545549193128579</v>
      </c>
      <c r="Q318" s="11">
        <v>20</v>
      </c>
      <c r="R318" s="37">
        <v>16</v>
      </c>
      <c r="S318" s="37">
        <v>3.8</v>
      </c>
      <c r="T318" s="4">
        <f t="shared" si="57"/>
        <v>0.23749999999999999</v>
      </c>
      <c r="U318" s="11">
        <v>20</v>
      </c>
      <c r="V318" s="37">
        <v>5</v>
      </c>
      <c r="W318" s="37">
        <v>6.5</v>
      </c>
      <c r="X318" s="4">
        <f t="shared" si="58"/>
        <v>1.3</v>
      </c>
      <c r="Y318" s="11">
        <v>30</v>
      </c>
      <c r="Z318" s="47">
        <f t="shared" si="63"/>
        <v>0.7384934173282145</v>
      </c>
      <c r="AA318" s="47">
        <f t="shared" si="59"/>
        <v>0.7384934173282145</v>
      </c>
      <c r="AB318" s="48">
        <v>1013</v>
      </c>
      <c r="AC318" s="37">
        <f t="shared" si="60"/>
        <v>92.090909090909093</v>
      </c>
      <c r="AD318" s="37">
        <f t="shared" si="61"/>
        <v>68</v>
      </c>
      <c r="AE318" s="37">
        <f t="shared" si="62"/>
        <v>-24.090909090909093</v>
      </c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10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10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10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10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10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10"/>
      <c r="GD318" s="9"/>
      <c r="GE318" s="9"/>
    </row>
    <row r="319" spans="1:187" s="2" customFormat="1" ht="16.95" customHeight="1">
      <c r="A319" s="49" t="s">
        <v>312</v>
      </c>
      <c r="B319" s="37">
        <v>4150</v>
      </c>
      <c r="C319" s="37">
        <v>3264.5</v>
      </c>
      <c r="D319" s="4">
        <f t="shared" si="55"/>
        <v>0.78662650602409634</v>
      </c>
      <c r="E319" s="11">
        <v>10</v>
      </c>
      <c r="F319" s="5" t="s">
        <v>370</v>
      </c>
      <c r="G319" s="5" t="s">
        <v>370</v>
      </c>
      <c r="H319" s="5" t="s">
        <v>370</v>
      </c>
      <c r="I319" s="5" t="s">
        <v>370</v>
      </c>
      <c r="J319" s="5" t="s">
        <v>370</v>
      </c>
      <c r="K319" s="5" t="s">
        <v>370</v>
      </c>
      <c r="L319" s="5" t="s">
        <v>370</v>
      </c>
      <c r="M319" s="5" t="s">
        <v>370</v>
      </c>
      <c r="N319" s="37">
        <v>1517.7</v>
      </c>
      <c r="O319" s="37">
        <v>56.3</v>
      </c>
      <c r="P319" s="4">
        <f t="shared" si="56"/>
        <v>3.7095605192066942E-2</v>
      </c>
      <c r="Q319" s="11">
        <v>20</v>
      </c>
      <c r="R319" s="37">
        <v>0</v>
      </c>
      <c r="S319" s="37">
        <v>0</v>
      </c>
      <c r="T319" s="4">
        <f t="shared" si="57"/>
        <v>1</v>
      </c>
      <c r="U319" s="11">
        <v>20</v>
      </c>
      <c r="V319" s="37">
        <v>0</v>
      </c>
      <c r="W319" s="37">
        <v>0</v>
      </c>
      <c r="X319" s="4">
        <f t="shared" si="58"/>
        <v>1</v>
      </c>
      <c r="Y319" s="11">
        <v>30</v>
      </c>
      <c r="Z319" s="47">
        <f t="shared" si="63"/>
        <v>0.73260221455102881</v>
      </c>
      <c r="AA319" s="47">
        <f t="shared" si="59"/>
        <v>0.73260221455102881</v>
      </c>
      <c r="AB319" s="48">
        <v>1909</v>
      </c>
      <c r="AC319" s="37">
        <f t="shared" si="60"/>
        <v>173.54545454545453</v>
      </c>
      <c r="AD319" s="37">
        <f t="shared" si="61"/>
        <v>127.1</v>
      </c>
      <c r="AE319" s="37">
        <f t="shared" si="62"/>
        <v>-46.445454545454538</v>
      </c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10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10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10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10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10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10"/>
      <c r="GD319" s="9"/>
      <c r="GE319" s="9"/>
    </row>
    <row r="320" spans="1:187" s="2" customFormat="1" ht="16.95" customHeight="1">
      <c r="A320" s="49" t="s">
        <v>313</v>
      </c>
      <c r="B320" s="37">
        <v>1700</v>
      </c>
      <c r="C320" s="37">
        <v>1193</v>
      </c>
      <c r="D320" s="4">
        <f t="shared" si="55"/>
        <v>0.70176470588235296</v>
      </c>
      <c r="E320" s="11">
        <v>10</v>
      </c>
      <c r="F320" s="5" t="s">
        <v>370</v>
      </c>
      <c r="G320" s="5" t="s">
        <v>370</v>
      </c>
      <c r="H320" s="5" t="s">
        <v>370</v>
      </c>
      <c r="I320" s="5" t="s">
        <v>370</v>
      </c>
      <c r="J320" s="5" t="s">
        <v>370</v>
      </c>
      <c r="K320" s="5" t="s">
        <v>370</v>
      </c>
      <c r="L320" s="5" t="s">
        <v>370</v>
      </c>
      <c r="M320" s="5" t="s">
        <v>370</v>
      </c>
      <c r="N320" s="37">
        <v>104.3</v>
      </c>
      <c r="O320" s="37">
        <v>69.8</v>
      </c>
      <c r="P320" s="4">
        <f t="shared" si="56"/>
        <v>0.66922339405560882</v>
      </c>
      <c r="Q320" s="11">
        <v>20</v>
      </c>
      <c r="R320" s="37">
        <v>20</v>
      </c>
      <c r="S320" s="37">
        <v>22.3</v>
      </c>
      <c r="T320" s="4">
        <f t="shared" si="57"/>
        <v>1.115</v>
      </c>
      <c r="U320" s="11">
        <v>30</v>
      </c>
      <c r="V320" s="37">
        <v>0.2</v>
      </c>
      <c r="W320" s="37">
        <v>0</v>
      </c>
      <c r="X320" s="4">
        <f t="shared" si="58"/>
        <v>0</v>
      </c>
      <c r="Y320" s="11">
        <v>20</v>
      </c>
      <c r="Z320" s="47">
        <f t="shared" si="63"/>
        <v>0.67315143674919642</v>
      </c>
      <c r="AA320" s="47">
        <f t="shared" si="59"/>
        <v>0.67315143674919642</v>
      </c>
      <c r="AB320" s="48">
        <v>316</v>
      </c>
      <c r="AC320" s="37">
        <f t="shared" si="60"/>
        <v>28.727272727272727</v>
      </c>
      <c r="AD320" s="37">
        <f t="shared" si="61"/>
        <v>19.3</v>
      </c>
      <c r="AE320" s="37">
        <f t="shared" si="62"/>
        <v>-9.4272727272727259</v>
      </c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10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10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10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10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10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10"/>
      <c r="GD320" s="9"/>
      <c r="GE320" s="9"/>
    </row>
    <row r="321" spans="1:187" s="2" customFormat="1" ht="16.95" customHeight="1">
      <c r="A321" s="49" t="s">
        <v>314</v>
      </c>
      <c r="B321" s="37">
        <v>0</v>
      </c>
      <c r="C321" s="37">
        <v>0</v>
      </c>
      <c r="D321" s="4">
        <f t="shared" si="55"/>
        <v>0</v>
      </c>
      <c r="E321" s="11">
        <v>0</v>
      </c>
      <c r="F321" s="5" t="s">
        <v>370</v>
      </c>
      <c r="G321" s="5" t="s">
        <v>370</v>
      </c>
      <c r="H321" s="5" t="s">
        <v>370</v>
      </c>
      <c r="I321" s="5" t="s">
        <v>370</v>
      </c>
      <c r="J321" s="5" t="s">
        <v>370</v>
      </c>
      <c r="K321" s="5" t="s">
        <v>370</v>
      </c>
      <c r="L321" s="5" t="s">
        <v>370</v>
      </c>
      <c r="M321" s="5" t="s">
        <v>370</v>
      </c>
      <c r="N321" s="37">
        <v>89.3</v>
      </c>
      <c r="O321" s="37">
        <v>162.5</v>
      </c>
      <c r="P321" s="4">
        <f t="shared" si="56"/>
        <v>1.8197088465845466</v>
      </c>
      <c r="Q321" s="11">
        <v>20</v>
      </c>
      <c r="R321" s="37">
        <v>20</v>
      </c>
      <c r="S321" s="37">
        <v>23.5</v>
      </c>
      <c r="T321" s="4">
        <f t="shared" si="57"/>
        <v>1.175</v>
      </c>
      <c r="U321" s="11">
        <v>10</v>
      </c>
      <c r="V321" s="37">
        <v>0</v>
      </c>
      <c r="W321" s="37">
        <v>0</v>
      </c>
      <c r="X321" s="4">
        <f t="shared" si="58"/>
        <v>1</v>
      </c>
      <c r="Y321" s="11">
        <v>40</v>
      </c>
      <c r="Z321" s="47">
        <f t="shared" si="63"/>
        <v>1.2592025275955847</v>
      </c>
      <c r="AA321" s="47">
        <f t="shared" si="59"/>
        <v>1.2059202527595585</v>
      </c>
      <c r="AB321" s="48">
        <v>343</v>
      </c>
      <c r="AC321" s="37">
        <f t="shared" si="60"/>
        <v>31.181818181818183</v>
      </c>
      <c r="AD321" s="37">
        <f t="shared" si="61"/>
        <v>37.6</v>
      </c>
      <c r="AE321" s="37">
        <f t="shared" si="62"/>
        <v>6.418181818181818</v>
      </c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10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10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10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10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10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10"/>
      <c r="GD321" s="9"/>
      <c r="GE321" s="9"/>
    </row>
    <row r="322" spans="1:187" s="2" customFormat="1" ht="16.95" customHeight="1">
      <c r="A322" s="49" t="s">
        <v>315</v>
      </c>
      <c r="B322" s="37">
        <v>0</v>
      </c>
      <c r="C322" s="37">
        <v>0</v>
      </c>
      <c r="D322" s="4">
        <f t="shared" si="55"/>
        <v>0</v>
      </c>
      <c r="E322" s="11">
        <v>0</v>
      </c>
      <c r="F322" s="5" t="s">
        <v>370</v>
      </c>
      <c r="G322" s="5" t="s">
        <v>370</v>
      </c>
      <c r="H322" s="5" t="s">
        <v>370</v>
      </c>
      <c r="I322" s="5" t="s">
        <v>370</v>
      </c>
      <c r="J322" s="5" t="s">
        <v>370</v>
      </c>
      <c r="K322" s="5" t="s">
        <v>370</v>
      </c>
      <c r="L322" s="5" t="s">
        <v>370</v>
      </c>
      <c r="M322" s="5" t="s">
        <v>370</v>
      </c>
      <c r="N322" s="37">
        <v>189.8</v>
      </c>
      <c r="O322" s="37">
        <v>232.5</v>
      </c>
      <c r="P322" s="4">
        <f t="shared" si="56"/>
        <v>1.2249736564805058</v>
      </c>
      <c r="Q322" s="11">
        <v>20</v>
      </c>
      <c r="R322" s="37">
        <v>103</v>
      </c>
      <c r="S322" s="37">
        <v>117.1</v>
      </c>
      <c r="T322" s="4">
        <f t="shared" si="57"/>
        <v>1.1368932038834951</v>
      </c>
      <c r="U322" s="11">
        <v>40</v>
      </c>
      <c r="V322" s="37">
        <v>0</v>
      </c>
      <c r="W322" s="37">
        <v>0</v>
      </c>
      <c r="X322" s="4">
        <f t="shared" si="58"/>
        <v>1</v>
      </c>
      <c r="Y322" s="11">
        <v>10</v>
      </c>
      <c r="Z322" s="47">
        <f t="shared" si="63"/>
        <v>1.1425028754992845</v>
      </c>
      <c r="AA322" s="47">
        <f t="shared" si="59"/>
        <v>1.1425028754992845</v>
      </c>
      <c r="AB322" s="48">
        <v>140</v>
      </c>
      <c r="AC322" s="37">
        <f t="shared" si="60"/>
        <v>12.727272727272727</v>
      </c>
      <c r="AD322" s="37">
        <f t="shared" si="61"/>
        <v>14.5</v>
      </c>
      <c r="AE322" s="37">
        <f t="shared" si="62"/>
        <v>1.7727272727272734</v>
      </c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10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10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10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10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10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10"/>
      <c r="GD322" s="9"/>
      <c r="GE322" s="9"/>
    </row>
    <row r="323" spans="1:187" s="2" customFormat="1" ht="16.95" customHeight="1">
      <c r="A323" s="49" t="s">
        <v>316</v>
      </c>
      <c r="B323" s="37">
        <v>70</v>
      </c>
      <c r="C323" s="37">
        <v>67</v>
      </c>
      <c r="D323" s="4">
        <f t="shared" si="55"/>
        <v>0.95714285714285718</v>
      </c>
      <c r="E323" s="11">
        <v>10</v>
      </c>
      <c r="F323" s="5" t="s">
        <v>370</v>
      </c>
      <c r="G323" s="5" t="s">
        <v>370</v>
      </c>
      <c r="H323" s="5" t="s">
        <v>370</v>
      </c>
      <c r="I323" s="5" t="s">
        <v>370</v>
      </c>
      <c r="J323" s="5" t="s">
        <v>370</v>
      </c>
      <c r="K323" s="5" t="s">
        <v>370</v>
      </c>
      <c r="L323" s="5" t="s">
        <v>370</v>
      </c>
      <c r="M323" s="5" t="s">
        <v>370</v>
      </c>
      <c r="N323" s="37">
        <v>27.7</v>
      </c>
      <c r="O323" s="37">
        <v>42.4</v>
      </c>
      <c r="P323" s="4">
        <f t="shared" si="56"/>
        <v>1.5306859205776173</v>
      </c>
      <c r="Q323" s="11">
        <v>20</v>
      </c>
      <c r="R323" s="37">
        <v>0</v>
      </c>
      <c r="S323" s="37">
        <v>0</v>
      </c>
      <c r="T323" s="4">
        <f t="shared" si="57"/>
        <v>1</v>
      </c>
      <c r="U323" s="11">
        <v>15</v>
      </c>
      <c r="V323" s="37">
        <v>0.2</v>
      </c>
      <c r="W323" s="37">
        <v>0.2</v>
      </c>
      <c r="X323" s="4">
        <f t="shared" si="58"/>
        <v>1</v>
      </c>
      <c r="Y323" s="11">
        <v>35</v>
      </c>
      <c r="Z323" s="47">
        <f t="shared" si="63"/>
        <v>1.1273143372872614</v>
      </c>
      <c r="AA323" s="47">
        <f t="shared" si="59"/>
        <v>1.1273143372872614</v>
      </c>
      <c r="AB323" s="48">
        <v>1444</v>
      </c>
      <c r="AC323" s="37">
        <f t="shared" si="60"/>
        <v>131.27272727272728</v>
      </c>
      <c r="AD323" s="37">
        <f t="shared" si="61"/>
        <v>148</v>
      </c>
      <c r="AE323" s="37">
        <f t="shared" si="62"/>
        <v>16.72727272727272</v>
      </c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10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10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10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10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10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10"/>
      <c r="GD323" s="9"/>
      <c r="GE323" s="9"/>
    </row>
    <row r="324" spans="1:187" s="2" customFormat="1" ht="16.95" customHeight="1">
      <c r="A324" s="49" t="s">
        <v>317</v>
      </c>
      <c r="B324" s="37">
        <v>811</v>
      </c>
      <c r="C324" s="37">
        <v>605.9</v>
      </c>
      <c r="D324" s="4">
        <f t="shared" si="55"/>
        <v>0.74710234278668308</v>
      </c>
      <c r="E324" s="11">
        <v>10</v>
      </c>
      <c r="F324" s="5" t="s">
        <v>370</v>
      </c>
      <c r="G324" s="5" t="s">
        <v>370</v>
      </c>
      <c r="H324" s="5" t="s">
        <v>370</v>
      </c>
      <c r="I324" s="5" t="s">
        <v>370</v>
      </c>
      <c r="J324" s="5" t="s">
        <v>370</v>
      </c>
      <c r="K324" s="5" t="s">
        <v>370</v>
      </c>
      <c r="L324" s="5" t="s">
        <v>370</v>
      </c>
      <c r="M324" s="5" t="s">
        <v>370</v>
      </c>
      <c r="N324" s="37">
        <v>93.3</v>
      </c>
      <c r="O324" s="37">
        <v>60.1</v>
      </c>
      <c r="P324" s="4">
        <f t="shared" si="56"/>
        <v>0.64415862808145774</v>
      </c>
      <c r="Q324" s="11">
        <v>20</v>
      </c>
      <c r="R324" s="37">
        <v>9</v>
      </c>
      <c r="S324" s="37">
        <v>10.7</v>
      </c>
      <c r="T324" s="4">
        <f t="shared" si="57"/>
        <v>1.1888888888888889</v>
      </c>
      <c r="U324" s="11">
        <v>20</v>
      </c>
      <c r="V324" s="37">
        <v>0</v>
      </c>
      <c r="W324" s="37">
        <v>0</v>
      </c>
      <c r="X324" s="4">
        <f t="shared" si="58"/>
        <v>1</v>
      </c>
      <c r="Y324" s="11">
        <v>30</v>
      </c>
      <c r="Z324" s="47">
        <f t="shared" si="63"/>
        <v>0.92664967209092208</v>
      </c>
      <c r="AA324" s="47">
        <f t="shared" si="59"/>
        <v>0.92664967209092208</v>
      </c>
      <c r="AB324" s="48">
        <v>1896</v>
      </c>
      <c r="AC324" s="37">
        <f t="shared" si="60"/>
        <v>172.36363636363637</v>
      </c>
      <c r="AD324" s="37">
        <f t="shared" si="61"/>
        <v>159.69999999999999</v>
      </c>
      <c r="AE324" s="37">
        <f t="shared" si="62"/>
        <v>-12.663636363636385</v>
      </c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10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10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10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10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10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10"/>
      <c r="GD324" s="9"/>
      <c r="GE324" s="9"/>
    </row>
    <row r="325" spans="1:187" s="2" customFormat="1" ht="16.95" customHeight="1">
      <c r="A325" s="49" t="s">
        <v>318</v>
      </c>
      <c r="B325" s="37">
        <v>0</v>
      </c>
      <c r="C325" s="37">
        <v>0</v>
      </c>
      <c r="D325" s="4">
        <f t="shared" si="55"/>
        <v>0</v>
      </c>
      <c r="E325" s="11">
        <v>0</v>
      </c>
      <c r="F325" s="5" t="s">
        <v>370</v>
      </c>
      <c r="G325" s="5" t="s">
        <v>370</v>
      </c>
      <c r="H325" s="5" t="s">
        <v>370</v>
      </c>
      <c r="I325" s="5" t="s">
        <v>370</v>
      </c>
      <c r="J325" s="5" t="s">
        <v>370</v>
      </c>
      <c r="K325" s="5" t="s">
        <v>370</v>
      </c>
      <c r="L325" s="5" t="s">
        <v>370</v>
      </c>
      <c r="M325" s="5" t="s">
        <v>370</v>
      </c>
      <c r="N325" s="37">
        <v>184.1</v>
      </c>
      <c r="O325" s="37">
        <v>110.2</v>
      </c>
      <c r="P325" s="4">
        <f t="shared" si="56"/>
        <v>0.59858772406300931</v>
      </c>
      <c r="Q325" s="11">
        <v>20</v>
      </c>
      <c r="R325" s="37">
        <v>0</v>
      </c>
      <c r="S325" s="37">
        <v>0</v>
      </c>
      <c r="T325" s="4">
        <f t="shared" si="57"/>
        <v>1</v>
      </c>
      <c r="U325" s="11">
        <v>20</v>
      </c>
      <c r="V325" s="37">
        <v>0</v>
      </c>
      <c r="W325" s="37">
        <v>0</v>
      </c>
      <c r="X325" s="4">
        <f t="shared" si="58"/>
        <v>1</v>
      </c>
      <c r="Y325" s="11">
        <v>30</v>
      </c>
      <c r="Z325" s="47">
        <f t="shared" si="63"/>
        <v>0.88531077830371696</v>
      </c>
      <c r="AA325" s="47">
        <f t="shared" si="59"/>
        <v>0.88531077830371696</v>
      </c>
      <c r="AB325" s="48">
        <v>1358</v>
      </c>
      <c r="AC325" s="37">
        <f t="shared" si="60"/>
        <v>123.45454545454545</v>
      </c>
      <c r="AD325" s="37">
        <f t="shared" si="61"/>
        <v>109.3</v>
      </c>
      <c r="AE325" s="37">
        <f t="shared" si="62"/>
        <v>-14.154545454545456</v>
      </c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10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10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10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10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10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10"/>
      <c r="GD325" s="9"/>
      <c r="GE325" s="9"/>
    </row>
    <row r="326" spans="1:187" s="2" customFormat="1" ht="16.95" customHeight="1">
      <c r="A326" s="49" t="s">
        <v>319</v>
      </c>
      <c r="B326" s="37">
        <v>1600</v>
      </c>
      <c r="C326" s="37">
        <v>1521</v>
      </c>
      <c r="D326" s="4">
        <f t="shared" si="55"/>
        <v>0.95062500000000005</v>
      </c>
      <c r="E326" s="11">
        <v>10</v>
      </c>
      <c r="F326" s="5" t="s">
        <v>370</v>
      </c>
      <c r="G326" s="5" t="s">
        <v>370</v>
      </c>
      <c r="H326" s="5" t="s">
        <v>370</v>
      </c>
      <c r="I326" s="5" t="s">
        <v>370</v>
      </c>
      <c r="J326" s="5" t="s">
        <v>370</v>
      </c>
      <c r="K326" s="5" t="s">
        <v>370</v>
      </c>
      <c r="L326" s="5" t="s">
        <v>370</v>
      </c>
      <c r="M326" s="5" t="s">
        <v>370</v>
      </c>
      <c r="N326" s="37">
        <v>91.4</v>
      </c>
      <c r="O326" s="37">
        <v>117.4</v>
      </c>
      <c r="P326" s="4">
        <f t="shared" si="56"/>
        <v>1.2844638949671772</v>
      </c>
      <c r="Q326" s="11">
        <v>20</v>
      </c>
      <c r="R326" s="37">
        <v>277</v>
      </c>
      <c r="S326" s="37">
        <v>286</v>
      </c>
      <c r="T326" s="4">
        <f t="shared" si="57"/>
        <v>1.0324909747292419</v>
      </c>
      <c r="U326" s="11">
        <v>40</v>
      </c>
      <c r="V326" s="37">
        <v>0.3</v>
      </c>
      <c r="W326" s="37">
        <v>1</v>
      </c>
      <c r="X326" s="4">
        <f t="shared" si="58"/>
        <v>3.3333333333333335</v>
      </c>
      <c r="Y326" s="11">
        <v>10</v>
      </c>
      <c r="Z326" s="47">
        <f t="shared" si="63"/>
        <v>1.3728562527730819</v>
      </c>
      <c r="AA326" s="47">
        <f t="shared" si="59"/>
        <v>1.2172856252773081</v>
      </c>
      <c r="AB326" s="48">
        <v>2524</v>
      </c>
      <c r="AC326" s="37">
        <f t="shared" si="60"/>
        <v>229.45454545454547</v>
      </c>
      <c r="AD326" s="37">
        <f t="shared" si="61"/>
        <v>279.3</v>
      </c>
      <c r="AE326" s="37">
        <f t="shared" si="62"/>
        <v>49.845454545454544</v>
      </c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10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10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10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10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10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10"/>
      <c r="GD326" s="9"/>
      <c r="GE326" s="9"/>
    </row>
    <row r="327" spans="1:187" s="2" customFormat="1" ht="16.95" customHeight="1">
      <c r="A327" s="49" t="s">
        <v>320</v>
      </c>
      <c r="B327" s="37">
        <v>0</v>
      </c>
      <c r="C327" s="37">
        <v>0</v>
      </c>
      <c r="D327" s="4">
        <f t="shared" si="55"/>
        <v>0</v>
      </c>
      <c r="E327" s="11">
        <v>0</v>
      </c>
      <c r="F327" s="5" t="s">
        <v>370</v>
      </c>
      <c r="G327" s="5" t="s">
        <v>370</v>
      </c>
      <c r="H327" s="5" t="s">
        <v>370</v>
      </c>
      <c r="I327" s="5" t="s">
        <v>370</v>
      </c>
      <c r="J327" s="5" t="s">
        <v>370</v>
      </c>
      <c r="K327" s="5" t="s">
        <v>370</v>
      </c>
      <c r="L327" s="5" t="s">
        <v>370</v>
      </c>
      <c r="M327" s="5" t="s">
        <v>370</v>
      </c>
      <c r="N327" s="37">
        <v>54.7</v>
      </c>
      <c r="O327" s="37">
        <v>39.5</v>
      </c>
      <c r="P327" s="4">
        <f t="shared" si="56"/>
        <v>0.72212065813528337</v>
      </c>
      <c r="Q327" s="11">
        <v>20</v>
      </c>
      <c r="R327" s="37">
        <v>0</v>
      </c>
      <c r="S327" s="37">
        <v>0</v>
      </c>
      <c r="T327" s="4">
        <f t="shared" si="57"/>
        <v>1</v>
      </c>
      <c r="U327" s="11">
        <v>25</v>
      </c>
      <c r="V327" s="37">
        <v>0</v>
      </c>
      <c r="W327" s="37">
        <v>0</v>
      </c>
      <c r="X327" s="4">
        <f t="shared" si="58"/>
        <v>1</v>
      </c>
      <c r="Y327" s="11">
        <v>25</v>
      </c>
      <c r="Z327" s="47">
        <f t="shared" si="63"/>
        <v>0.92060590232436657</v>
      </c>
      <c r="AA327" s="47">
        <f t="shared" si="59"/>
        <v>0.92060590232436657</v>
      </c>
      <c r="AB327" s="48">
        <v>377</v>
      </c>
      <c r="AC327" s="37">
        <f t="shared" si="60"/>
        <v>34.272727272727273</v>
      </c>
      <c r="AD327" s="37">
        <f t="shared" si="61"/>
        <v>31.6</v>
      </c>
      <c r="AE327" s="37">
        <f t="shared" si="62"/>
        <v>-2.672727272727272</v>
      </c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10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10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10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10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10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10"/>
      <c r="GD327" s="9"/>
      <c r="GE327" s="9"/>
    </row>
    <row r="328" spans="1:187" s="2" customFormat="1" ht="16.95" customHeight="1">
      <c r="A328" s="18" t="s">
        <v>321</v>
      </c>
      <c r="B328" s="66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10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10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10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10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10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10"/>
      <c r="GD328" s="9"/>
      <c r="GE328" s="9"/>
    </row>
    <row r="329" spans="1:187" s="2" customFormat="1" ht="16.95" customHeight="1">
      <c r="A329" s="14" t="s">
        <v>322</v>
      </c>
      <c r="B329" s="37">
        <v>42</v>
      </c>
      <c r="C329" s="37">
        <v>77.2</v>
      </c>
      <c r="D329" s="4">
        <f t="shared" si="55"/>
        <v>1.8380952380952382</v>
      </c>
      <c r="E329" s="11">
        <v>10</v>
      </c>
      <c r="F329" s="5" t="s">
        <v>370</v>
      </c>
      <c r="G329" s="5" t="s">
        <v>370</v>
      </c>
      <c r="H329" s="5" t="s">
        <v>370</v>
      </c>
      <c r="I329" s="5" t="s">
        <v>370</v>
      </c>
      <c r="J329" s="5" t="s">
        <v>370</v>
      </c>
      <c r="K329" s="5" t="s">
        <v>370</v>
      </c>
      <c r="L329" s="5" t="s">
        <v>370</v>
      </c>
      <c r="M329" s="5" t="s">
        <v>370</v>
      </c>
      <c r="N329" s="37">
        <v>32.299999999999997</v>
      </c>
      <c r="O329" s="37">
        <v>1.6</v>
      </c>
      <c r="P329" s="4">
        <f t="shared" si="56"/>
        <v>4.9535603715170289E-2</v>
      </c>
      <c r="Q329" s="11">
        <v>20</v>
      </c>
      <c r="R329" s="37">
        <v>2</v>
      </c>
      <c r="S329" s="37">
        <v>2.1</v>
      </c>
      <c r="T329" s="4">
        <f t="shared" si="57"/>
        <v>1.05</v>
      </c>
      <c r="U329" s="11">
        <v>30</v>
      </c>
      <c r="V329" s="37">
        <v>2</v>
      </c>
      <c r="W329" s="37">
        <v>2</v>
      </c>
      <c r="X329" s="4">
        <f t="shared" si="58"/>
        <v>1</v>
      </c>
      <c r="Y329" s="11">
        <v>20</v>
      </c>
      <c r="Z329" s="47">
        <f t="shared" si="63"/>
        <v>0.88589580569069748</v>
      </c>
      <c r="AA329" s="47">
        <f t="shared" si="59"/>
        <v>0.88589580569069748</v>
      </c>
      <c r="AB329" s="48">
        <v>2170</v>
      </c>
      <c r="AC329" s="37">
        <f t="shared" si="60"/>
        <v>197.27272727272728</v>
      </c>
      <c r="AD329" s="37">
        <f t="shared" si="61"/>
        <v>174.8</v>
      </c>
      <c r="AE329" s="37">
        <f t="shared" si="62"/>
        <v>-22.472727272727269</v>
      </c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10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10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10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10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10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10"/>
      <c r="GD329" s="9"/>
      <c r="GE329" s="9"/>
    </row>
    <row r="330" spans="1:187" s="2" customFormat="1" ht="16.95" customHeight="1">
      <c r="A330" s="14" t="s">
        <v>323</v>
      </c>
      <c r="B330" s="37">
        <v>58</v>
      </c>
      <c r="C330" s="37">
        <v>58</v>
      </c>
      <c r="D330" s="4">
        <f t="shared" si="55"/>
        <v>1</v>
      </c>
      <c r="E330" s="11">
        <v>10</v>
      </c>
      <c r="F330" s="5" t="s">
        <v>370</v>
      </c>
      <c r="G330" s="5" t="s">
        <v>370</v>
      </c>
      <c r="H330" s="5" t="s">
        <v>370</v>
      </c>
      <c r="I330" s="5" t="s">
        <v>370</v>
      </c>
      <c r="J330" s="5" t="s">
        <v>370</v>
      </c>
      <c r="K330" s="5" t="s">
        <v>370</v>
      </c>
      <c r="L330" s="5" t="s">
        <v>370</v>
      </c>
      <c r="M330" s="5" t="s">
        <v>370</v>
      </c>
      <c r="N330" s="37">
        <v>1.8</v>
      </c>
      <c r="O330" s="37">
        <v>3.3</v>
      </c>
      <c r="P330" s="4">
        <f t="shared" si="56"/>
        <v>1.8333333333333333</v>
      </c>
      <c r="Q330" s="11">
        <v>20</v>
      </c>
      <c r="R330" s="37">
        <v>19</v>
      </c>
      <c r="S330" s="37">
        <v>11.8</v>
      </c>
      <c r="T330" s="4">
        <f t="shared" si="57"/>
        <v>0.62105263157894741</v>
      </c>
      <c r="U330" s="11">
        <v>20</v>
      </c>
      <c r="V330" s="37">
        <v>2</v>
      </c>
      <c r="W330" s="37">
        <v>2.1</v>
      </c>
      <c r="X330" s="4">
        <f t="shared" si="58"/>
        <v>1.05</v>
      </c>
      <c r="Y330" s="11">
        <v>30</v>
      </c>
      <c r="Z330" s="47">
        <f t="shared" si="63"/>
        <v>1.1323464912280703</v>
      </c>
      <c r="AA330" s="47">
        <f t="shared" si="59"/>
        <v>1.1323464912280703</v>
      </c>
      <c r="AB330" s="48">
        <v>1946</v>
      </c>
      <c r="AC330" s="37">
        <f t="shared" si="60"/>
        <v>176.90909090909091</v>
      </c>
      <c r="AD330" s="37">
        <f t="shared" si="61"/>
        <v>200.3</v>
      </c>
      <c r="AE330" s="37">
        <f t="shared" si="62"/>
        <v>23.390909090909105</v>
      </c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10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10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10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10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10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10"/>
      <c r="GD330" s="9"/>
      <c r="GE330" s="9"/>
    </row>
    <row r="331" spans="1:187" s="2" customFormat="1" ht="16.95" customHeight="1">
      <c r="A331" s="14" t="s">
        <v>276</v>
      </c>
      <c r="B331" s="37">
        <v>29</v>
      </c>
      <c r="C331" s="37">
        <v>29</v>
      </c>
      <c r="D331" s="4">
        <f t="shared" si="55"/>
        <v>1</v>
      </c>
      <c r="E331" s="11">
        <v>10</v>
      </c>
      <c r="F331" s="5" t="s">
        <v>370</v>
      </c>
      <c r="G331" s="5" t="s">
        <v>370</v>
      </c>
      <c r="H331" s="5" t="s">
        <v>370</v>
      </c>
      <c r="I331" s="5" t="s">
        <v>370</v>
      </c>
      <c r="J331" s="5" t="s">
        <v>370</v>
      </c>
      <c r="K331" s="5" t="s">
        <v>370</v>
      </c>
      <c r="L331" s="5" t="s">
        <v>370</v>
      </c>
      <c r="M331" s="5" t="s">
        <v>370</v>
      </c>
      <c r="N331" s="37">
        <v>6.2</v>
      </c>
      <c r="O331" s="37">
        <v>2.6</v>
      </c>
      <c r="P331" s="4">
        <f t="shared" si="56"/>
        <v>0.41935483870967744</v>
      </c>
      <c r="Q331" s="11">
        <v>20</v>
      </c>
      <c r="R331" s="37">
        <v>7</v>
      </c>
      <c r="S331" s="37">
        <v>4.7</v>
      </c>
      <c r="T331" s="4">
        <f t="shared" si="57"/>
        <v>0.67142857142857149</v>
      </c>
      <c r="U331" s="11">
        <v>30</v>
      </c>
      <c r="V331" s="37">
        <v>1</v>
      </c>
      <c r="W331" s="37">
        <v>1.1000000000000001</v>
      </c>
      <c r="X331" s="4">
        <f t="shared" si="58"/>
        <v>1.1000000000000001</v>
      </c>
      <c r="Y331" s="11">
        <v>20</v>
      </c>
      <c r="Z331" s="47">
        <f t="shared" si="63"/>
        <v>0.75662442396313367</v>
      </c>
      <c r="AA331" s="47">
        <f t="shared" si="59"/>
        <v>0.75662442396313367</v>
      </c>
      <c r="AB331" s="48">
        <v>1500</v>
      </c>
      <c r="AC331" s="37">
        <f t="shared" si="60"/>
        <v>136.36363636363637</v>
      </c>
      <c r="AD331" s="37">
        <f t="shared" si="61"/>
        <v>103.2</v>
      </c>
      <c r="AE331" s="37">
        <f t="shared" si="62"/>
        <v>-33.163636363636371</v>
      </c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10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10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10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10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10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10"/>
      <c r="GD331" s="9"/>
      <c r="GE331" s="9"/>
    </row>
    <row r="332" spans="1:187" s="2" customFormat="1" ht="16.95" customHeight="1">
      <c r="A332" s="14" t="s">
        <v>324</v>
      </c>
      <c r="B332" s="37">
        <v>99</v>
      </c>
      <c r="C332" s="37">
        <v>99.3</v>
      </c>
      <c r="D332" s="4">
        <f t="shared" si="55"/>
        <v>1.0030303030303029</v>
      </c>
      <c r="E332" s="11">
        <v>10</v>
      </c>
      <c r="F332" s="5" t="s">
        <v>370</v>
      </c>
      <c r="G332" s="5" t="s">
        <v>370</v>
      </c>
      <c r="H332" s="5" t="s">
        <v>370</v>
      </c>
      <c r="I332" s="5" t="s">
        <v>370</v>
      </c>
      <c r="J332" s="5" t="s">
        <v>370</v>
      </c>
      <c r="K332" s="5" t="s">
        <v>370</v>
      </c>
      <c r="L332" s="5" t="s">
        <v>370</v>
      </c>
      <c r="M332" s="5" t="s">
        <v>370</v>
      </c>
      <c r="N332" s="37">
        <v>152</v>
      </c>
      <c r="O332" s="37">
        <v>10.4</v>
      </c>
      <c r="P332" s="4">
        <f t="shared" si="56"/>
        <v>6.8421052631578952E-2</v>
      </c>
      <c r="Q332" s="11">
        <v>20</v>
      </c>
      <c r="R332" s="37">
        <v>2</v>
      </c>
      <c r="S332" s="37">
        <v>2.1</v>
      </c>
      <c r="T332" s="4">
        <f t="shared" si="57"/>
        <v>1.05</v>
      </c>
      <c r="U332" s="11">
        <v>35</v>
      </c>
      <c r="V332" s="37">
        <v>1</v>
      </c>
      <c r="W332" s="37">
        <v>1</v>
      </c>
      <c r="X332" s="4">
        <f t="shared" si="58"/>
        <v>1</v>
      </c>
      <c r="Y332" s="11">
        <v>15</v>
      </c>
      <c r="Z332" s="47">
        <f t="shared" si="63"/>
        <v>0.78935905103668258</v>
      </c>
      <c r="AA332" s="47">
        <f t="shared" si="59"/>
        <v>0.78935905103668258</v>
      </c>
      <c r="AB332" s="48">
        <v>3109</v>
      </c>
      <c r="AC332" s="37">
        <f t="shared" si="60"/>
        <v>282.63636363636363</v>
      </c>
      <c r="AD332" s="37">
        <f t="shared" si="61"/>
        <v>223.1</v>
      </c>
      <c r="AE332" s="37">
        <f t="shared" si="62"/>
        <v>-59.536363636363632</v>
      </c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10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10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10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10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10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10"/>
      <c r="GD332" s="9"/>
      <c r="GE332" s="9"/>
    </row>
    <row r="333" spans="1:187" s="2" customFormat="1" ht="16.95" customHeight="1">
      <c r="A333" s="14" t="s">
        <v>325</v>
      </c>
      <c r="B333" s="37">
        <v>0</v>
      </c>
      <c r="C333" s="37">
        <v>0</v>
      </c>
      <c r="D333" s="4">
        <f t="shared" si="55"/>
        <v>0</v>
      </c>
      <c r="E333" s="11">
        <v>0</v>
      </c>
      <c r="F333" s="5" t="s">
        <v>370</v>
      </c>
      <c r="G333" s="5" t="s">
        <v>370</v>
      </c>
      <c r="H333" s="5" t="s">
        <v>370</v>
      </c>
      <c r="I333" s="5" t="s">
        <v>370</v>
      </c>
      <c r="J333" s="5" t="s">
        <v>370</v>
      </c>
      <c r="K333" s="5" t="s">
        <v>370</v>
      </c>
      <c r="L333" s="5" t="s">
        <v>370</v>
      </c>
      <c r="M333" s="5" t="s">
        <v>370</v>
      </c>
      <c r="N333" s="37">
        <v>118.7</v>
      </c>
      <c r="O333" s="37">
        <v>293.7</v>
      </c>
      <c r="P333" s="4">
        <f t="shared" si="56"/>
        <v>2.4743049705139004</v>
      </c>
      <c r="Q333" s="11">
        <v>20</v>
      </c>
      <c r="R333" s="37">
        <v>272</v>
      </c>
      <c r="S333" s="37">
        <v>340.8</v>
      </c>
      <c r="T333" s="4">
        <f t="shared" si="57"/>
        <v>1.2529411764705882</v>
      </c>
      <c r="U333" s="11">
        <v>30</v>
      </c>
      <c r="V333" s="37">
        <v>2</v>
      </c>
      <c r="W333" s="37">
        <v>2.2000000000000002</v>
      </c>
      <c r="X333" s="4">
        <f t="shared" si="58"/>
        <v>1.1000000000000001</v>
      </c>
      <c r="Y333" s="11">
        <v>20</v>
      </c>
      <c r="Z333" s="47">
        <f t="shared" si="63"/>
        <v>1.5582047814913664</v>
      </c>
      <c r="AA333" s="47">
        <f t="shared" si="59"/>
        <v>1.2358204781491366</v>
      </c>
      <c r="AB333" s="48">
        <v>4241</v>
      </c>
      <c r="AC333" s="37">
        <f t="shared" si="60"/>
        <v>385.54545454545456</v>
      </c>
      <c r="AD333" s="37">
        <f t="shared" si="61"/>
        <v>476.5</v>
      </c>
      <c r="AE333" s="37">
        <f t="shared" si="62"/>
        <v>90.954545454545439</v>
      </c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10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10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10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10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10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10"/>
      <c r="GD333" s="9"/>
      <c r="GE333" s="9"/>
    </row>
    <row r="334" spans="1:187" s="2" customFormat="1" ht="16.95" customHeight="1">
      <c r="A334" s="14" t="s">
        <v>326</v>
      </c>
      <c r="B334" s="37">
        <v>68</v>
      </c>
      <c r="C334" s="37">
        <v>68</v>
      </c>
      <c r="D334" s="4">
        <f t="shared" si="55"/>
        <v>1</v>
      </c>
      <c r="E334" s="11">
        <v>10</v>
      </c>
      <c r="F334" s="5" t="s">
        <v>370</v>
      </c>
      <c r="G334" s="5" t="s">
        <v>370</v>
      </c>
      <c r="H334" s="5" t="s">
        <v>370</v>
      </c>
      <c r="I334" s="5" t="s">
        <v>370</v>
      </c>
      <c r="J334" s="5" t="s">
        <v>370</v>
      </c>
      <c r="K334" s="5" t="s">
        <v>370</v>
      </c>
      <c r="L334" s="5" t="s">
        <v>370</v>
      </c>
      <c r="M334" s="5" t="s">
        <v>370</v>
      </c>
      <c r="N334" s="37">
        <v>100.2</v>
      </c>
      <c r="O334" s="37">
        <v>51.8</v>
      </c>
      <c r="P334" s="4">
        <f t="shared" si="56"/>
        <v>0.51696606786427146</v>
      </c>
      <c r="Q334" s="11">
        <v>20</v>
      </c>
      <c r="R334" s="37">
        <v>2</v>
      </c>
      <c r="S334" s="37">
        <v>3.1</v>
      </c>
      <c r="T334" s="4">
        <f t="shared" si="57"/>
        <v>1.55</v>
      </c>
      <c r="U334" s="11">
        <v>30</v>
      </c>
      <c r="V334" s="37">
        <v>2</v>
      </c>
      <c r="W334" s="37">
        <v>2.1</v>
      </c>
      <c r="X334" s="4">
        <f t="shared" si="58"/>
        <v>1.05</v>
      </c>
      <c r="Y334" s="11">
        <v>20</v>
      </c>
      <c r="Z334" s="47">
        <f t="shared" si="63"/>
        <v>1.0979915169660679</v>
      </c>
      <c r="AA334" s="47">
        <f t="shared" si="59"/>
        <v>1.0979915169660679</v>
      </c>
      <c r="AB334" s="48">
        <v>1102</v>
      </c>
      <c r="AC334" s="37">
        <f t="shared" si="60"/>
        <v>100.18181818181819</v>
      </c>
      <c r="AD334" s="37">
        <f t="shared" si="61"/>
        <v>110</v>
      </c>
      <c r="AE334" s="37">
        <f t="shared" si="62"/>
        <v>9.818181818181813</v>
      </c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10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10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10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10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10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10"/>
      <c r="GD334" s="9"/>
      <c r="GE334" s="9"/>
    </row>
    <row r="335" spans="1:187" s="2" customFormat="1" ht="16.95" customHeight="1">
      <c r="A335" s="14" t="s">
        <v>327</v>
      </c>
      <c r="B335" s="37">
        <v>25</v>
      </c>
      <c r="C335" s="37">
        <v>31.4</v>
      </c>
      <c r="D335" s="4">
        <f t="shared" si="55"/>
        <v>1.256</v>
      </c>
      <c r="E335" s="11">
        <v>10</v>
      </c>
      <c r="F335" s="5" t="s">
        <v>370</v>
      </c>
      <c r="G335" s="5" t="s">
        <v>370</v>
      </c>
      <c r="H335" s="5" t="s">
        <v>370</v>
      </c>
      <c r="I335" s="5" t="s">
        <v>370</v>
      </c>
      <c r="J335" s="5" t="s">
        <v>370</v>
      </c>
      <c r="K335" s="5" t="s">
        <v>370</v>
      </c>
      <c r="L335" s="5" t="s">
        <v>370</v>
      </c>
      <c r="M335" s="5" t="s">
        <v>370</v>
      </c>
      <c r="N335" s="37">
        <v>163.69999999999999</v>
      </c>
      <c r="O335" s="37">
        <v>161.19999999999999</v>
      </c>
      <c r="P335" s="4">
        <f t="shared" si="56"/>
        <v>0.98472816127061702</v>
      </c>
      <c r="Q335" s="11">
        <v>20</v>
      </c>
      <c r="R335" s="37">
        <v>6</v>
      </c>
      <c r="S335" s="37">
        <v>2.5</v>
      </c>
      <c r="T335" s="4">
        <f t="shared" si="57"/>
        <v>0.41666666666666669</v>
      </c>
      <c r="U335" s="11">
        <v>20</v>
      </c>
      <c r="V335" s="37">
        <v>1</v>
      </c>
      <c r="W335" s="37">
        <v>1.1000000000000001</v>
      </c>
      <c r="X335" s="4">
        <f t="shared" si="58"/>
        <v>1.1000000000000001</v>
      </c>
      <c r="Y335" s="11">
        <v>30</v>
      </c>
      <c r="Z335" s="47">
        <f t="shared" si="63"/>
        <v>0.91984870698432109</v>
      </c>
      <c r="AA335" s="47">
        <f t="shared" si="59"/>
        <v>0.91984870698432109</v>
      </c>
      <c r="AB335" s="48">
        <v>2317</v>
      </c>
      <c r="AC335" s="37">
        <f t="shared" si="60"/>
        <v>210.63636363636363</v>
      </c>
      <c r="AD335" s="37">
        <f t="shared" si="61"/>
        <v>193.8</v>
      </c>
      <c r="AE335" s="37">
        <f t="shared" si="62"/>
        <v>-16.836363636363615</v>
      </c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10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10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10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10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10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10"/>
      <c r="GD335" s="9"/>
      <c r="GE335" s="9"/>
    </row>
    <row r="336" spans="1:187" s="2" customFormat="1" ht="16.95" customHeight="1">
      <c r="A336" s="14" t="s">
        <v>328</v>
      </c>
      <c r="B336" s="37">
        <v>69</v>
      </c>
      <c r="C336" s="37">
        <v>68</v>
      </c>
      <c r="D336" s="4">
        <f t="shared" si="55"/>
        <v>0.98550724637681164</v>
      </c>
      <c r="E336" s="11">
        <v>10</v>
      </c>
      <c r="F336" s="5" t="s">
        <v>370</v>
      </c>
      <c r="G336" s="5" t="s">
        <v>370</v>
      </c>
      <c r="H336" s="5" t="s">
        <v>370</v>
      </c>
      <c r="I336" s="5" t="s">
        <v>370</v>
      </c>
      <c r="J336" s="5" t="s">
        <v>370</v>
      </c>
      <c r="K336" s="5" t="s">
        <v>370</v>
      </c>
      <c r="L336" s="5" t="s">
        <v>370</v>
      </c>
      <c r="M336" s="5" t="s">
        <v>370</v>
      </c>
      <c r="N336" s="37">
        <v>85.6</v>
      </c>
      <c r="O336" s="37">
        <v>1.1000000000000001</v>
      </c>
      <c r="P336" s="4">
        <f t="shared" si="56"/>
        <v>1.2850467289719628E-2</v>
      </c>
      <c r="Q336" s="11">
        <v>20</v>
      </c>
      <c r="R336" s="37">
        <v>2</v>
      </c>
      <c r="S336" s="37">
        <v>2.1</v>
      </c>
      <c r="T336" s="4">
        <f t="shared" si="57"/>
        <v>1.05</v>
      </c>
      <c r="U336" s="11">
        <v>30</v>
      </c>
      <c r="V336" s="37">
        <v>1</v>
      </c>
      <c r="W336" s="37">
        <v>1.1000000000000001</v>
      </c>
      <c r="X336" s="4">
        <f t="shared" si="58"/>
        <v>1.1000000000000001</v>
      </c>
      <c r="Y336" s="11">
        <v>20</v>
      </c>
      <c r="Z336" s="47">
        <f t="shared" si="63"/>
        <v>0.79515102261953141</v>
      </c>
      <c r="AA336" s="47">
        <f t="shared" si="59"/>
        <v>0.79515102261953141</v>
      </c>
      <c r="AB336" s="48">
        <v>1174</v>
      </c>
      <c r="AC336" s="37">
        <f t="shared" si="60"/>
        <v>106.72727272727273</v>
      </c>
      <c r="AD336" s="37">
        <f t="shared" si="61"/>
        <v>84.9</v>
      </c>
      <c r="AE336" s="37">
        <f t="shared" si="62"/>
        <v>-21.827272727272728</v>
      </c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10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10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10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10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10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10"/>
      <c r="GD336" s="9"/>
      <c r="GE336" s="9"/>
    </row>
    <row r="337" spans="1:187" s="2" customFormat="1" ht="16.95" customHeight="1">
      <c r="A337" s="14" t="s">
        <v>329</v>
      </c>
      <c r="B337" s="37">
        <v>37</v>
      </c>
      <c r="C337" s="37">
        <v>31.8</v>
      </c>
      <c r="D337" s="4">
        <f t="shared" si="55"/>
        <v>0.85945945945945945</v>
      </c>
      <c r="E337" s="11">
        <v>10</v>
      </c>
      <c r="F337" s="5" t="s">
        <v>370</v>
      </c>
      <c r="G337" s="5" t="s">
        <v>370</v>
      </c>
      <c r="H337" s="5" t="s">
        <v>370</v>
      </c>
      <c r="I337" s="5" t="s">
        <v>370</v>
      </c>
      <c r="J337" s="5" t="s">
        <v>370</v>
      </c>
      <c r="K337" s="5" t="s">
        <v>370</v>
      </c>
      <c r="L337" s="5" t="s">
        <v>370</v>
      </c>
      <c r="M337" s="5" t="s">
        <v>370</v>
      </c>
      <c r="N337" s="37">
        <v>0.9</v>
      </c>
      <c r="O337" s="37">
        <v>1.3</v>
      </c>
      <c r="P337" s="4">
        <f t="shared" si="56"/>
        <v>1.4444444444444444</v>
      </c>
      <c r="Q337" s="11">
        <v>20</v>
      </c>
      <c r="R337" s="37">
        <v>2</v>
      </c>
      <c r="S337" s="37">
        <v>4.4000000000000004</v>
      </c>
      <c r="T337" s="4">
        <f t="shared" si="57"/>
        <v>2.2000000000000002</v>
      </c>
      <c r="U337" s="11">
        <v>25</v>
      </c>
      <c r="V337" s="37">
        <v>1</v>
      </c>
      <c r="W337" s="37">
        <v>1.1000000000000001</v>
      </c>
      <c r="X337" s="4">
        <f t="shared" si="58"/>
        <v>1.1000000000000001</v>
      </c>
      <c r="Y337" s="11">
        <v>25</v>
      </c>
      <c r="Z337" s="47">
        <f t="shared" si="63"/>
        <v>1.4997935435435437</v>
      </c>
      <c r="AA337" s="47">
        <f t="shared" si="59"/>
        <v>1.2299793543543542</v>
      </c>
      <c r="AB337" s="48">
        <v>1279</v>
      </c>
      <c r="AC337" s="37">
        <f t="shared" si="60"/>
        <v>116.27272727272727</v>
      </c>
      <c r="AD337" s="37">
        <f t="shared" si="61"/>
        <v>143</v>
      </c>
      <c r="AE337" s="37">
        <f t="shared" si="62"/>
        <v>26.727272727272734</v>
      </c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10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10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10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10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10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10"/>
      <c r="GD337" s="9"/>
      <c r="GE337" s="9"/>
    </row>
    <row r="338" spans="1:187" s="2" customFormat="1" ht="16.95" customHeight="1">
      <c r="A338" s="14" t="s">
        <v>330</v>
      </c>
      <c r="B338" s="37">
        <v>63</v>
      </c>
      <c r="C338" s="37">
        <v>47</v>
      </c>
      <c r="D338" s="4">
        <f t="shared" si="55"/>
        <v>0.74603174603174605</v>
      </c>
      <c r="E338" s="11">
        <v>10</v>
      </c>
      <c r="F338" s="5" t="s">
        <v>370</v>
      </c>
      <c r="G338" s="5" t="s">
        <v>370</v>
      </c>
      <c r="H338" s="5" t="s">
        <v>370</v>
      </c>
      <c r="I338" s="5" t="s">
        <v>370</v>
      </c>
      <c r="J338" s="5" t="s">
        <v>370</v>
      </c>
      <c r="K338" s="5" t="s">
        <v>370</v>
      </c>
      <c r="L338" s="5" t="s">
        <v>370</v>
      </c>
      <c r="M338" s="5" t="s">
        <v>370</v>
      </c>
      <c r="N338" s="37">
        <v>0</v>
      </c>
      <c r="O338" s="37">
        <v>69.400000000000006</v>
      </c>
      <c r="P338" s="4">
        <f t="shared" si="56"/>
        <v>1</v>
      </c>
      <c r="Q338" s="11">
        <v>20</v>
      </c>
      <c r="R338" s="37">
        <v>15</v>
      </c>
      <c r="S338" s="37">
        <v>15.2</v>
      </c>
      <c r="T338" s="4">
        <f t="shared" si="57"/>
        <v>1.0133333333333332</v>
      </c>
      <c r="U338" s="11">
        <v>20</v>
      </c>
      <c r="V338" s="37">
        <v>20</v>
      </c>
      <c r="W338" s="37">
        <v>24</v>
      </c>
      <c r="X338" s="4">
        <f t="shared" si="58"/>
        <v>1.2</v>
      </c>
      <c r="Y338" s="11">
        <v>30</v>
      </c>
      <c r="Z338" s="47">
        <f t="shared" si="63"/>
        <v>1.0465873015873015</v>
      </c>
      <c r="AA338" s="47">
        <f t="shared" si="59"/>
        <v>1.0465873015873015</v>
      </c>
      <c r="AB338" s="48">
        <v>2215</v>
      </c>
      <c r="AC338" s="37">
        <f t="shared" si="60"/>
        <v>201.36363636363637</v>
      </c>
      <c r="AD338" s="37">
        <f t="shared" si="61"/>
        <v>210.7</v>
      </c>
      <c r="AE338" s="37">
        <f t="shared" si="62"/>
        <v>9.3363636363636147</v>
      </c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10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10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10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10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10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10"/>
      <c r="GD338" s="9"/>
      <c r="GE338" s="9"/>
    </row>
    <row r="339" spans="1:187" s="2" customFormat="1" ht="16.95" customHeight="1">
      <c r="A339" s="14" t="s">
        <v>331</v>
      </c>
      <c r="B339" s="37">
        <v>10048</v>
      </c>
      <c r="C339" s="37">
        <v>10053.5</v>
      </c>
      <c r="D339" s="4">
        <f t="shared" si="55"/>
        <v>1.0005473726114649</v>
      </c>
      <c r="E339" s="11">
        <v>10</v>
      </c>
      <c r="F339" s="5" t="s">
        <v>370</v>
      </c>
      <c r="G339" s="5" t="s">
        <v>370</v>
      </c>
      <c r="H339" s="5" t="s">
        <v>370</v>
      </c>
      <c r="I339" s="5" t="s">
        <v>370</v>
      </c>
      <c r="J339" s="5" t="s">
        <v>370</v>
      </c>
      <c r="K339" s="5" t="s">
        <v>370</v>
      </c>
      <c r="L339" s="5" t="s">
        <v>370</v>
      </c>
      <c r="M339" s="5" t="s">
        <v>370</v>
      </c>
      <c r="N339" s="37">
        <v>280.8</v>
      </c>
      <c r="O339" s="37">
        <v>366.9</v>
      </c>
      <c r="P339" s="4">
        <f t="shared" si="56"/>
        <v>1.3066239316239314</v>
      </c>
      <c r="Q339" s="11">
        <v>20</v>
      </c>
      <c r="R339" s="37">
        <v>7</v>
      </c>
      <c r="S339" s="37">
        <v>8.9</v>
      </c>
      <c r="T339" s="4">
        <f t="shared" si="57"/>
        <v>1.2714285714285716</v>
      </c>
      <c r="U339" s="11">
        <v>20</v>
      </c>
      <c r="V339" s="37">
        <v>5</v>
      </c>
      <c r="W339" s="37">
        <v>5.7</v>
      </c>
      <c r="X339" s="4">
        <f t="shared" si="58"/>
        <v>1.1400000000000001</v>
      </c>
      <c r="Y339" s="11">
        <v>30</v>
      </c>
      <c r="Z339" s="47">
        <f t="shared" si="63"/>
        <v>1.1970815473395588</v>
      </c>
      <c r="AA339" s="47">
        <f t="shared" si="59"/>
        <v>1.1970815473395588</v>
      </c>
      <c r="AB339" s="48">
        <v>6326</v>
      </c>
      <c r="AC339" s="37">
        <f t="shared" si="60"/>
        <v>575.09090909090912</v>
      </c>
      <c r="AD339" s="37">
        <f t="shared" si="61"/>
        <v>688.4</v>
      </c>
      <c r="AE339" s="37">
        <f t="shared" si="62"/>
        <v>113.30909090909086</v>
      </c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10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10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10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10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10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10"/>
      <c r="GD339" s="9"/>
      <c r="GE339" s="9"/>
    </row>
    <row r="340" spans="1:187" s="2" customFormat="1" ht="16.95" customHeight="1">
      <c r="A340" s="18" t="s">
        <v>332</v>
      </c>
      <c r="B340" s="66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10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10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10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10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10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10"/>
      <c r="GD340" s="9"/>
      <c r="GE340" s="9"/>
    </row>
    <row r="341" spans="1:187" s="2" customFormat="1" ht="16.95" customHeight="1">
      <c r="A341" s="49" t="s">
        <v>333</v>
      </c>
      <c r="B341" s="37">
        <v>26</v>
      </c>
      <c r="C341" s="37">
        <v>25</v>
      </c>
      <c r="D341" s="4">
        <f t="shared" si="55"/>
        <v>0.96153846153846156</v>
      </c>
      <c r="E341" s="11">
        <v>10</v>
      </c>
      <c r="F341" s="5" t="s">
        <v>370</v>
      </c>
      <c r="G341" s="5" t="s">
        <v>370</v>
      </c>
      <c r="H341" s="5" t="s">
        <v>370</v>
      </c>
      <c r="I341" s="5" t="s">
        <v>370</v>
      </c>
      <c r="J341" s="5" t="s">
        <v>370</v>
      </c>
      <c r="K341" s="5" t="s">
        <v>370</v>
      </c>
      <c r="L341" s="5" t="s">
        <v>370</v>
      </c>
      <c r="M341" s="5" t="s">
        <v>370</v>
      </c>
      <c r="N341" s="37">
        <v>140.1</v>
      </c>
      <c r="O341" s="37">
        <v>96.5</v>
      </c>
      <c r="P341" s="4">
        <f t="shared" si="56"/>
        <v>0.68879371877230555</v>
      </c>
      <c r="Q341" s="11">
        <v>20</v>
      </c>
      <c r="R341" s="37">
        <v>9</v>
      </c>
      <c r="S341" s="37">
        <v>9.1</v>
      </c>
      <c r="T341" s="4">
        <f t="shared" si="57"/>
        <v>1.0111111111111111</v>
      </c>
      <c r="U341" s="11">
        <v>25</v>
      </c>
      <c r="V341" s="37">
        <v>1</v>
      </c>
      <c r="W341" s="37">
        <v>1.1000000000000001</v>
      </c>
      <c r="X341" s="4">
        <f t="shared" si="58"/>
        <v>1.1000000000000001</v>
      </c>
      <c r="Y341" s="11">
        <v>25</v>
      </c>
      <c r="Z341" s="47">
        <f t="shared" si="63"/>
        <v>0.95211295960760634</v>
      </c>
      <c r="AA341" s="47">
        <f t="shared" si="59"/>
        <v>0.95211295960760634</v>
      </c>
      <c r="AB341" s="48">
        <v>1567</v>
      </c>
      <c r="AC341" s="37">
        <f t="shared" si="60"/>
        <v>142.45454545454547</v>
      </c>
      <c r="AD341" s="37">
        <f t="shared" si="61"/>
        <v>135.6</v>
      </c>
      <c r="AE341" s="37">
        <f t="shared" si="62"/>
        <v>-6.8545454545454731</v>
      </c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10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10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10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10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10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10"/>
      <c r="GD341" s="9"/>
      <c r="GE341" s="9"/>
    </row>
    <row r="342" spans="1:187" s="2" customFormat="1" ht="16.95" customHeight="1">
      <c r="A342" s="49" t="s">
        <v>334</v>
      </c>
      <c r="B342" s="37">
        <v>25</v>
      </c>
      <c r="C342" s="37">
        <v>25.2</v>
      </c>
      <c r="D342" s="4">
        <f t="shared" si="55"/>
        <v>1.008</v>
      </c>
      <c r="E342" s="11">
        <v>10</v>
      </c>
      <c r="F342" s="5" t="s">
        <v>370</v>
      </c>
      <c r="G342" s="5" t="s">
        <v>370</v>
      </c>
      <c r="H342" s="5" t="s">
        <v>370</v>
      </c>
      <c r="I342" s="5" t="s">
        <v>370</v>
      </c>
      <c r="J342" s="5" t="s">
        <v>370</v>
      </c>
      <c r="K342" s="5" t="s">
        <v>370</v>
      </c>
      <c r="L342" s="5" t="s">
        <v>370</v>
      </c>
      <c r="M342" s="5" t="s">
        <v>370</v>
      </c>
      <c r="N342" s="37">
        <v>13.7</v>
      </c>
      <c r="O342" s="37">
        <v>13.3</v>
      </c>
      <c r="P342" s="4">
        <f t="shared" si="56"/>
        <v>0.97080291970802934</v>
      </c>
      <c r="Q342" s="11">
        <v>20</v>
      </c>
      <c r="R342" s="37">
        <v>21</v>
      </c>
      <c r="S342" s="37">
        <v>21.1</v>
      </c>
      <c r="T342" s="4">
        <f t="shared" si="57"/>
        <v>1.0047619047619047</v>
      </c>
      <c r="U342" s="11">
        <v>30</v>
      </c>
      <c r="V342" s="37">
        <v>2</v>
      </c>
      <c r="W342" s="37">
        <v>2.1</v>
      </c>
      <c r="X342" s="4">
        <f t="shared" si="58"/>
        <v>1.05</v>
      </c>
      <c r="Y342" s="11">
        <v>20</v>
      </c>
      <c r="Z342" s="47">
        <f t="shared" si="63"/>
        <v>1.0079864442127215</v>
      </c>
      <c r="AA342" s="47">
        <f t="shared" si="59"/>
        <v>1.0079864442127215</v>
      </c>
      <c r="AB342" s="48">
        <v>1607</v>
      </c>
      <c r="AC342" s="37">
        <f t="shared" si="60"/>
        <v>146.09090909090909</v>
      </c>
      <c r="AD342" s="37">
        <f t="shared" si="61"/>
        <v>147.30000000000001</v>
      </c>
      <c r="AE342" s="37">
        <f t="shared" si="62"/>
        <v>1.2090909090909179</v>
      </c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10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10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10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10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10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10"/>
      <c r="GD342" s="9"/>
      <c r="GE342" s="9"/>
    </row>
    <row r="343" spans="1:187" s="2" customFormat="1" ht="16.95" customHeight="1">
      <c r="A343" s="49" t="s">
        <v>335</v>
      </c>
      <c r="B343" s="37">
        <v>42</v>
      </c>
      <c r="C343" s="37">
        <v>40</v>
      </c>
      <c r="D343" s="4">
        <f t="shared" si="55"/>
        <v>0.95238095238095233</v>
      </c>
      <c r="E343" s="11">
        <v>10</v>
      </c>
      <c r="F343" s="5" t="s">
        <v>370</v>
      </c>
      <c r="G343" s="5" t="s">
        <v>370</v>
      </c>
      <c r="H343" s="5" t="s">
        <v>370</v>
      </c>
      <c r="I343" s="5" t="s">
        <v>370</v>
      </c>
      <c r="J343" s="5" t="s">
        <v>370</v>
      </c>
      <c r="K343" s="5" t="s">
        <v>370</v>
      </c>
      <c r="L343" s="5" t="s">
        <v>370</v>
      </c>
      <c r="M343" s="5" t="s">
        <v>370</v>
      </c>
      <c r="N343" s="37">
        <v>58.5</v>
      </c>
      <c r="O343" s="37">
        <v>23.6</v>
      </c>
      <c r="P343" s="4">
        <f t="shared" si="56"/>
        <v>0.40341880341880343</v>
      </c>
      <c r="Q343" s="11">
        <v>20</v>
      </c>
      <c r="R343" s="37">
        <v>32</v>
      </c>
      <c r="S343" s="37">
        <v>32.299999999999997</v>
      </c>
      <c r="T343" s="4">
        <f t="shared" si="57"/>
        <v>1.0093749999999999</v>
      </c>
      <c r="U343" s="11">
        <v>30</v>
      </c>
      <c r="V343" s="37">
        <v>2</v>
      </c>
      <c r="W343" s="37">
        <v>2.1</v>
      </c>
      <c r="X343" s="4">
        <f t="shared" si="58"/>
        <v>1.05</v>
      </c>
      <c r="Y343" s="11">
        <v>20</v>
      </c>
      <c r="Z343" s="47">
        <f t="shared" si="63"/>
        <v>0.86091794490231988</v>
      </c>
      <c r="AA343" s="47">
        <f t="shared" si="59"/>
        <v>0.86091794490231988</v>
      </c>
      <c r="AB343" s="48">
        <v>1168</v>
      </c>
      <c r="AC343" s="37">
        <f t="shared" si="60"/>
        <v>106.18181818181819</v>
      </c>
      <c r="AD343" s="37">
        <f t="shared" si="61"/>
        <v>91.4</v>
      </c>
      <c r="AE343" s="37">
        <f t="shared" si="62"/>
        <v>-14.781818181818181</v>
      </c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10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10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10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10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10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10"/>
      <c r="GD343" s="9"/>
      <c r="GE343" s="9"/>
    </row>
    <row r="344" spans="1:187" s="2" customFormat="1" ht="16.95" customHeight="1">
      <c r="A344" s="49" t="s">
        <v>336</v>
      </c>
      <c r="B344" s="37">
        <v>130</v>
      </c>
      <c r="C344" s="37">
        <v>130</v>
      </c>
      <c r="D344" s="4">
        <f t="shared" si="55"/>
        <v>1</v>
      </c>
      <c r="E344" s="11">
        <v>10</v>
      </c>
      <c r="F344" s="5" t="s">
        <v>370</v>
      </c>
      <c r="G344" s="5" t="s">
        <v>370</v>
      </c>
      <c r="H344" s="5" t="s">
        <v>370</v>
      </c>
      <c r="I344" s="5" t="s">
        <v>370</v>
      </c>
      <c r="J344" s="5" t="s">
        <v>370</v>
      </c>
      <c r="K344" s="5" t="s">
        <v>370</v>
      </c>
      <c r="L344" s="5" t="s">
        <v>370</v>
      </c>
      <c r="M344" s="5" t="s">
        <v>370</v>
      </c>
      <c r="N344" s="37">
        <v>89.9</v>
      </c>
      <c r="O344" s="37">
        <v>73.7</v>
      </c>
      <c r="P344" s="4">
        <f t="shared" si="56"/>
        <v>0.81979977753058952</v>
      </c>
      <c r="Q344" s="11">
        <v>20</v>
      </c>
      <c r="R344" s="37">
        <v>0</v>
      </c>
      <c r="S344" s="37">
        <v>0</v>
      </c>
      <c r="T344" s="4">
        <f t="shared" si="57"/>
        <v>1</v>
      </c>
      <c r="U344" s="11">
        <v>20</v>
      </c>
      <c r="V344" s="37">
        <v>0</v>
      </c>
      <c r="W344" s="37">
        <v>0.1</v>
      </c>
      <c r="X344" s="4">
        <f t="shared" si="58"/>
        <v>1</v>
      </c>
      <c r="Y344" s="11">
        <v>30</v>
      </c>
      <c r="Z344" s="47">
        <f t="shared" si="63"/>
        <v>0.95494994438264735</v>
      </c>
      <c r="AA344" s="47">
        <f t="shared" si="59"/>
        <v>0.95494994438264735</v>
      </c>
      <c r="AB344" s="48">
        <v>2214</v>
      </c>
      <c r="AC344" s="37">
        <f t="shared" si="60"/>
        <v>201.27272727272728</v>
      </c>
      <c r="AD344" s="37">
        <f t="shared" si="61"/>
        <v>192.2</v>
      </c>
      <c r="AE344" s="37">
        <f t="shared" si="62"/>
        <v>-9.0727272727272918</v>
      </c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10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10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10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10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10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10"/>
      <c r="GD344" s="9"/>
      <c r="GE344" s="9"/>
    </row>
    <row r="345" spans="1:187" s="2" customFormat="1" ht="16.95" customHeight="1">
      <c r="A345" s="49" t="s">
        <v>337</v>
      </c>
      <c r="B345" s="37">
        <v>43</v>
      </c>
      <c r="C345" s="37">
        <v>42.5</v>
      </c>
      <c r="D345" s="4">
        <f t="shared" si="55"/>
        <v>0.98837209302325579</v>
      </c>
      <c r="E345" s="11">
        <v>10</v>
      </c>
      <c r="F345" s="5" t="s">
        <v>370</v>
      </c>
      <c r="G345" s="5" t="s">
        <v>370</v>
      </c>
      <c r="H345" s="5" t="s">
        <v>370</v>
      </c>
      <c r="I345" s="5" t="s">
        <v>370</v>
      </c>
      <c r="J345" s="5" t="s">
        <v>370</v>
      </c>
      <c r="K345" s="5" t="s">
        <v>370</v>
      </c>
      <c r="L345" s="5" t="s">
        <v>370</v>
      </c>
      <c r="M345" s="5" t="s">
        <v>370</v>
      </c>
      <c r="N345" s="37">
        <v>137.4</v>
      </c>
      <c r="O345" s="37">
        <v>123.3</v>
      </c>
      <c r="P345" s="4">
        <f t="shared" si="56"/>
        <v>0.89737991266375539</v>
      </c>
      <c r="Q345" s="11">
        <v>20</v>
      </c>
      <c r="R345" s="37">
        <v>0</v>
      </c>
      <c r="S345" s="37">
        <v>0.2</v>
      </c>
      <c r="T345" s="4">
        <f t="shared" si="57"/>
        <v>1</v>
      </c>
      <c r="U345" s="11">
        <v>20</v>
      </c>
      <c r="V345" s="37">
        <v>1</v>
      </c>
      <c r="W345" s="37">
        <v>1.1000000000000001</v>
      </c>
      <c r="X345" s="4">
        <f t="shared" si="58"/>
        <v>1.1000000000000001</v>
      </c>
      <c r="Y345" s="11">
        <v>30</v>
      </c>
      <c r="Z345" s="47">
        <f t="shared" si="63"/>
        <v>1.010391489793846</v>
      </c>
      <c r="AA345" s="47">
        <f t="shared" si="59"/>
        <v>1.010391489793846</v>
      </c>
      <c r="AB345" s="48">
        <v>868</v>
      </c>
      <c r="AC345" s="37">
        <f t="shared" si="60"/>
        <v>78.909090909090907</v>
      </c>
      <c r="AD345" s="37">
        <f t="shared" si="61"/>
        <v>79.7</v>
      </c>
      <c r="AE345" s="37">
        <f t="shared" si="62"/>
        <v>0.79090909090909634</v>
      </c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10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10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10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10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10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10"/>
      <c r="GD345" s="9"/>
      <c r="GE345" s="9"/>
    </row>
    <row r="346" spans="1:187" s="2" customFormat="1" ht="16.95" customHeight="1">
      <c r="A346" s="49" t="s">
        <v>338</v>
      </c>
      <c r="B346" s="37">
        <v>59</v>
      </c>
      <c r="C346" s="37">
        <v>60</v>
      </c>
      <c r="D346" s="4">
        <f t="shared" si="55"/>
        <v>1.0169491525423728</v>
      </c>
      <c r="E346" s="11">
        <v>10</v>
      </c>
      <c r="F346" s="5" t="s">
        <v>370</v>
      </c>
      <c r="G346" s="5" t="s">
        <v>370</v>
      </c>
      <c r="H346" s="5" t="s">
        <v>370</v>
      </c>
      <c r="I346" s="5" t="s">
        <v>370</v>
      </c>
      <c r="J346" s="5" t="s">
        <v>370</v>
      </c>
      <c r="K346" s="5" t="s">
        <v>370</v>
      </c>
      <c r="L346" s="5" t="s">
        <v>370</v>
      </c>
      <c r="M346" s="5" t="s">
        <v>370</v>
      </c>
      <c r="N346" s="37">
        <v>137.19999999999999</v>
      </c>
      <c r="O346" s="37">
        <v>138.80000000000001</v>
      </c>
      <c r="P346" s="4">
        <f t="shared" si="56"/>
        <v>1.0116618075801751</v>
      </c>
      <c r="Q346" s="11">
        <v>20</v>
      </c>
      <c r="R346" s="37">
        <v>0</v>
      </c>
      <c r="S346" s="37">
        <v>0</v>
      </c>
      <c r="T346" s="4">
        <f t="shared" si="57"/>
        <v>1</v>
      </c>
      <c r="U346" s="11">
        <v>25</v>
      </c>
      <c r="V346" s="37">
        <v>2</v>
      </c>
      <c r="W346" s="37">
        <v>2</v>
      </c>
      <c r="X346" s="4">
        <f t="shared" si="58"/>
        <v>1</v>
      </c>
      <c r="Y346" s="11">
        <v>25</v>
      </c>
      <c r="Z346" s="47">
        <f t="shared" si="63"/>
        <v>1.0050340959628403</v>
      </c>
      <c r="AA346" s="47">
        <f t="shared" si="59"/>
        <v>1.0050340959628403</v>
      </c>
      <c r="AB346" s="48">
        <v>215</v>
      </c>
      <c r="AC346" s="37">
        <f t="shared" si="60"/>
        <v>19.545454545454547</v>
      </c>
      <c r="AD346" s="37">
        <f t="shared" si="61"/>
        <v>19.600000000000001</v>
      </c>
      <c r="AE346" s="37">
        <f t="shared" si="62"/>
        <v>5.4545454545454675E-2</v>
      </c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10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10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10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10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10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10"/>
      <c r="GD346" s="9"/>
      <c r="GE346" s="9"/>
    </row>
    <row r="347" spans="1:187" s="2" customFormat="1" ht="16.95" customHeight="1">
      <c r="A347" s="49" t="s">
        <v>339</v>
      </c>
      <c r="B347" s="37">
        <v>0</v>
      </c>
      <c r="C347" s="37">
        <v>0</v>
      </c>
      <c r="D347" s="4">
        <f t="shared" si="55"/>
        <v>0</v>
      </c>
      <c r="E347" s="11">
        <v>0</v>
      </c>
      <c r="F347" s="5" t="s">
        <v>370</v>
      </c>
      <c r="G347" s="5" t="s">
        <v>370</v>
      </c>
      <c r="H347" s="5" t="s">
        <v>370</v>
      </c>
      <c r="I347" s="5" t="s">
        <v>370</v>
      </c>
      <c r="J347" s="5" t="s">
        <v>370</v>
      </c>
      <c r="K347" s="5" t="s">
        <v>370</v>
      </c>
      <c r="L347" s="5" t="s">
        <v>370</v>
      </c>
      <c r="M347" s="5" t="s">
        <v>370</v>
      </c>
      <c r="N347" s="37">
        <v>31.5</v>
      </c>
      <c r="O347" s="37">
        <v>67.400000000000006</v>
      </c>
      <c r="P347" s="4">
        <f t="shared" si="56"/>
        <v>2.1396825396825401</v>
      </c>
      <c r="Q347" s="11">
        <v>20</v>
      </c>
      <c r="R347" s="37">
        <v>8</v>
      </c>
      <c r="S347" s="37">
        <v>8.1</v>
      </c>
      <c r="T347" s="4">
        <f t="shared" si="57"/>
        <v>1.0125</v>
      </c>
      <c r="U347" s="11">
        <v>20</v>
      </c>
      <c r="V347" s="37">
        <v>3</v>
      </c>
      <c r="W347" s="37">
        <v>3.1</v>
      </c>
      <c r="X347" s="4">
        <f t="shared" si="58"/>
        <v>1.0333333333333334</v>
      </c>
      <c r="Y347" s="11">
        <v>30</v>
      </c>
      <c r="Z347" s="47">
        <f t="shared" si="63"/>
        <v>1.3434807256235828</v>
      </c>
      <c r="AA347" s="47">
        <f t="shared" si="59"/>
        <v>1.2143480725623583</v>
      </c>
      <c r="AB347" s="48">
        <v>1546</v>
      </c>
      <c r="AC347" s="37">
        <f t="shared" si="60"/>
        <v>140.54545454545453</v>
      </c>
      <c r="AD347" s="37">
        <f t="shared" si="61"/>
        <v>170.7</v>
      </c>
      <c r="AE347" s="37">
        <f t="shared" si="62"/>
        <v>30.154545454545456</v>
      </c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10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10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10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10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10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10"/>
      <c r="GD347" s="9"/>
      <c r="GE347" s="9"/>
    </row>
    <row r="348" spans="1:187" s="2" customFormat="1" ht="16.95" customHeight="1">
      <c r="A348" s="49" t="s">
        <v>340</v>
      </c>
      <c r="B348" s="37">
        <v>35</v>
      </c>
      <c r="C348" s="37">
        <v>33</v>
      </c>
      <c r="D348" s="4">
        <f t="shared" si="55"/>
        <v>0.94285714285714284</v>
      </c>
      <c r="E348" s="11">
        <v>10</v>
      </c>
      <c r="F348" s="5" t="s">
        <v>370</v>
      </c>
      <c r="G348" s="5" t="s">
        <v>370</v>
      </c>
      <c r="H348" s="5" t="s">
        <v>370</v>
      </c>
      <c r="I348" s="5" t="s">
        <v>370</v>
      </c>
      <c r="J348" s="5" t="s">
        <v>370</v>
      </c>
      <c r="K348" s="5" t="s">
        <v>370</v>
      </c>
      <c r="L348" s="5" t="s">
        <v>370</v>
      </c>
      <c r="M348" s="5" t="s">
        <v>370</v>
      </c>
      <c r="N348" s="37">
        <v>27.8</v>
      </c>
      <c r="O348" s="37">
        <v>14.9</v>
      </c>
      <c r="P348" s="4">
        <f t="shared" si="56"/>
        <v>0.53597122302158273</v>
      </c>
      <c r="Q348" s="11">
        <v>20</v>
      </c>
      <c r="R348" s="37">
        <v>13</v>
      </c>
      <c r="S348" s="37">
        <v>26.9</v>
      </c>
      <c r="T348" s="4">
        <f t="shared" si="57"/>
        <v>2.069230769230769</v>
      </c>
      <c r="U348" s="11">
        <v>30</v>
      </c>
      <c r="V348" s="37">
        <v>1</v>
      </c>
      <c r="W348" s="37">
        <v>1</v>
      </c>
      <c r="X348" s="4">
        <f t="shared" si="58"/>
        <v>1</v>
      </c>
      <c r="Y348" s="11">
        <v>20</v>
      </c>
      <c r="Z348" s="47">
        <f t="shared" si="63"/>
        <v>1.2778114870740769</v>
      </c>
      <c r="AA348" s="47">
        <f t="shared" si="59"/>
        <v>1.2077811487074077</v>
      </c>
      <c r="AB348" s="48">
        <v>946</v>
      </c>
      <c r="AC348" s="37">
        <f t="shared" si="60"/>
        <v>86</v>
      </c>
      <c r="AD348" s="37">
        <f t="shared" si="61"/>
        <v>103.9</v>
      </c>
      <c r="AE348" s="37">
        <f t="shared" si="62"/>
        <v>17.900000000000006</v>
      </c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10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10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10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10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10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10"/>
      <c r="GD348" s="9"/>
      <c r="GE348" s="9"/>
    </row>
    <row r="349" spans="1:187" s="2" customFormat="1" ht="16.95" customHeight="1">
      <c r="A349" s="49" t="s">
        <v>341</v>
      </c>
      <c r="B349" s="37">
        <v>18823</v>
      </c>
      <c r="C349" s="37">
        <v>18346.099999999999</v>
      </c>
      <c r="D349" s="4">
        <f t="shared" si="55"/>
        <v>0.97466397492429468</v>
      </c>
      <c r="E349" s="11">
        <v>10</v>
      </c>
      <c r="F349" s="5" t="s">
        <v>370</v>
      </c>
      <c r="G349" s="5" t="s">
        <v>370</v>
      </c>
      <c r="H349" s="5" t="s">
        <v>370</v>
      </c>
      <c r="I349" s="5" t="s">
        <v>370</v>
      </c>
      <c r="J349" s="5" t="s">
        <v>370</v>
      </c>
      <c r="K349" s="5" t="s">
        <v>370</v>
      </c>
      <c r="L349" s="5" t="s">
        <v>370</v>
      </c>
      <c r="M349" s="5" t="s">
        <v>370</v>
      </c>
      <c r="N349" s="37">
        <v>493.6</v>
      </c>
      <c r="O349" s="37">
        <v>488.6</v>
      </c>
      <c r="P349" s="4">
        <f t="shared" si="56"/>
        <v>0.98987034035656407</v>
      </c>
      <c r="Q349" s="11">
        <v>20</v>
      </c>
      <c r="R349" s="37">
        <v>10</v>
      </c>
      <c r="S349" s="37">
        <v>10.1</v>
      </c>
      <c r="T349" s="4">
        <f t="shared" si="57"/>
        <v>1.01</v>
      </c>
      <c r="U349" s="11">
        <v>20</v>
      </c>
      <c r="V349" s="37">
        <v>3</v>
      </c>
      <c r="W349" s="37">
        <v>3.2</v>
      </c>
      <c r="X349" s="4">
        <f t="shared" si="58"/>
        <v>1.0666666666666667</v>
      </c>
      <c r="Y349" s="11">
        <v>30</v>
      </c>
      <c r="Z349" s="47">
        <f t="shared" si="63"/>
        <v>1.0218005819546778</v>
      </c>
      <c r="AA349" s="47">
        <f t="shared" si="59"/>
        <v>1.0218005819546778</v>
      </c>
      <c r="AB349" s="48">
        <v>5071</v>
      </c>
      <c r="AC349" s="37">
        <f t="shared" si="60"/>
        <v>461</v>
      </c>
      <c r="AD349" s="37">
        <f t="shared" si="61"/>
        <v>471.1</v>
      </c>
      <c r="AE349" s="37">
        <f t="shared" si="62"/>
        <v>10.100000000000023</v>
      </c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10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10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10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10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10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10"/>
      <c r="GD349" s="9"/>
      <c r="GE349" s="9"/>
    </row>
    <row r="350" spans="1:187" s="2" customFormat="1" ht="16.95" customHeight="1">
      <c r="A350" s="49" t="s">
        <v>342</v>
      </c>
      <c r="B350" s="37">
        <v>40</v>
      </c>
      <c r="C350" s="37">
        <v>32</v>
      </c>
      <c r="D350" s="4">
        <f t="shared" si="55"/>
        <v>0.8</v>
      </c>
      <c r="E350" s="11">
        <v>10</v>
      </c>
      <c r="F350" s="5" t="s">
        <v>370</v>
      </c>
      <c r="G350" s="5" t="s">
        <v>370</v>
      </c>
      <c r="H350" s="5" t="s">
        <v>370</v>
      </c>
      <c r="I350" s="5" t="s">
        <v>370</v>
      </c>
      <c r="J350" s="5" t="s">
        <v>370</v>
      </c>
      <c r="K350" s="5" t="s">
        <v>370</v>
      </c>
      <c r="L350" s="5" t="s">
        <v>370</v>
      </c>
      <c r="M350" s="5" t="s">
        <v>370</v>
      </c>
      <c r="N350" s="37">
        <v>64.8</v>
      </c>
      <c r="O350" s="37">
        <v>51.7</v>
      </c>
      <c r="P350" s="4">
        <f t="shared" si="56"/>
        <v>0.79783950617283961</v>
      </c>
      <c r="Q350" s="11">
        <v>20</v>
      </c>
      <c r="R350" s="37">
        <v>11</v>
      </c>
      <c r="S350" s="37">
        <v>11.1</v>
      </c>
      <c r="T350" s="4">
        <f t="shared" si="57"/>
        <v>1.009090909090909</v>
      </c>
      <c r="U350" s="11">
        <v>30</v>
      </c>
      <c r="V350" s="37">
        <v>2</v>
      </c>
      <c r="W350" s="37">
        <v>2.1</v>
      </c>
      <c r="X350" s="4">
        <f t="shared" si="58"/>
        <v>1.05</v>
      </c>
      <c r="Y350" s="11">
        <v>20</v>
      </c>
      <c r="Z350" s="47">
        <f t="shared" si="63"/>
        <v>0.94036896745230081</v>
      </c>
      <c r="AA350" s="47">
        <f t="shared" si="59"/>
        <v>0.94036896745230081</v>
      </c>
      <c r="AB350" s="48">
        <v>822</v>
      </c>
      <c r="AC350" s="37">
        <f t="shared" si="60"/>
        <v>74.727272727272734</v>
      </c>
      <c r="AD350" s="37">
        <f t="shared" si="61"/>
        <v>70.3</v>
      </c>
      <c r="AE350" s="37">
        <f t="shared" si="62"/>
        <v>-4.4272727272727366</v>
      </c>
    </row>
    <row r="351" spans="1:187" s="2" customFormat="1" ht="16.95" customHeight="1">
      <c r="A351" s="49" t="s">
        <v>343</v>
      </c>
      <c r="B351" s="37">
        <v>23</v>
      </c>
      <c r="C351" s="37">
        <v>19</v>
      </c>
      <c r="D351" s="4">
        <f t="shared" si="55"/>
        <v>0.82608695652173914</v>
      </c>
      <c r="E351" s="11">
        <v>10</v>
      </c>
      <c r="F351" s="5" t="s">
        <v>370</v>
      </c>
      <c r="G351" s="5" t="s">
        <v>370</v>
      </c>
      <c r="H351" s="5" t="s">
        <v>370</v>
      </c>
      <c r="I351" s="5" t="s">
        <v>370</v>
      </c>
      <c r="J351" s="5" t="s">
        <v>370</v>
      </c>
      <c r="K351" s="5" t="s">
        <v>370</v>
      </c>
      <c r="L351" s="5" t="s">
        <v>370</v>
      </c>
      <c r="M351" s="5" t="s">
        <v>370</v>
      </c>
      <c r="N351" s="37">
        <v>87.5</v>
      </c>
      <c r="O351" s="37">
        <v>16.399999999999999</v>
      </c>
      <c r="P351" s="4">
        <f t="shared" si="56"/>
        <v>0.18742857142857142</v>
      </c>
      <c r="Q351" s="11">
        <v>20</v>
      </c>
      <c r="R351" s="37">
        <v>0</v>
      </c>
      <c r="S351" s="37">
        <v>0.9</v>
      </c>
      <c r="T351" s="4">
        <f t="shared" si="57"/>
        <v>1</v>
      </c>
      <c r="U351" s="11">
        <v>25</v>
      </c>
      <c r="V351" s="37">
        <v>1.5</v>
      </c>
      <c r="W351" s="37">
        <v>1.6</v>
      </c>
      <c r="X351" s="4">
        <f t="shared" si="58"/>
        <v>1.0666666666666667</v>
      </c>
      <c r="Y351" s="11">
        <v>25</v>
      </c>
      <c r="Z351" s="47">
        <f t="shared" si="63"/>
        <v>0.7959513457556936</v>
      </c>
      <c r="AA351" s="47">
        <f t="shared" si="59"/>
        <v>0.7959513457556936</v>
      </c>
      <c r="AB351" s="48">
        <v>2251</v>
      </c>
      <c r="AC351" s="37">
        <f t="shared" si="60"/>
        <v>204.63636363636363</v>
      </c>
      <c r="AD351" s="37">
        <f t="shared" si="61"/>
        <v>162.9</v>
      </c>
      <c r="AE351" s="37">
        <f t="shared" si="62"/>
        <v>-41.73636363636362</v>
      </c>
    </row>
    <row r="352" spans="1:187" s="2" customFormat="1" ht="16.95" customHeight="1">
      <c r="A352" s="18" t="s">
        <v>344</v>
      </c>
      <c r="B352" s="66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</row>
    <row r="353" spans="1:31" s="2" customFormat="1" ht="16.95" customHeight="1">
      <c r="A353" s="49" t="s">
        <v>345</v>
      </c>
      <c r="B353" s="37">
        <v>25</v>
      </c>
      <c r="C353" s="37">
        <v>28.3</v>
      </c>
      <c r="D353" s="4">
        <f t="shared" si="55"/>
        <v>1.1320000000000001</v>
      </c>
      <c r="E353" s="11">
        <v>10</v>
      </c>
      <c r="F353" s="5" t="s">
        <v>370</v>
      </c>
      <c r="G353" s="5" t="s">
        <v>370</v>
      </c>
      <c r="H353" s="5" t="s">
        <v>370</v>
      </c>
      <c r="I353" s="5" t="s">
        <v>370</v>
      </c>
      <c r="J353" s="5" t="s">
        <v>370</v>
      </c>
      <c r="K353" s="5" t="s">
        <v>370</v>
      </c>
      <c r="L353" s="5" t="s">
        <v>370</v>
      </c>
      <c r="M353" s="5" t="s">
        <v>370</v>
      </c>
      <c r="N353" s="37">
        <v>20.399999999999999</v>
      </c>
      <c r="O353" s="37">
        <v>5.6</v>
      </c>
      <c r="P353" s="4">
        <f t="shared" si="56"/>
        <v>0.27450980392156865</v>
      </c>
      <c r="Q353" s="11">
        <v>20</v>
      </c>
      <c r="R353" s="37">
        <v>4</v>
      </c>
      <c r="S353" s="37">
        <v>4</v>
      </c>
      <c r="T353" s="4">
        <f t="shared" si="57"/>
        <v>1</v>
      </c>
      <c r="U353" s="11">
        <v>15</v>
      </c>
      <c r="V353" s="37">
        <v>1</v>
      </c>
      <c r="W353" s="37">
        <v>1</v>
      </c>
      <c r="X353" s="4">
        <f t="shared" si="58"/>
        <v>1</v>
      </c>
      <c r="Y353" s="11">
        <v>35</v>
      </c>
      <c r="Z353" s="47">
        <f t="shared" si="63"/>
        <v>0.83512745098039221</v>
      </c>
      <c r="AA353" s="47">
        <f t="shared" si="59"/>
        <v>0.83512745098039221</v>
      </c>
      <c r="AB353" s="48">
        <v>1117</v>
      </c>
      <c r="AC353" s="37">
        <f t="shared" si="60"/>
        <v>101.54545454545455</v>
      </c>
      <c r="AD353" s="37">
        <f t="shared" si="61"/>
        <v>84.8</v>
      </c>
      <c r="AE353" s="37">
        <f t="shared" si="62"/>
        <v>-16.74545454545455</v>
      </c>
    </row>
    <row r="354" spans="1:31" s="2" customFormat="1" ht="16.95" customHeight="1">
      <c r="A354" s="49" t="s">
        <v>53</v>
      </c>
      <c r="B354" s="37">
        <v>22</v>
      </c>
      <c r="C354" s="37">
        <v>24.2</v>
      </c>
      <c r="D354" s="4">
        <f t="shared" si="55"/>
        <v>1.0999999999999999</v>
      </c>
      <c r="E354" s="11">
        <v>10</v>
      </c>
      <c r="F354" s="5" t="s">
        <v>370</v>
      </c>
      <c r="G354" s="5" t="s">
        <v>370</v>
      </c>
      <c r="H354" s="5" t="s">
        <v>370</v>
      </c>
      <c r="I354" s="5" t="s">
        <v>370</v>
      </c>
      <c r="J354" s="5" t="s">
        <v>370</v>
      </c>
      <c r="K354" s="5" t="s">
        <v>370</v>
      </c>
      <c r="L354" s="5" t="s">
        <v>370</v>
      </c>
      <c r="M354" s="5" t="s">
        <v>370</v>
      </c>
      <c r="N354" s="37">
        <v>43</v>
      </c>
      <c r="O354" s="37">
        <v>59.7</v>
      </c>
      <c r="P354" s="4">
        <f t="shared" si="56"/>
        <v>1.3883720930232559</v>
      </c>
      <c r="Q354" s="11">
        <v>20</v>
      </c>
      <c r="R354" s="37">
        <v>29</v>
      </c>
      <c r="S354" s="37">
        <v>33</v>
      </c>
      <c r="T354" s="4">
        <f t="shared" si="57"/>
        <v>1.1379310344827587</v>
      </c>
      <c r="U354" s="11">
        <v>30</v>
      </c>
      <c r="V354" s="37">
        <v>0.5</v>
      </c>
      <c r="W354" s="37">
        <v>0.5</v>
      </c>
      <c r="X354" s="4">
        <f t="shared" si="58"/>
        <v>1</v>
      </c>
      <c r="Y354" s="11">
        <v>20</v>
      </c>
      <c r="Z354" s="47">
        <f t="shared" si="63"/>
        <v>1.1613171611868485</v>
      </c>
      <c r="AA354" s="47">
        <f t="shared" si="59"/>
        <v>1.1613171611868485</v>
      </c>
      <c r="AB354" s="48">
        <v>1115</v>
      </c>
      <c r="AC354" s="37">
        <f t="shared" si="60"/>
        <v>101.36363636363636</v>
      </c>
      <c r="AD354" s="37">
        <f t="shared" si="61"/>
        <v>117.7</v>
      </c>
      <c r="AE354" s="37">
        <f t="shared" si="62"/>
        <v>16.336363636363643</v>
      </c>
    </row>
    <row r="355" spans="1:31" s="2" customFormat="1" ht="16.95" customHeight="1">
      <c r="A355" s="49" t="s">
        <v>346</v>
      </c>
      <c r="B355" s="37">
        <v>74</v>
      </c>
      <c r="C355" s="37">
        <v>62.6</v>
      </c>
      <c r="D355" s="4">
        <f t="shared" si="55"/>
        <v>0.84594594594594597</v>
      </c>
      <c r="E355" s="11">
        <v>10</v>
      </c>
      <c r="F355" s="5" t="s">
        <v>370</v>
      </c>
      <c r="G355" s="5" t="s">
        <v>370</v>
      </c>
      <c r="H355" s="5" t="s">
        <v>370</v>
      </c>
      <c r="I355" s="5" t="s">
        <v>370</v>
      </c>
      <c r="J355" s="5" t="s">
        <v>370</v>
      </c>
      <c r="K355" s="5" t="s">
        <v>370</v>
      </c>
      <c r="L355" s="5" t="s">
        <v>370</v>
      </c>
      <c r="M355" s="5" t="s">
        <v>370</v>
      </c>
      <c r="N355" s="37">
        <v>10.1</v>
      </c>
      <c r="O355" s="37">
        <v>76.7</v>
      </c>
      <c r="P355" s="4">
        <f t="shared" si="56"/>
        <v>7.5940594059405946</v>
      </c>
      <c r="Q355" s="11">
        <v>20</v>
      </c>
      <c r="R355" s="37">
        <v>14</v>
      </c>
      <c r="S355" s="37">
        <v>14</v>
      </c>
      <c r="T355" s="4">
        <f t="shared" si="57"/>
        <v>1</v>
      </c>
      <c r="U355" s="11">
        <v>30</v>
      </c>
      <c r="V355" s="37">
        <v>2</v>
      </c>
      <c r="W355" s="37">
        <v>2</v>
      </c>
      <c r="X355" s="4">
        <f t="shared" si="58"/>
        <v>1</v>
      </c>
      <c r="Y355" s="11">
        <v>20</v>
      </c>
      <c r="Z355" s="47">
        <f t="shared" si="63"/>
        <v>2.6292580947283919</v>
      </c>
      <c r="AA355" s="47">
        <f t="shared" si="59"/>
        <v>1.3</v>
      </c>
      <c r="AB355" s="48">
        <v>1678</v>
      </c>
      <c r="AC355" s="37">
        <f t="shared" si="60"/>
        <v>152.54545454545453</v>
      </c>
      <c r="AD355" s="37">
        <f t="shared" si="61"/>
        <v>198.3</v>
      </c>
      <c r="AE355" s="37">
        <f t="shared" si="62"/>
        <v>45.754545454545479</v>
      </c>
    </row>
    <row r="356" spans="1:31" s="2" customFormat="1" ht="16.95" customHeight="1">
      <c r="A356" s="49" t="s">
        <v>347</v>
      </c>
      <c r="B356" s="37">
        <v>2886</v>
      </c>
      <c r="C356" s="37">
        <v>1853.3</v>
      </c>
      <c r="D356" s="4">
        <f t="shared" si="55"/>
        <v>0.64216909216909213</v>
      </c>
      <c r="E356" s="11">
        <v>10</v>
      </c>
      <c r="F356" s="5" t="s">
        <v>370</v>
      </c>
      <c r="G356" s="5" t="s">
        <v>370</v>
      </c>
      <c r="H356" s="5" t="s">
        <v>370</v>
      </c>
      <c r="I356" s="5" t="s">
        <v>370</v>
      </c>
      <c r="J356" s="5" t="s">
        <v>370</v>
      </c>
      <c r="K356" s="5" t="s">
        <v>370</v>
      </c>
      <c r="L356" s="5" t="s">
        <v>370</v>
      </c>
      <c r="M356" s="5" t="s">
        <v>370</v>
      </c>
      <c r="N356" s="37">
        <v>87.8</v>
      </c>
      <c r="O356" s="37">
        <v>78.099999999999994</v>
      </c>
      <c r="P356" s="4">
        <f t="shared" si="56"/>
        <v>0.88952164009111612</v>
      </c>
      <c r="Q356" s="11">
        <v>20</v>
      </c>
      <c r="R356" s="37">
        <v>147</v>
      </c>
      <c r="S356" s="37">
        <v>153</v>
      </c>
      <c r="T356" s="4">
        <f t="shared" si="57"/>
        <v>1.0408163265306123</v>
      </c>
      <c r="U356" s="11">
        <v>30</v>
      </c>
      <c r="V356" s="37">
        <v>4</v>
      </c>
      <c r="W356" s="37">
        <v>17</v>
      </c>
      <c r="X356" s="4">
        <f t="shared" si="58"/>
        <v>4.25</v>
      </c>
      <c r="Y356" s="11">
        <v>20</v>
      </c>
      <c r="Z356" s="47">
        <f t="shared" si="63"/>
        <v>1.7554576689928951</v>
      </c>
      <c r="AA356" s="47">
        <f t="shared" si="59"/>
        <v>1.2555457668992895</v>
      </c>
      <c r="AB356" s="48">
        <v>1526</v>
      </c>
      <c r="AC356" s="37">
        <f t="shared" si="60"/>
        <v>138.72727272727272</v>
      </c>
      <c r="AD356" s="37">
        <f t="shared" si="61"/>
        <v>174.2</v>
      </c>
      <c r="AE356" s="37">
        <f t="shared" si="62"/>
        <v>35.472727272727269</v>
      </c>
    </row>
    <row r="357" spans="1:31" s="2" customFormat="1" ht="16.95" customHeight="1">
      <c r="A357" s="49" t="s">
        <v>348</v>
      </c>
      <c r="B357" s="37">
        <v>42180</v>
      </c>
      <c r="C357" s="37">
        <v>41056</v>
      </c>
      <c r="D357" s="4">
        <f t="shared" si="55"/>
        <v>0.97335229966808912</v>
      </c>
      <c r="E357" s="11">
        <v>10</v>
      </c>
      <c r="F357" s="5" t="s">
        <v>370</v>
      </c>
      <c r="G357" s="5" t="s">
        <v>370</v>
      </c>
      <c r="H357" s="5" t="s">
        <v>370</v>
      </c>
      <c r="I357" s="5" t="s">
        <v>370</v>
      </c>
      <c r="J357" s="5" t="s">
        <v>370</v>
      </c>
      <c r="K357" s="5" t="s">
        <v>370</v>
      </c>
      <c r="L357" s="5" t="s">
        <v>370</v>
      </c>
      <c r="M357" s="5" t="s">
        <v>370</v>
      </c>
      <c r="N357" s="37">
        <v>112.4</v>
      </c>
      <c r="O357" s="37">
        <v>71.8</v>
      </c>
      <c r="P357" s="4">
        <f t="shared" si="56"/>
        <v>0.63879003558718861</v>
      </c>
      <c r="Q357" s="11">
        <v>20</v>
      </c>
      <c r="R357" s="37">
        <v>0</v>
      </c>
      <c r="S357" s="37">
        <v>0</v>
      </c>
      <c r="T357" s="4">
        <f t="shared" si="57"/>
        <v>1</v>
      </c>
      <c r="U357" s="11">
        <v>25</v>
      </c>
      <c r="V357" s="37">
        <v>0.5</v>
      </c>
      <c r="W357" s="37">
        <v>0.5</v>
      </c>
      <c r="X357" s="4">
        <f t="shared" si="58"/>
        <v>1</v>
      </c>
      <c r="Y357" s="11">
        <v>25</v>
      </c>
      <c r="Z357" s="47">
        <f t="shared" si="63"/>
        <v>0.90636654635530822</v>
      </c>
      <c r="AA357" s="47">
        <f t="shared" si="59"/>
        <v>0.90636654635530822</v>
      </c>
      <c r="AB357" s="48">
        <v>1180</v>
      </c>
      <c r="AC357" s="37">
        <f t="shared" si="60"/>
        <v>107.27272727272727</v>
      </c>
      <c r="AD357" s="37">
        <f t="shared" si="61"/>
        <v>97.2</v>
      </c>
      <c r="AE357" s="37">
        <f t="shared" si="62"/>
        <v>-10.072727272727263</v>
      </c>
    </row>
    <row r="358" spans="1:31" s="2" customFormat="1" ht="16.95" customHeight="1">
      <c r="A358" s="49" t="s">
        <v>349</v>
      </c>
      <c r="B358" s="37">
        <v>0</v>
      </c>
      <c r="C358" s="37">
        <v>0</v>
      </c>
      <c r="D358" s="4">
        <f t="shared" si="55"/>
        <v>0</v>
      </c>
      <c r="E358" s="11">
        <v>0</v>
      </c>
      <c r="F358" s="5" t="s">
        <v>370</v>
      </c>
      <c r="G358" s="5" t="s">
        <v>370</v>
      </c>
      <c r="H358" s="5" t="s">
        <v>370</v>
      </c>
      <c r="I358" s="5" t="s">
        <v>370</v>
      </c>
      <c r="J358" s="5" t="s">
        <v>370</v>
      </c>
      <c r="K358" s="5" t="s">
        <v>370</v>
      </c>
      <c r="L358" s="5" t="s">
        <v>370</v>
      </c>
      <c r="M358" s="5" t="s">
        <v>370</v>
      </c>
      <c r="N358" s="37">
        <v>8.1</v>
      </c>
      <c r="O358" s="37">
        <v>7.6</v>
      </c>
      <c r="P358" s="4">
        <f t="shared" si="56"/>
        <v>0.93827160493827155</v>
      </c>
      <c r="Q358" s="11">
        <v>20</v>
      </c>
      <c r="R358" s="37">
        <v>14</v>
      </c>
      <c r="S358" s="37">
        <v>10.4</v>
      </c>
      <c r="T358" s="4">
        <f t="shared" si="57"/>
        <v>0.74285714285714288</v>
      </c>
      <c r="U358" s="11">
        <v>30</v>
      </c>
      <c r="V358" s="37">
        <v>0.5</v>
      </c>
      <c r="W358" s="37">
        <v>0.5</v>
      </c>
      <c r="X358" s="4">
        <f t="shared" si="58"/>
        <v>1</v>
      </c>
      <c r="Y358" s="11">
        <v>20</v>
      </c>
      <c r="Z358" s="47">
        <f t="shared" si="63"/>
        <v>0.87215923406399598</v>
      </c>
      <c r="AA358" s="47">
        <f t="shared" si="59"/>
        <v>0.87215923406399598</v>
      </c>
      <c r="AB358" s="48">
        <v>324</v>
      </c>
      <c r="AC358" s="37">
        <f t="shared" si="60"/>
        <v>29.454545454545453</v>
      </c>
      <c r="AD358" s="37">
        <f t="shared" si="61"/>
        <v>25.7</v>
      </c>
      <c r="AE358" s="37">
        <f t="shared" si="62"/>
        <v>-3.754545454545454</v>
      </c>
    </row>
    <row r="359" spans="1:31" s="2" customFormat="1" ht="16.95" customHeight="1">
      <c r="A359" s="49" t="s">
        <v>350</v>
      </c>
      <c r="B359" s="37">
        <v>33</v>
      </c>
      <c r="C359" s="37">
        <v>17.3</v>
      </c>
      <c r="D359" s="4">
        <f t="shared" si="55"/>
        <v>0.52424242424242429</v>
      </c>
      <c r="E359" s="11">
        <v>10</v>
      </c>
      <c r="F359" s="5" t="s">
        <v>370</v>
      </c>
      <c r="G359" s="5" t="s">
        <v>370</v>
      </c>
      <c r="H359" s="5" t="s">
        <v>370</v>
      </c>
      <c r="I359" s="5" t="s">
        <v>370</v>
      </c>
      <c r="J359" s="5" t="s">
        <v>370</v>
      </c>
      <c r="K359" s="5" t="s">
        <v>370</v>
      </c>
      <c r="L359" s="5" t="s">
        <v>370</v>
      </c>
      <c r="M359" s="5" t="s">
        <v>370</v>
      </c>
      <c r="N359" s="37">
        <v>539.1</v>
      </c>
      <c r="O359" s="37">
        <v>36.9</v>
      </c>
      <c r="P359" s="4">
        <f t="shared" si="56"/>
        <v>6.8447412353923195E-2</v>
      </c>
      <c r="Q359" s="11">
        <v>20</v>
      </c>
      <c r="R359" s="37">
        <v>149</v>
      </c>
      <c r="S359" s="37">
        <v>148.9</v>
      </c>
      <c r="T359" s="4">
        <f t="shared" si="57"/>
        <v>0.9993288590604027</v>
      </c>
      <c r="U359" s="11">
        <v>30</v>
      </c>
      <c r="V359" s="37">
        <v>5</v>
      </c>
      <c r="W359" s="37">
        <v>0.7</v>
      </c>
      <c r="X359" s="4">
        <f t="shared" si="58"/>
        <v>0.13999999999999999</v>
      </c>
      <c r="Y359" s="11">
        <v>20</v>
      </c>
      <c r="Z359" s="47">
        <f t="shared" si="63"/>
        <v>0.49239047826643478</v>
      </c>
      <c r="AA359" s="47">
        <f t="shared" si="59"/>
        <v>0.49239047826643478</v>
      </c>
      <c r="AB359" s="48">
        <v>110</v>
      </c>
      <c r="AC359" s="37">
        <f t="shared" si="60"/>
        <v>10</v>
      </c>
      <c r="AD359" s="37">
        <f t="shared" si="61"/>
        <v>4.9000000000000004</v>
      </c>
      <c r="AE359" s="37">
        <f t="shared" si="62"/>
        <v>-5.0999999999999996</v>
      </c>
    </row>
    <row r="360" spans="1:31" s="2" customFormat="1" ht="16.95" customHeight="1">
      <c r="A360" s="49" t="s">
        <v>351</v>
      </c>
      <c r="B360" s="37">
        <v>22</v>
      </c>
      <c r="C360" s="37">
        <v>31</v>
      </c>
      <c r="D360" s="4">
        <f t="shared" si="55"/>
        <v>1.4090909090909092</v>
      </c>
      <c r="E360" s="11">
        <v>10</v>
      </c>
      <c r="F360" s="5" t="s">
        <v>370</v>
      </c>
      <c r="G360" s="5" t="s">
        <v>370</v>
      </c>
      <c r="H360" s="5" t="s">
        <v>370</v>
      </c>
      <c r="I360" s="5" t="s">
        <v>370</v>
      </c>
      <c r="J360" s="5" t="s">
        <v>370</v>
      </c>
      <c r="K360" s="5" t="s">
        <v>370</v>
      </c>
      <c r="L360" s="5" t="s">
        <v>370</v>
      </c>
      <c r="M360" s="5" t="s">
        <v>370</v>
      </c>
      <c r="N360" s="37">
        <v>231.9</v>
      </c>
      <c r="O360" s="37">
        <v>33.200000000000003</v>
      </c>
      <c r="P360" s="4">
        <f t="shared" si="56"/>
        <v>0.14316515739542907</v>
      </c>
      <c r="Q360" s="11">
        <v>20</v>
      </c>
      <c r="R360" s="37">
        <v>0</v>
      </c>
      <c r="S360" s="37">
        <v>0</v>
      </c>
      <c r="T360" s="4">
        <f t="shared" si="57"/>
        <v>1</v>
      </c>
      <c r="U360" s="11">
        <v>20</v>
      </c>
      <c r="V360" s="37">
        <v>0.5</v>
      </c>
      <c r="W360" s="37">
        <v>0.9</v>
      </c>
      <c r="X360" s="4">
        <f t="shared" si="58"/>
        <v>1.8</v>
      </c>
      <c r="Y360" s="11">
        <v>30</v>
      </c>
      <c r="Z360" s="47">
        <f t="shared" si="63"/>
        <v>1.136927652985221</v>
      </c>
      <c r="AA360" s="47">
        <f t="shared" si="59"/>
        <v>1.136927652985221</v>
      </c>
      <c r="AB360" s="48">
        <v>1330</v>
      </c>
      <c r="AC360" s="37">
        <f t="shared" si="60"/>
        <v>120.90909090909091</v>
      </c>
      <c r="AD360" s="37">
        <f t="shared" si="61"/>
        <v>137.5</v>
      </c>
      <c r="AE360" s="37">
        <f t="shared" si="62"/>
        <v>16.590909090909093</v>
      </c>
    </row>
    <row r="361" spans="1:31" s="2" customFormat="1" ht="16.95" customHeight="1">
      <c r="A361" s="49" t="s">
        <v>352</v>
      </c>
      <c r="B361" s="37">
        <v>39</v>
      </c>
      <c r="C361" s="37">
        <v>35</v>
      </c>
      <c r="D361" s="4">
        <f t="shared" si="55"/>
        <v>0.89743589743589747</v>
      </c>
      <c r="E361" s="11">
        <v>10</v>
      </c>
      <c r="F361" s="5" t="s">
        <v>370</v>
      </c>
      <c r="G361" s="5" t="s">
        <v>370</v>
      </c>
      <c r="H361" s="5" t="s">
        <v>370</v>
      </c>
      <c r="I361" s="5" t="s">
        <v>370</v>
      </c>
      <c r="J361" s="5" t="s">
        <v>370</v>
      </c>
      <c r="K361" s="5" t="s">
        <v>370</v>
      </c>
      <c r="L361" s="5" t="s">
        <v>370</v>
      </c>
      <c r="M361" s="5" t="s">
        <v>370</v>
      </c>
      <c r="N361" s="37">
        <v>207.7</v>
      </c>
      <c r="O361" s="37">
        <v>10.1</v>
      </c>
      <c r="P361" s="4">
        <f t="shared" si="56"/>
        <v>4.8627828598940784E-2</v>
      </c>
      <c r="Q361" s="11">
        <v>20</v>
      </c>
      <c r="R361" s="37">
        <v>15</v>
      </c>
      <c r="S361" s="37">
        <v>16.2</v>
      </c>
      <c r="T361" s="4">
        <f t="shared" si="57"/>
        <v>1.0799999999999998</v>
      </c>
      <c r="U361" s="11">
        <v>15</v>
      </c>
      <c r="V361" s="37">
        <v>1</v>
      </c>
      <c r="W361" s="37">
        <v>1</v>
      </c>
      <c r="X361" s="4">
        <f t="shared" si="58"/>
        <v>1</v>
      </c>
      <c r="Y361" s="11">
        <v>35</v>
      </c>
      <c r="Z361" s="47">
        <f t="shared" si="63"/>
        <v>0.76433644432922232</v>
      </c>
      <c r="AA361" s="47">
        <f t="shared" si="59"/>
        <v>0.76433644432922232</v>
      </c>
      <c r="AB361" s="48">
        <v>1295</v>
      </c>
      <c r="AC361" s="37">
        <f t="shared" si="60"/>
        <v>117.72727272727273</v>
      </c>
      <c r="AD361" s="37">
        <f t="shared" si="61"/>
        <v>90</v>
      </c>
      <c r="AE361" s="37">
        <f t="shared" si="62"/>
        <v>-27.727272727272734</v>
      </c>
    </row>
    <row r="362" spans="1:31" s="2" customFormat="1" ht="16.95" customHeight="1">
      <c r="A362" s="49" t="s">
        <v>353</v>
      </c>
      <c r="B362" s="37">
        <v>6</v>
      </c>
      <c r="C362" s="37">
        <v>11.7</v>
      </c>
      <c r="D362" s="4">
        <f t="shared" si="55"/>
        <v>1.95</v>
      </c>
      <c r="E362" s="11">
        <v>10</v>
      </c>
      <c r="F362" s="5" t="s">
        <v>370</v>
      </c>
      <c r="G362" s="5" t="s">
        <v>370</v>
      </c>
      <c r="H362" s="5" t="s">
        <v>370</v>
      </c>
      <c r="I362" s="5" t="s">
        <v>370</v>
      </c>
      <c r="J362" s="5" t="s">
        <v>370</v>
      </c>
      <c r="K362" s="5" t="s">
        <v>370</v>
      </c>
      <c r="L362" s="5" t="s">
        <v>370</v>
      </c>
      <c r="M362" s="5" t="s">
        <v>370</v>
      </c>
      <c r="N362" s="37">
        <v>36.9</v>
      </c>
      <c r="O362" s="37">
        <v>16.600000000000001</v>
      </c>
      <c r="P362" s="4">
        <f t="shared" si="56"/>
        <v>0.44986449864498651</v>
      </c>
      <c r="Q362" s="11">
        <v>20</v>
      </c>
      <c r="R362" s="37">
        <v>0</v>
      </c>
      <c r="S362" s="37">
        <v>0</v>
      </c>
      <c r="T362" s="4">
        <f t="shared" si="57"/>
        <v>1</v>
      </c>
      <c r="U362" s="11">
        <v>10</v>
      </c>
      <c r="V362" s="37">
        <v>2</v>
      </c>
      <c r="W362" s="37">
        <v>2</v>
      </c>
      <c r="X362" s="4">
        <f t="shared" si="58"/>
        <v>1</v>
      </c>
      <c r="Y362" s="11">
        <v>40</v>
      </c>
      <c r="Z362" s="47">
        <f t="shared" si="63"/>
        <v>0.98121612466124652</v>
      </c>
      <c r="AA362" s="47">
        <f t="shared" si="59"/>
        <v>0.98121612466124652</v>
      </c>
      <c r="AB362" s="48">
        <v>1304</v>
      </c>
      <c r="AC362" s="37">
        <f t="shared" si="60"/>
        <v>118.54545454545455</v>
      </c>
      <c r="AD362" s="37">
        <f t="shared" si="61"/>
        <v>116.3</v>
      </c>
      <c r="AE362" s="37">
        <f t="shared" si="62"/>
        <v>-2.2454545454545496</v>
      </c>
    </row>
    <row r="363" spans="1:31" s="2" customFormat="1" ht="16.95" customHeight="1">
      <c r="A363" s="49" t="s">
        <v>354</v>
      </c>
      <c r="B363" s="37">
        <v>8445</v>
      </c>
      <c r="C363" s="37">
        <v>7911</v>
      </c>
      <c r="D363" s="4">
        <f t="shared" si="55"/>
        <v>0.93676731793960921</v>
      </c>
      <c r="E363" s="11">
        <v>10</v>
      </c>
      <c r="F363" s="5" t="s">
        <v>370</v>
      </c>
      <c r="G363" s="5" t="s">
        <v>370</v>
      </c>
      <c r="H363" s="5" t="s">
        <v>370</v>
      </c>
      <c r="I363" s="5" t="s">
        <v>370</v>
      </c>
      <c r="J363" s="5" t="s">
        <v>370</v>
      </c>
      <c r="K363" s="5" t="s">
        <v>370</v>
      </c>
      <c r="L363" s="5" t="s">
        <v>370</v>
      </c>
      <c r="M363" s="5" t="s">
        <v>370</v>
      </c>
      <c r="N363" s="37">
        <v>330.6</v>
      </c>
      <c r="O363" s="37">
        <v>291</v>
      </c>
      <c r="P363" s="4">
        <f t="shared" si="56"/>
        <v>0.88021778584392008</v>
      </c>
      <c r="Q363" s="11">
        <v>20</v>
      </c>
      <c r="R363" s="37">
        <v>0</v>
      </c>
      <c r="S363" s="37">
        <v>0</v>
      </c>
      <c r="T363" s="4">
        <f t="shared" si="57"/>
        <v>1</v>
      </c>
      <c r="U363" s="11">
        <v>25</v>
      </c>
      <c r="V363" s="37">
        <v>0.5</v>
      </c>
      <c r="W363" s="37">
        <v>0.5</v>
      </c>
      <c r="X363" s="4">
        <f t="shared" si="58"/>
        <v>1</v>
      </c>
      <c r="Y363" s="11">
        <v>25</v>
      </c>
      <c r="Z363" s="47">
        <f t="shared" si="63"/>
        <v>0.96215036120343123</v>
      </c>
      <c r="AA363" s="47">
        <f t="shared" si="59"/>
        <v>0.96215036120343123</v>
      </c>
      <c r="AB363" s="48">
        <v>4499</v>
      </c>
      <c r="AC363" s="37">
        <f t="shared" si="60"/>
        <v>409</v>
      </c>
      <c r="AD363" s="37">
        <f t="shared" si="61"/>
        <v>393.5</v>
      </c>
      <c r="AE363" s="37">
        <f t="shared" si="62"/>
        <v>-15.5</v>
      </c>
    </row>
    <row r="364" spans="1:31" s="2" customFormat="1" ht="16.95" customHeight="1">
      <c r="A364" s="18" t="s">
        <v>355</v>
      </c>
      <c r="B364" s="66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</row>
    <row r="365" spans="1:31" s="2" customFormat="1" ht="16.95" customHeight="1">
      <c r="A365" s="14" t="s">
        <v>356</v>
      </c>
      <c r="B365" s="37">
        <v>820</v>
      </c>
      <c r="C365" s="37">
        <v>858</v>
      </c>
      <c r="D365" s="4">
        <f t="shared" si="55"/>
        <v>1.0463414634146342</v>
      </c>
      <c r="E365" s="11">
        <v>10</v>
      </c>
      <c r="F365" s="5" t="s">
        <v>370</v>
      </c>
      <c r="G365" s="5" t="s">
        <v>370</v>
      </c>
      <c r="H365" s="5" t="s">
        <v>370</v>
      </c>
      <c r="I365" s="5" t="s">
        <v>370</v>
      </c>
      <c r="J365" s="5" t="s">
        <v>370</v>
      </c>
      <c r="K365" s="5" t="s">
        <v>370</v>
      </c>
      <c r="L365" s="5" t="s">
        <v>370</v>
      </c>
      <c r="M365" s="5" t="s">
        <v>370</v>
      </c>
      <c r="N365" s="37">
        <v>25.5</v>
      </c>
      <c r="O365" s="37">
        <v>24.2</v>
      </c>
      <c r="P365" s="4">
        <f t="shared" si="56"/>
        <v>0.94901960784313721</v>
      </c>
      <c r="Q365" s="11">
        <v>20</v>
      </c>
      <c r="R365" s="37">
        <v>0</v>
      </c>
      <c r="S365" s="37">
        <v>0</v>
      </c>
      <c r="T365" s="4">
        <f t="shared" si="57"/>
        <v>1</v>
      </c>
      <c r="U365" s="11">
        <v>15</v>
      </c>
      <c r="V365" s="37">
        <v>0</v>
      </c>
      <c r="W365" s="37">
        <v>0</v>
      </c>
      <c r="X365" s="4">
        <f t="shared" si="58"/>
        <v>1</v>
      </c>
      <c r="Y365" s="11">
        <v>35</v>
      </c>
      <c r="Z365" s="47">
        <f t="shared" si="63"/>
        <v>0.99304758488761347</v>
      </c>
      <c r="AA365" s="47">
        <f t="shared" si="59"/>
        <v>0.99304758488761347</v>
      </c>
      <c r="AB365" s="48">
        <v>2851</v>
      </c>
      <c r="AC365" s="37">
        <f t="shared" si="60"/>
        <v>259.18181818181819</v>
      </c>
      <c r="AD365" s="37">
        <f t="shared" si="61"/>
        <v>257.39999999999998</v>
      </c>
      <c r="AE365" s="37">
        <f t="shared" si="62"/>
        <v>-1.7818181818182097</v>
      </c>
    </row>
    <row r="366" spans="1:31" s="2" customFormat="1" ht="16.95" customHeight="1">
      <c r="A366" s="14" t="s">
        <v>357</v>
      </c>
      <c r="B366" s="37">
        <v>0</v>
      </c>
      <c r="C366" s="37">
        <v>18</v>
      </c>
      <c r="D366" s="4">
        <f t="shared" si="55"/>
        <v>0</v>
      </c>
      <c r="E366" s="11">
        <v>0</v>
      </c>
      <c r="F366" s="5" t="s">
        <v>370</v>
      </c>
      <c r="G366" s="5" t="s">
        <v>370</v>
      </c>
      <c r="H366" s="5" t="s">
        <v>370</v>
      </c>
      <c r="I366" s="5" t="s">
        <v>370</v>
      </c>
      <c r="J366" s="5" t="s">
        <v>370</v>
      </c>
      <c r="K366" s="5" t="s">
        <v>370</v>
      </c>
      <c r="L366" s="5" t="s">
        <v>370</v>
      </c>
      <c r="M366" s="5" t="s">
        <v>370</v>
      </c>
      <c r="N366" s="37">
        <v>33.200000000000003</v>
      </c>
      <c r="O366" s="37">
        <v>22.3</v>
      </c>
      <c r="P366" s="4">
        <f t="shared" si="56"/>
        <v>0.67168674698795172</v>
      </c>
      <c r="Q366" s="11">
        <v>20</v>
      </c>
      <c r="R366" s="37">
        <v>5</v>
      </c>
      <c r="S366" s="37">
        <v>5.2</v>
      </c>
      <c r="T366" s="4">
        <f t="shared" si="57"/>
        <v>1.04</v>
      </c>
      <c r="U366" s="11">
        <v>25</v>
      </c>
      <c r="V366" s="37">
        <v>0</v>
      </c>
      <c r="W366" s="37">
        <v>1.1000000000000001</v>
      </c>
      <c r="X366" s="4">
        <f t="shared" si="58"/>
        <v>1</v>
      </c>
      <c r="Y366" s="11">
        <v>25</v>
      </c>
      <c r="Z366" s="47">
        <f t="shared" si="63"/>
        <v>0.92048192771084336</v>
      </c>
      <c r="AA366" s="47">
        <f t="shared" si="59"/>
        <v>0.92048192771084336</v>
      </c>
      <c r="AB366" s="48">
        <v>2699</v>
      </c>
      <c r="AC366" s="37">
        <f t="shared" si="60"/>
        <v>245.36363636363637</v>
      </c>
      <c r="AD366" s="37">
        <f t="shared" si="61"/>
        <v>225.9</v>
      </c>
      <c r="AE366" s="37">
        <f t="shared" si="62"/>
        <v>-19.463636363636368</v>
      </c>
    </row>
    <row r="367" spans="1:31" s="2" customFormat="1" ht="16.95" customHeight="1">
      <c r="A367" s="49" t="s">
        <v>358</v>
      </c>
      <c r="B367" s="37">
        <v>1400</v>
      </c>
      <c r="C367" s="37">
        <v>1373</v>
      </c>
      <c r="D367" s="4">
        <f t="shared" ref="D367:D376" si="64">IF(E367=0,0,IF(B367=0,1,IF(C367&lt;0,0,C367/B367)))</f>
        <v>0.98071428571428576</v>
      </c>
      <c r="E367" s="11">
        <v>10</v>
      </c>
      <c r="F367" s="5" t="s">
        <v>370</v>
      </c>
      <c r="G367" s="5" t="s">
        <v>370</v>
      </c>
      <c r="H367" s="5" t="s">
        <v>370</v>
      </c>
      <c r="I367" s="5" t="s">
        <v>370</v>
      </c>
      <c r="J367" s="5" t="s">
        <v>370</v>
      </c>
      <c r="K367" s="5" t="s">
        <v>370</v>
      </c>
      <c r="L367" s="5" t="s">
        <v>370</v>
      </c>
      <c r="M367" s="5" t="s">
        <v>370</v>
      </c>
      <c r="N367" s="37">
        <v>222.6</v>
      </c>
      <c r="O367" s="37">
        <v>121.2</v>
      </c>
      <c r="P367" s="4">
        <f t="shared" ref="P367:P376" si="65">IF(Q367=0,0,IF(N367=0,1,IF(O367&lt;0,0,O367/N367)))</f>
        <v>0.54447439353099736</v>
      </c>
      <c r="Q367" s="11">
        <v>20</v>
      </c>
      <c r="R367" s="37">
        <v>0</v>
      </c>
      <c r="S367" s="37">
        <v>0</v>
      </c>
      <c r="T367" s="4">
        <f t="shared" ref="T367:T376" si="66">IF(U367=0,0,IF(R367=0,1,IF(S367&lt;0,0,S367/R367)))</f>
        <v>1</v>
      </c>
      <c r="U367" s="11">
        <v>15</v>
      </c>
      <c r="V367" s="37">
        <v>0</v>
      </c>
      <c r="W367" s="37">
        <v>0</v>
      </c>
      <c r="X367" s="4">
        <f t="shared" ref="X367:X376" si="67">IF(Y367=0,0,IF(V367=0,1,IF(W367&lt;0,0,W367/V367)))</f>
        <v>1</v>
      </c>
      <c r="Y367" s="11">
        <v>35</v>
      </c>
      <c r="Z367" s="47">
        <f t="shared" si="63"/>
        <v>0.88370788409703493</v>
      </c>
      <c r="AA367" s="47">
        <f t="shared" ref="AA367:AA376" si="68">IF(Z367&gt;1.2,IF((Z367-1.2)*0.1+1.2&gt;1.3,1.3,(Z367-1.2)*0.1+1.2),Z367)</f>
        <v>0.88370788409703493</v>
      </c>
      <c r="AB367" s="48">
        <v>23</v>
      </c>
      <c r="AC367" s="37">
        <f t="shared" ref="AC367:AC376" si="69">AB367/11</f>
        <v>2.0909090909090908</v>
      </c>
      <c r="AD367" s="37">
        <f t="shared" ref="AD367:AD376" si="70">ROUND(AA367*AC367,1)</f>
        <v>1.8</v>
      </c>
      <c r="AE367" s="37">
        <f t="shared" ref="AE367:AE376" si="71">AD367-AC367</f>
        <v>-0.29090909090909078</v>
      </c>
    </row>
    <row r="368" spans="1:31" s="2" customFormat="1" ht="16.95" customHeight="1">
      <c r="A368" s="14" t="s">
        <v>359</v>
      </c>
      <c r="B368" s="37">
        <v>0</v>
      </c>
      <c r="C368" s="37">
        <v>0</v>
      </c>
      <c r="D368" s="4">
        <f t="shared" si="64"/>
        <v>0</v>
      </c>
      <c r="E368" s="11">
        <v>0</v>
      </c>
      <c r="F368" s="5" t="s">
        <v>370</v>
      </c>
      <c r="G368" s="5" t="s">
        <v>370</v>
      </c>
      <c r="H368" s="5" t="s">
        <v>370</v>
      </c>
      <c r="I368" s="5" t="s">
        <v>370</v>
      </c>
      <c r="J368" s="5" t="s">
        <v>370</v>
      </c>
      <c r="K368" s="5" t="s">
        <v>370</v>
      </c>
      <c r="L368" s="5" t="s">
        <v>370</v>
      </c>
      <c r="M368" s="5" t="s">
        <v>370</v>
      </c>
      <c r="N368" s="37">
        <v>26.2</v>
      </c>
      <c r="O368" s="37">
        <v>13.6</v>
      </c>
      <c r="P368" s="4">
        <f t="shared" si="65"/>
        <v>0.51908396946564883</v>
      </c>
      <c r="Q368" s="11">
        <v>20</v>
      </c>
      <c r="R368" s="37">
        <v>0</v>
      </c>
      <c r="S368" s="37">
        <v>0</v>
      </c>
      <c r="T368" s="4">
        <f t="shared" si="66"/>
        <v>1</v>
      </c>
      <c r="U368" s="11">
        <v>20</v>
      </c>
      <c r="V368" s="37">
        <v>0</v>
      </c>
      <c r="W368" s="37">
        <v>0</v>
      </c>
      <c r="X368" s="4">
        <f t="shared" si="67"/>
        <v>1</v>
      </c>
      <c r="Y368" s="11">
        <v>30</v>
      </c>
      <c r="Z368" s="47">
        <f t="shared" ref="Z368:Z376" si="72">(D368*E368+P368*Q368+T368*U368+X368*Y368)/(E368+Q368+U368+Y368)</f>
        <v>0.86259541984732824</v>
      </c>
      <c r="AA368" s="47">
        <f t="shared" si="68"/>
        <v>0.86259541984732824</v>
      </c>
      <c r="AB368" s="48">
        <v>2022</v>
      </c>
      <c r="AC368" s="37">
        <f t="shared" si="69"/>
        <v>183.81818181818181</v>
      </c>
      <c r="AD368" s="37">
        <f t="shared" si="70"/>
        <v>158.6</v>
      </c>
      <c r="AE368" s="37">
        <f t="shared" si="71"/>
        <v>-25.218181818181819</v>
      </c>
    </row>
    <row r="369" spans="1:31" s="2" customFormat="1" ht="16.95" customHeight="1">
      <c r="A369" s="14" t="s">
        <v>360</v>
      </c>
      <c r="B369" s="37">
        <v>402</v>
      </c>
      <c r="C369" s="37">
        <v>222.6</v>
      </c>
      <c r="D369" s="4">
        <f t="shared" si="64"/>
        <v>0.55373134328358209</v>
      </c>
      <c r="E369" s="11">
        <v>10</v>
      </c>
      <c r="F369" s="5" t="s">
        <v>370</v>
      </c>
      <c r="G369" s="5" t="s">
        <v>370</v>
      </c>
      <c r="H369" s="5" t="s">
        <v>370</v>
      </c>
      <c r="I369" s="5" t="s">
        <v>370</v>
      </c>
      <c r="J369" s="5" t="s">
        <v>370</v>
      </c>
      <c r="K369" s="5" t="s">
        <v>370</v>
      </c>
      <c r="L369" s="5" t="s">
        <v>370</v>
      </c>
      <c r="M369" s="5" t="s">
        <v>370</v>
      </c>
      <c r="N369" s="37">
        <v>640.20000000000005</v>
      </c>
      <c r="O369" s="37">
        <v>452.5</v>
      </c>
      <c r="P369" s="4">
        <f t="shared" si="65"/>
        <v>0.70681037175882533</v>
      </c>
      <c r="Q369" s="11">
        <v>20</v>
      </c>
      <c r="R369" s="37">
        <v>5</v>
      </c>
      <c r="S369" s="37">
        <v>5.2</v>
      </c>
      <c r="T369" s="4">
        <f t="shared" si="66"/>
        <v>1.04</v>
      </c>
      <c r="U369" s="11">
        <v>20</v>
      </c>
      <c r="V369" s="37">
        <v>2</v>
      </c>
      <c r="W369" s="37">
        <v>11.2</v>
      </c>
      <c r="X369" s="4">
        <f t="shared" si="67"/>
        <v>5.6</v>
      </c>
      <c r="Y369" s="11">
        <v>30</v>
      </c>
      <c r="Z369" s="47">
        <f t="shared" si="72"/>
        <v>2.6059190108501538</v>
      </c>
      <c r="AA369" s="47">
        <f t="shared" si="68"/>
        <v>1.3</v>
      </c>
      <c r="AB369" s="48">
        <v>1238</v>
      </c>
      <c r="AC369" s="37">
        <f t="shared" si="69"/>
        <v>112.54545454545455</v>
      </c>
      <c r="AD369" s="37">
        <f t="shared" si="70"/>
        <v>146.30000000000001</v>
      </c>
      <c r="AE369" s="37">
        <f t="shared" si="71"/>
        <v>33.754545454545465</v>
      </c>
    </row>
    <row r="370" spans="1:31" s="2" customFormat="1" ht="16.95" customHeight="1">
      <c r="A370" s="14" t="s">
        <v>361</v>
      </c>
      <c r="B370" s="37">
        <v>50</v>
      </c>
      <c r="C370" s="37">
        <v>60.6</v>
      </c>
      <c r="D370" s="4">
        <f t="shared" si="64"/>
        <v>1.212</v>
      </c>
      <c r="E370" s="11">
        <v>10</v>
      </c>
      <c r="F370" s="5" t="s">
        <v>370</v>
      </c>
      <c r="G370" s="5" t="s">
        <v>370</v>
      </c>
      <c r="H370" s="5" t="s">
        <v>370</v>
      </c>
      <c r="I370" s="5" t="s">
        <v>370</v>
      </c>
      <c r="J370" s="5" t="s">
        <v>370</v>
      </c>
      <c r="K370" s="5" t="s">
        <v>370</v>
      </c>
      <c r="L370" s="5" t="s">
        <v>370</v>
      </c>
      <c r="M370" s="5" t="s">
        <v>370</v>
      </c>
      <c r="N370" s="37">
        <v>66</v>
      </c>
      <c r="O370" s="37">
        <v>20.100000000000001</v>
      </c>
      <c r="P370" s="4">
        <f t="shared" si="65"/>
        <v>0.30454545454545456</v>
      </c>
      <c r="Q370" s="11">
        <v>20</v>
      </c>
      <c r="R370" s="37">
        <v>5</v>
      </c>
      <c r="S370" s="37">
        <v>5.3</v>
      </c>
      <c r="T370" s="4">
        <f t="shared" si="66"/>
        <v>1.06</v>
      </c>
      <c r="U370" s="11">
        <v>20</v>
      </c>
      <c r="V370" s="37">
        <v>0</v>
      </c>
      <c r="W370" s="37">
        <v>0</v>
      </c>
      <c r="X370" s="4">
        <f t="shared" si="67"/>
        <v>1</v>
      </c>
      <c r="Y370" s="11">
        <v>30</v>
      </c>
      <c r="Z370" s="47">
        <f t="shared" si="72"/>
        <v>0.86763636363636354</v>
      </c>
      <c r="AA370" s="47">
        <f t="shared" si="68"/>
        <v>0.86763636363636354</v>
      </c>
      <c r="AB370" s="48">
        <v>4202</v>
      </c>
      <c r="AC370" s="37">
        <f t="shared" si="69"/>
        <v>382</v>
      </c>
      <c r="AD370" s="37">
        <f t="shared" si="70"/>
        <v>331.4</v>
      </c>
      <c r="AE370" s="37">
        <f t="shared" si="71"/>
        <v>-50.600000000000023</v>
      </c>
    </row>
    <row r="371" spans="1:31" s="2" customFormat="1" ht="16.95" customHeight="1">
      <c r="A371" s="14" t="s">
        <v>362</v>
      </c>
      <c r="B371" s="37">
        <v>0</v>
      </c>
      <c r="C371" s="37">
        <v>0</v>
      </c>
      <c r="D371" s="4">
        <f t="shared" si="64"/>
        <v>0</v>
      </c>
      <c r="E371" s="11">
        <v>0</v>
      </c>
      <c r="F371" s="5" t="s">
        <v>370</v>
      </c>
      <c r="G371" s="5" t="s">
        <v>370</v>
      </c>
      <c r="H371" s="5" t="s">
        <v>370</v>
      </c>
      <c r="I371" s="5" t="s">
        <v>370</v>
      </c>
      <c r="J371" s="5" t="s">
        <v>370</v>
      </c>
      <c r="K371" s="5" t="s">
        <v>370</v>
      </c>
      <c r="L371" s="5" t="s">
        <v>370</v>
      </c>
      <c r="M371" s="5" t="s">
        <v>370</v>
      </c>
      <c r="N371" s="37">
        <v>27.1</v>
      </c>
      <c r="O371" s="37">
        <v>17.600000000000001</v>
      </c>
      <c r="P371" s="4">
        <f t="shared" si="65"/>
        <v>0.64944649446494462</v>
      </c>
      <c r="Q371" s="11">
        <v>20</v>
      </c>
      <c r="R371" s="37">
        <v>0</v>
      </c>
      <c r="S371" s="37">
        <v>0</v>
      </c>
      <c r="T371" s="4">
        <f t="shared" si="66"/>
        <v>1</v>
      </c>
      <c r="U371" s="11">
        <v>30</v>
      </c>
      <c r="V371" s="37">
        <v>0</v>
      </c>
      <c r="W371" s="37">
        <v>0.4</v>
      </c>
      <c r="X371" s="4">
        <f t="shared" si="67"/>
        <v>1</v>
      </c>
      <c r="Y371" s="11">
        <v>20</v>
      </c>
      <c r="Z371" s="47">
        <f t="shared" si="72"/>
        <v>0.89984185556141283</v>
      </c>
      <c r="AA371" s="47">
        <f t="shared" si="68"/>
        <v>0.89984185556141283</v>
      </c>
      <c r="AB371" s="48">
        <v>1690</v>
      </c>
      <c r="AC371" s="37">
        <f t="shared" si="69"/>
        <v>153.63636363636363</v>
      </c>
      <c r="AD371" s="37">
        <f t="shared" si="70"/>
        <v>138.19999999999999</v>
      </c>
      <c r="AE371" s="37">
        <f t="shared" si="71"/>
        <v>-15.436363636363637</v>
      </c>
    </row>
    <row r="372" spans="1:31" s="2" customFormat="1" ht="16.95" customHeight="1">
      <c r="A372" s="14" t="s">
        <v>363</v>
      </c>
      <c r="B372" s="37">
        <v>0</v>
      </c>
      <c r="C372" s="37">
        <v>0</v>
      </c>
      <c r="D372" s="4">
        <f t="shared" si="64"/>
        <v>0</v>
      </c>
      <c r="E372" s="11">
        <v>0</v>
      </c>
      <c r="F372" s="5" t="s">
        <v>370</v>
      </c>
      <c r="G372" s="5" t="s">
        <v>370</v>
      </c>
      <c r="H372" s="5" t="s">
        <v>370</v>
      </c>
      <c r="I372" s="5" t="s">
        <v>370</v>
      </c>
      <c r="J372" s="5" t="s">
        <v>370</v>
      </c>
      <c r="K372" s="5" t="s">
        <v>370</v>
      </c>
      <c r="L372" s="5" t="s">
        <v>370</v>
      </c>
      <c r="M372" s="5" t="s">
        <v>370</v>
      </c>
      <c r="N372" s="37">
        <v>25</v>
      </c>
      <c r="O372" s="37">
        <v>24.2</v>
      </c>
      <c r="P372" s="4">
        <f t="shared" si="65"/>
        <v>0.96799999999999997</v>
      </c>
      <c r="Q372" s="11">
        <v>20</v>
      </c>
      <c r="R372" s="37">
        <v>5</v>
      </c>
      <c r="S372" s="37">
        <v>5.3</v>
      </c>
      <c r="T372" s="4">
        <f t="shared" si="66"/>
        <v>1.06</v>
      </c>
      <c r="U372" s="11">
        <v>25</v>
      </c>
      <c r="V372" s="37">
        <v>0</v>
      </c>
      <c r="W372" s="37">
        <v>0</v>
      </c>
      <c r="X372" s="4">
        <f t="shared" si="67"/>
        <v>1</v>
      </c>
      <c r="Y372" s="11">
        <v>25</v>
      </c>
      <c r="Z372" s="47">
        <f t="shared" si="72"/>
        <v>1.0122857142857142</v>
      </c>
      <c r="AA372" s="47">
        <f t="shared" si="68"/>
        <v>1.0122857142857142</v>
      </c>
      <c r="AB372" s="48">
        <v>2212</v>
      </c>
      <c r="AC372" s="37">
        <f t="shared" si="69"/>
        <v>201.09090909090909</v>
      </c>
      <c r="AD372" s="37">
        <f t="shared" si="70"/>
        <v>203.6</v>
      </c>
      <c r="AE372" s="37">
        <f t="shared" si="71"/>
        <v>2.5090909090909008</v>
      </c>
    </row>
    <row r="373" spans="1:31" s="2" customFormat="1" ht="16.95" customHeight="1">
      <c r="A373" s="14" t="s">
        <v>364</v>
      </c>
      <c r="B373" s="37">
        <v>0</v>
      </c>
      <c r="C373" s="37">
        <v>0</v>
      </c>
      <c r="D373" s="4">
        <f t="shared" si="64"/>
        <v>0</v>
      </c>
      <c r="E373" s="11">
        <v>0</v>
      </c>
      <c r="F373" s="5" t="s">
        <v>370</v>
      </c>
      <c r="G373" s="5" t="s">
        <v>370</v>
      </c>
      <c r="H373" s="5" t="s">
        <v>370</v>
      </c>
      <c r="I373" s="5" t="s">
        <v>370</v>
      </c>
      <c r="J373" s="5" t="s">
        <v>370</v>
      </c>
      <c r="K373" s="5" t="s">
        <v>370</v>
      </c>
      <c r="L373" s="5" t="s">
        <v>370</v>
      </c>
      <c r="M373" s="5" t="s">
        <v>370</v>
      </c>
      <c r="N373" s="37">
        <v>11.5</v>
      </c>
      <c r="O373" s="37">
        <v>39.200000000000003</v>
      </c>
      <c r="P373" s="4">
        <f t="shared" si="65"/>
        <v>3.4086956521739133</v>
      </c>
      <c r="Q373" s="11">
        <v>20</v>
      </c>
      <c r="R373" s="37">
        <v>0</v>
      </c>
      <c r="S373" s="37">
        <v>0</v>
      </c>
      <c r="T373" s="4">
        <f t="shared" si="66"/>
        <v>1</v>
      </c>
      <c r="U373" s="11">
        <v>20</v>
      </c>
      <c r="V373" s="37">
        <v>0</v>
      </c>
      <c r="W373" s="37">
        <v>0</v>
      </c>
      <c r="X373" s="4">
        <f t="shared" si="67"/>
        <v>1</v>
      </c>
      <c r="Y373" s="11">
        <v>30</v>
      </c>
      <c r="Z373" s="47">
        <f t="shared" si="72"/>
        <v>1.6881987577639752</v>
      </c>
      <c r="AA373" s="47">
        <f t="shared" si="68"/>
        <v>1.2488198757763975</v>
      </c>
      <c r="AB373" s="48">
        <v>3361</v>
      </c>
      <c r="AC373" s="37">
        <f t="shared" si="69"/>
        <v>305.54545454545456</v>
      </c>
      <c r="AD373" s="37">
        <f t="shared" si="70"/>
        <v>381.6</v>
      </c>
      <c r="AE373" s="37">
        <f t="shared" si="71"/>
        <v>76.054545454545462</v>
      </c>
    </row>
    <row r="374" spans="1:31" s="2" customFormat="1" ht="16.95" customHeight="1">
      <c r="A374" s="14" t="s">
        <v>365</v>
      </c>
      <c r="B374" s="37">
        <v>0</v>
      </c>
      <c r="C374" s="37">
        <v>0</v>
      </c>
      <c r="D374" s="4">
        <f t="shared" si="64"/>
        <v>0</v>
      </c>
      <c r="E374" s="11">
        <v>0</v>
      </c>
      <c r="F374" s="5" t="s">
        <v>370</v>
      </c>
      <c r="G374" s="5" t="s">
        <v>370</v>
      </c>
      <c r="H374" s="5" t="s">
        <v>370</v>
      </c>
      <c r="I374" s="5" t="s">
        <v>370</v>
      </c>
      <c r="J374" s="5" t="s">
        <v>370</v>
      </c>
      <c r="K374" s="5" t="s">
        <v>370</v>
      </c>
      <c r="L374" s="5" t="s">
        <v>370</v>
      </c>
      <c r="M374" s="5" t="s">
        <v>370</v>
      </c>
      <c r="N374" s="37">
        <v>13.5</v>
      </c>
      <c r="O374" s="37">
        <v>0</v>
      </c>
      <c r="P374" s="4">
        <f t="shared" si="65"/>
        <v>0</v>
      </c>
      <c r="Q374" s="11">
        <v>20</v>
      </c>
      <c r="R374" s="37">
        <v>6</v>
      </c>
      <c r="S374" s="37">
        <v>6</v>
      </c>
      <c r="T374" s="4">
        <f t="shared" si="66"/>
        <v>1</v>
      </c>
      <c r="U374" s="11">
        <v>20</v>
      </c>
      <c r="V374" s="37">
        <v>0</v>
      </c>
      <c r="W374" s="37">
        <v>0</v>
      </c>
      <c r="X374" s="4">
        <f t="shared" si="67"/>
        <v>1</v>
      </c>
      <c r="Y374" s="11">
        <v>30</v>
      </c>
      <c r="Z374" s="47">
        <f t="shared" si="72"/>
        <v>0.7142857142857143</v>
      </c>
      <c r="AA374" s="47">
        <f t="shared" si="68"/>
        <v>0.7142857142857143</v>
      </c>
      <c r="AB374" s="48">
        <v>1560</v>
      </c>
      <c r="AC374" s="37">
        <f t="shared" si="69"/>
        <v>141.81818181818181</v>
      </c>
      <c r="AD374" s="37">
        <f t="shared" si="70"/>
        <v>101.3</v>
      </c>
      <c r="AE374" s="37">
        <f t="shared" si="71"/>
        <v>-40.518181818181816</v>
      </c>
    </row>
    <row r="375" spans="1:31" s="2" customFormat="1" ht="16.95" customHeight="1">
      <c r="A375" s="14" t="s">
        <v>366</v>
      </c>
      <c r="B375" s="37">
        <v>1900</v>
      </c>
      <c r="C375" s="37">
        <v>2263</v>
      </c>
      <c r="D375" s="4">
        <f t="shared" si="64"/>
        <v>1.1910526315789474</v>
      </c>
      <c r="E375" s="11">
        <v>10</v>
      </c>
      <c r="F375" s="5" t="s">
        <v>370</v>
      </c>
      <c r="G375" s="5" t="s">
        <v>370</v>
      </c>
      <c r="H375" s="5" t="s">
        <v>370</v>
      </c>
      <c r="I375" s="5" t="s">
        <v>370</v>
      </c>
      <c r="J375" s="5" t="s">
        <v>370</v>
      </c>
      <c r="K375" s="5" t="s">
        <v>370</v>
      </c>
      <c r="L375" s="5" t="s">
        <v>370</v>
      </c>
      <c r="M375" s="5" t="s">
        <v>370</v>
      </c>
      <c r="N375" s="37">
        <v>41.7</v>
      </c>
      <c r="O375" s="37">
        <v>33.299999999999997</v>
      </c>
      <c r="P375" s="4">
        <f t="shared" si="65"/>
        <v>0.79856115107913661</v>
      </c>
      <c r="Q375" s="11">
        <v>20</v>
      </c>
      <c r="R375" s="37">
        <v>1</v>
      </c>
      <c r="S375" s="37">
        <v>0</v>
      </c>
      <c r="T375" s="4">
        <f t="shared" si="66"/>
        <v>0</v>
      </c>
      <c r="U375" s="11">
        <v>20</v>
      </c>
      <c r="V375" s="37">
        <v>0</v>
      </c>
      <c r="W375" s="37">
        <v>0</v>
      </c>
      <c r="X375" s="4">
        <f t="shared" si="67"/>
        <v>1</v>
      </c>
      <c r="Y375" s="11">
        <v>30</v>
      </c>
      <c r="Z375" s="47">
        <f t="shared" si="72"/>
        <v>0.72352186671715257</v>
      </c>
      <c r="AA375" s="47">
        <f t="shared" si="68"/>
        <v>0.72352186671715257</v>
      </c>
      <c r="AB375" s="48">
        <v>2705</v>
      </c>
      <c r="AC375" s="37">
        <f t="shared" si="69"/>
        <v>245.90909090909091</v>
      </c>
      <c r="AD375" s="37">
        <f t="shared" si="70"/>
        <v>177.9</v>
      </c>
      <c r="AE375" s="37">
        <f t="shared" si="71"/>
        <v>-68.009090909090901</v>
      </c>
    </row>
    <row r="376" spans="1:31" s="2" customFormat="1" ht="16.95" customHeight="1">
      <c r="A376" s="14" t="s">
        <v>367</v>
      </c>
      <c r="B376" s="37">
        <v>10500</v>
      </c>
      <c r="C376" s="37">
        <v>10603.2</v>
      </c>
      <c r="D376" s="4">
        <f t="shared" si="64"/>
        <v>1.0098285714285715</v>
      </c>
      <c r="E376" s="11">
        <v>10</v>
      </c>
      <c r="F376" s="5" t="s">
        <v>370</v>
      </c>
      <c r="G376" s="5" t="s">
        <v>370</v>
      </c>
      <c r="H376" s="5" t="s">
        <v>370</v>
      </c>
      <c r="I376" s="5" t="s">
        <v>370</v>
      </c>
      <c r="J376" s="5" t="s">
        <v>370</v>
      </c>
      <c r="K376" s="5" t="s">
        <v>370</v>
      </c>
      <c r="L376" s="5" t="s">
        <v>370</v>
      </c>
      <c r="M376" s="5" t="s">
        <v>370</v>
      </c>
      <c r="N376" s="37">
        <v>609.5</v>
      </c>
      <c r="O376" s="37">
        <v>502.7</v>
      </c>
      <c r="P376" s="4">
        <f t="shared" si="65"/>
        <v>0.82477440525020507</v>
      </c>
      <c r="Q376" s="11">
        <v>20</v>
      </c>
      <c r="R376" s="37">
        <v>0</v>
      </c>
      <c r="S376" s="37">
        <v>0</v>
      </c>
      <c r="T376" s="4">
        <f t="shared" si="66"/>
        <v>1</v>
      </c>
      <c r="U376" s="11">
        <v>20</v>
      </c>
      <c r="V376" s="37">
        <v>0</v>
      </c>
      <c r="W376" s="37">
        <v>0</v>
      </c>
      <c r="X376" s="4">
        <f t="shared" si="67"/>
        <v>1</v>
      </c>
      <c r="Y376" s="11">
        <v>30</v>
      </c>
      <c r="Z376" s="47">
        <f t="shared" si="72"/>
        <v>0.95742217274112273</v>
      </c>
      <c r="AA376" s="47">
        <f t="shared" si="68"/>
        <v>0.95742217274112273</v>
      </c>
      <c r="AB376" s="48">
        <v>3423</v>
      </c>
      <c r="AC376" s="37">
        <f t="shared" si="69"/>
        <v>311.18181818181819</v>
      </c>
      <c r="AD376" s="37">
        <f t="shared" si="70"/>
        <v>297.89999999999998</v>
      </c>
      <c r="AE376" s="37">
        <f t="shared" si="71"/>
        <v>-13.28181818181821</v>
      </c>
    </row>
    <row r="377" spans="1:31" s="43" customFormat="1" ht="16.95" customHeight="1">
      <c r="A377" s="42" t="s">
        <v>379</v>
      </c>
      <c r="B377" s="44">
        <f>B6+B17</f>
        <v>62900990</v>
      </c>
      <c r="C377" s="44">
        <f>C6+C17</f>
        <v>63823351.499999993</v>
      </c>
      <c r="D377" s="45">
        <f>C377/B377</f>
        <v>1.0146637040211925</v>
      </c>
      <c r="E377" s="42"/>
      <c r="F377" s="42"/>
      <c r="G377" s="42"/>
      <c r="H377" s="42"/>
      <c r="I377" s="42"/>
      <c r="J377" s="42"/>
      <c r="K377" s="42"/>
      <c r="L377" s="42"/>
      <c r="M377" s="42"/>
      <c r="N377" s="44">
        <f>N6+N17</f>
        <v>2274501.9999999995</v>
      </c>
      <c r="O377" s="44">
        <f>O6+O17</f>
        <v>1717846.4000000001</v>
      </c>
      <c r="P377" s="45">
        <f>O377/N377</f>
        <v>0.75526264650459773</v>
      </c>
      <c r="Q377" s="42"/>
      <c r="R377" s="44">
        <f>R17</f>
        <v>11302.400000000001</v>
      </c>
      <c r="S377" s="44">
        <f>S17</f>
        <v>12124.400000000001</v>
      </c>
      <c r="T377" s="45">
        <f>S377/R377</f>
        <v>1.0727279161947905</v>
      </c>
      <c r="U377" s="42"/>
      <c r="V377" s="44">
        <f t="shared" ref="V377:W377" si="73">V17</f>
        <v>4468.5999999999995</v>
      </c>
      <c r="W377" s="44">
        <f t="shared" si="73"/>
        <v>5141.1000000000004</v>
      </c>
      <c r="X377" s="45">
        <f>W377/V377</f>
        <v>1.15049456205523</v>
      </c>
      <c r="Y377" s="42"/>
      <c r="Z377" s="42"/>
      <c r="AA377" s="46">
        <f>AD377/AC377</f>
        <v>0.97115006415788796</v>
      </c>
      <c r="AB377" s="70">
        <f>SUM(AB7:AB376)-AB17-AB45</f>
        <v>3675308</v>
      </c>
      <c r="AC377" s="44">
        <f t="shared" ref="AC377:AE377" si="74">SUM(AC7:AC376)-AC17-AC45</f>
        <v>334118.90909090918</v>
      </c>
      <c r="AD377" s="44">
        <f>SUM(AD7:AD376)-AD17-AD45</f>
        <v>324479.59999999998</v>
      </c>
      <c r="AE377" s="44">
        <f t="shared" si="74"/>
        <v>-9639.3090909090861</v>
      </c>
    </row>
  </sheetData>
  <mergeCells count="14">
    <mergeCell ref="AB3:AB4"/>
    <mergeCell ref="A1:AE1"/>
    <mergeCell ref="AE3:AE4"/>
    <mergeCell ref="AD3:AD4"/>
    <mergeCell ref="Z3:Z4"/>
    <mergeCell ref="AC3:AC4"/>
    <mergeCell ref="AA3:AA4"/>
    <mergeCell ref="F3:I3"/>
    <mergeCell ref="B3:E3"/>
    <mergeCell ref="J3:M3"/>
    <mergeCell ref="A3:A4"/>
    <mergeCell ref="N3:Q3"/>
    <mergeCell ref="R3:U3"/>
    <mergeCell ref="V3:Y3"/>
  </mergeCells>
  <printOptions horizontalCentered="1"/>
  <pageMargins left="0.15748031496062992" right="0.15748031496062992" top="0.15748031496062992" bottom="0.15748031496062992" header="0.15748031496062992" footer="0.15748031496062992"/>
  <pageSetup paperSize="8" scale="63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377"/>
  <sheetViews>
    <sheetView view="pageBreakPreview" zoomScale="75" zoomScaleNormal="7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9.109375" defaultRowHeight="13.2"/>
  <cols>
    <col min="1" max="1" width="39.109375" style="25" customWidth="1"/>
    <col min="2" max="2" width="10.6640625" style="25" customWidth="1"/>
    <col min="3" max="3" width="11.109375" style="25" customWidth="1"/>
    <col min="4" max="4" width="11" style="25" customWidth="1"/>
    <col min="5" max="5" width="12.6640625" style="25" customWidth="1"/>
    <col min="6" max="6" width="11" style="25" customWidth="1"/>
    <col min="7" max="7" width="11.44140625" style="25" customWidth="1"/>
    <col min="8" max="8" width="12.5546875" style="25" customWidth="1"/>
    <col min="9" max="9" width="10.88671875" style="25" customWidth="1"/>
    <col min="10" max="10" width="11.33203125" style="25" customWidth="1"/>
    <col min="11" max="11" width="14.44140625" style="25" customWidth="1"/>
    <col min="12" max="12" width="10.6640625" style="25" customWidth="1"/>
    <col min="13" max="13" width="11.33203125" style="25" customWidth="1"/>
    <col min="14" max="14" width="14.5546875" style="25" customWidth="1"/>
    <col min="15" max="15" width="10.6640625" style="25" customWidth="1"/>
    <col min="16" max="16" width="11.5546875" style="25" customWidth="1"/>
    <col min="17" max="17" width="14.44140625" style="25" customWidth="1"/>
    <col min="18" max="18" width="10.6640625" style="25" customWidth="1"/>
    <col min="19" max="19" width="11.109375" style="25" customWidth="1"/>
    <col min="20" max="20" width="14.44140625" style="25" customWidth="1"/>
    <col min="21" max="21" width="8.33203125" style="25" customWidth="1"/>
    <col min="22" max="16384" width="9.109375" style="25"/>
  </cols>
  <sheetData>
    <row r="1" spans="1:21" ht="15.6">
      <c r="A1" s="76" t="s">
        <v>405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1" ht="15.6" customHeight="1">
      <c r="U2" s="50" t="s">
        <v>395</v>
      </c>
    </row>
    <row r="3" spans="1:21" ht="192" customHeight="1">
      <c r="A3" s="77" t="s">
        <v>15</v>
      </c>
      <c r="B3" s="78" t="s">
        <v>371</v>
      </c>
      <c r="C3" s="80" t="s">
        <v>380</v>
      </c>
      <c r="D3" s="80"/>
      <c r="E3" s="80"/>
      <c r="F3" s="80" t="s">
        <v>17</v>
      </c>
      <c r="G3" s="80"/>
      <c r="H3" s="80"/>
      <c r="I3" s="80" t="s">
        <v>399</v>
      </c>
      <c r="J3" s="80"/>
      <c r="K3" s="80"/>
      <c r="L3" s="80" t="s">
        <v>396</v>
      </c>
      <c r="M3" s="80"/>
      <c r="N3" s="80"/>
      <c r="O3" s="80" t="s">
        <v>18</v>
      </c>
      <c r="P3" s="80"/>
      <c r="Q3" s="80"/>
      <c r="R3" s="80" t="s">
        <v>19</v>
      </c>
      <c r="S3" s="80"/>
      <c r="T3" s="80"/>
      <c r="U3" s="79" t="s">
        <v>374</v>
      </c>
    </row>
    <row r="4" spans="1:21" ht="31.95" customHeight="1">
      <c r="A4" s="77"/>
      <c r="B4" s="78"/>
      <c r="C4" s="26" t="s">
        <v>372</v>
      </c>
      <c r="D4" s="26" t="s">
        <v>373</v>
      </c>
      <c r="E4" s="69" t="s">
        <v>406</v>
      </c>
      <c r="F4" s="26" t="s">
        <v>372</v>
      </c>
      <c r="G4" s="26" t="s">
        <v>373</v>
      </c>
      <c r="H4" s="69" t="s">
        <v>407</v>
      </c>
      <c r="I4" s="26" t="s">
        <v>372</v>
      </c>
      <c r="J4" s="26" t="s">
        <v>373</v>
      </c>
      <c r="K4" s="69" t="s">
        <v>408</v>
      </c>
      <c r="L4" s="26" t="s">
        <v>372</v>
      </c>
      <c r="M4" s="26" t="s">
        <v>373</v>
      </c>
      <c r="N4" s="69" t="s">
        <v>409</v>
      </c>
      <c r="O4" s="26" t="s">
        <v>372</v>
      </c>
      <c r="P4" s="26" t="s">
        <v>373</v>
      </c>
      <c r="Q4" s="69" t="s">
        <v>410</v>
      </c>
      <c r="R4" s="26" t="s">
        <v>372</v>
      </c>
      <c r="S4" s="26" t="s">
        <v>373</v>
      </c>
      <c r="T4" s="69" t="s">
        <v>411</v>
      </c>
      <c r="U4" s="79"/>
    </row>
    <row r="5" spans="1:21">
      <c r="A5" s="27">
        <v>1</v>
      </c>
      <c r="B5" s="51">
        <v>2</v>
      </c>
      <c r="C5" s="27">
        <v>3</v>
      </c>
      <c r="D5" s="51">
        <v>4</v>
      </c>
      <c r="E5" s="27">
        <v>5</v>
      </c>
      <c r="F5" s="51">
        <v>6</v>
      </c>
      <c r="G5" s="27">
        <v>7</v>
      </c>
      <c r="H5" s="51">
        <v>8</v>
      </c>
      <c r="I5" s="27">
        <v>9</v>
      </c>
      <c r="J5" s="51">
        <v>10</v>
      </c>
      <c r="K5" s="27">
        <v>11</v>
      </c>
      <c r="L5" s="51">
        <v>12</v>
      </c>
      <c r="M5" s="27">
        <v>13</v>
      </c>
      <c r="N5" s="51">
        <v>14</v>
      </c>
      <c r="O5" s="27">
        <v>15</v>
      </c>
      <c r="P5" s="51">
        <v>16</v>
      </c>
      <c r="Q5" s="27">
        <v>17</v>
      </c>
      <c r="R5" s="51">
        <v>18</v>
      </c>
      <c r="S5" s="27">
        <v>19</v>
      </c>
      <c r="T5" s="51">
        <v>20</v>
      </c>
      <c r="U5" s="27">
        <v>21</v>
      </c>
    </row>
    <row r="6" spans="1:21" ht="15" customHeight="1">
      <c r="A6" s="28" t="s">
        <v>4</v>
      </c>
      <c r="B6" s="55">
        <f>'Расчет субсидий'!AE6</f>
        <v>-9090.0454545454486</v>
      </c>
      <c r="C6" s="55"/>
      <c r="D6" s="55"/>
      <c r="E6" s="55">
        <f>SUM(E7:E16)</f>
        <v>-206.60205132846613</v>
      </c>
      <c r="F6" s="55"/>
      <c r="G6" s="55"/>
      <c r="H6" s="55">
        <f>SUM(H7:H16)</f>
        <v>0</v>
      </c>
      <c r="I6" s="55"/>
      <c r="J6" s="55"/>
      <c r="K6" s="55">
        <f>SUM(K7:K16)</f>
        <v>2038.1740922033473</v>
      </c>
      <c r="L6" s="55"/>
      <c r="M6" s="55"/>
      <c r="N6" s="55">
        <f>SUM(N7:N16)</f>
        <v>-10921.617495420329</v>
      </c>
      <c r="O6" s="55"/>
      <c r="P6" s="55"/>
      <c r="Q6" s="55"/>
      <c r="R6" s="55"/>
      <c r="S6" s="55"/>
      <c r="T6" s="55"/>
      <c r="U6" s="55"/>
    </row>
    <row r="7" spans="1:21" ht="15" customHeight="1">
      <c r="A7" s="30" t="s">
        <v>5</v>
      </c>
      <c r="B7" s="56">
        <f>'Расчет субсидий'!AE7</f>
        <v>-2037.2363636363589</v>
      </c>
      <c r="C7" s="58">
        <f>'Расчет субсидий'!D7-1</f>
        <v>0.13588989438822141</v>
      </c>
      <c r="D7" s="58">
        <f>C7*'Расчет субсидий'!E7</f>
        <v>2.0383484158233212</v>
      </c>
      <c r="E7" s="59">
        <f t="shared" ref="E7:E16" si="0">$B7*D7/$U7</f>
        <v>1852.1456317897625</v>
      </c>
      <c r="F7" s="64" t="s">
        <v>397</v>
      </c>
      <c r="G7" s="64" t="s">
        <v>397</v>
      </c>
      <c r="H7" s="65" t="s">
        <v>397</v>
      </c>
      <c r="I7" s="58">
        <f>'Расчет субсидий'!L7-1</f>
        <v>6.0642813826561337E-4</v>
      </c>
      <c r="J7" s="58">
        <f>I7*'Расчет субсидий'!M7</f>
        <v>3.0321406913280669E-3</v>
      </c>
      <c r="K7" s="59">
        <f t="shared" ref="K7:K16" si="1">$B7*J7/$U7</f>
        <v>2.755155150522631</v>
      </c>
      <c r="L7" s="58">
        <f>'Расчет субсидий'!P7-1</f>
        <v>-0.21417137666919528</v>
      </c>
      <c r="M7" s="58">
        <f>L7*'Расчет субсидий'!Q7</f>
        <v>-4.2834275333839056</v>
      </c>
      <c r="N7" s="59">
        <f t="shared" ref="N7:N16" si="2">$B7*M7/$U7</f>
        <v>-3892.1371505766438</v>
      </c>
      <c r="O7" s="29" t="s">
        <v>375</v>
      </c>
      <c r="P7" s="29" t="s">
        <v>375</v>
      </c>
      <c r="Q7" s="29" t="s">
        <v>375</v>
      </c>
      <c r="R7" s="29" t="s">
        <v>375</v>
      </c>
      <c r="S7" s="29" t="s">
        <v>375</v>
      </c>
      <c r="T7" s="29" t="s">
        <v>375</v>
      </c>
      <c r="U7" s="58">
        <f>D7+J7+M7</f>
        <v>-2.2420469768692564</v>
      </c>
    </row>
    <row r="8" spans="1:21" ht="15" customHeight="1">
      <c r="A8" s="30" t="s">
        <v>6</v>
      </c>
      <c r="B8" s="56">
        <f>'Расчет субсидий'!AE8</f>
        <v>-2728.3909090909074</v>
      </c>
      <c r="C8" s="58">
        <f>'Расчет субсидий'!D8-1</f>
        <v>-4.595007293215303E-2</v>
      </c>
      <c r="D8" s="58">
        <f>C8*'Расчет субсидий'!E8</f>
        <v>-0.68925109398229545</v>
      </c>
      <c r="E8" s="59">
        <f t="shared" si="0"/>
        <v>-331.10874822697264</v>
      </c>
      <c r="F8" s="64" t="s">
        <v>397</v>
      </c>
      <c r="G8" s="64" t="s">
        <v>397</v>
      </c>
      <c r="H8" s="65" t="s">
        <v>397</v>
      </c>
      <c r="I8" s="58">
        <f>'Расчет субсидий'!L8-1</f>
        <v>0.11988250413071411</v>
      </c>
      <c r="J8" s="58">
        <f>I8*'Расчет субсидий'!M8</f>
        <v>1.7982375619607116</v>
      </c>
      <c r="K8" s="59">
        <f t="shared" si="1"/>
        <v>863.85381663366422</v>
      </c>
      <c r="L8" s="58">
        <f>'Расчет субсидий'!P8-1</f>
        <v>-0.33942648029559641</v>
      </c>
      <c r="M8" s="58">
        <f>L8*'Расчет субсидий'!Q8</f>
        <v>-6.7885296059119282</v>
      </c>
      <c r="N8" s="59">
        <f t="shared" si="2"/>
        <v>-3261.135977497599</v>
      </c>
      <c r="O8" s="29" t="s">
        <v>375</v>
      </c>
      <c r="P8" s="29" t="s">
        <v>375</v>
      </c>
      <c r="Q8" s="29" t="s">
        <v>375</v>
      </c>
      <c r="R8" s="29" t="s">
        <v>375</v>
      </c>
      <c r="S8" s="29" t="s">
        <v>375</v>
      </c>
      <c r="T8" s="29" t="s">
        <v>375</v>
      </c>
      <c r="U8" s="58">
        <f t="shared" ref="U8:U16" si="3">D8+J8+M8</f>
        <v>-5.6795431379335124</v>
      </c>
    </row>
    <row r="9" spans="1:21" ht="15" customHeight="1">
      <c r="A9" s="30" t="s">
        <v>7</v>
      </c>
      <c r="B9" s="56">
        <f>'Расчет субсидий'!AE9</f>
        <v>736.70909090909117</v>
      </c>
      <c r="C9" s="58">
        <f>'Расчет субсидий'!D9-1</f>
        <v>-0.17773749626036617</v>
      </c>
      <c r="D9" s="58">
        <f>C9*'Расчет субсидий'!E9</f>
        <v>-3.5547499252073234</v>
      </c>
      <c r="E9" s="59">
        <f t="shared" si="0"/>
        <v>-2389.9155103227667</v>
      </c>
      <c r="F9" s="64" t="s">
        <v>397</v>
      </c>
      <c r="G9" s="64" t="s">
        <v>397</v>
      </c>
      <c r="H9" s="65" t="s">
        <v>397</v>
      </c>
      <c r="I9" s="58">
        <f>'Расчет субсидий'!L9-1</f>
        <v>0.2396694214876034</v>
      </c>
      <c r="J9" s="58">
        <f>I9*'Расчет субсидий'!M9</f>
        <v>1.198347107438017</v>
      </c>
      <c r="K9" s="59">
        <f t="shared" si="1"/>
        <v>805.668021400832</v>
      </c>
      <c r="L9" s="58">
        <f>'Расчет субсидий'!P9-1</f>
        <v>0.17260903561083496</v>
      </c>
      <c r="M9" s="58">
        <f>L9*'Расчет субсидий'!Q9</f>
        <v>3.4521807122166992</v>
      </c>
      <c r="N9" s="59">
        <f t="shared" si="2"/>
        <v>2320.9565798310264</v>
      </c>
      <c r="O9" s="29" t="s">
        <v>375</v>
      </c>
      <c r="P9" s="29" t="s">
        <v>375</v>
      </c>
      <c r="Q9" s="29" t="s">
        <v>375</v>
      </c>
      <c r="R9" s="29" t="s">
        <v>375</v>
      </c>
      <c r="S9" s="29" t="s">
        <v>375</v>
      </c>
      <c r="T9" s="29" t="s">
        <v>375</v>
      </c>
      <c r="U9" s="58">
        <f t="shared" si="3"/>
        <v>1.0957778944473926</v>
      </c>
    </row>
    <row r="10" spans="1:21" ht="15" customHeight="1">
      <c r="A10" s="30" t="s">
        <v>8</v>
      </c>
      <c r="B10" s="56">
        <f>'Расчет субсидий'!AE10</f>
        <v>-2329.3999999999996</v>
      </c>
      <c r="C10" s="58">
        <f>'Расчет субсидий'!D10-1</f>
        <v>-7.6926955807868791E-2</v>
      </c>
      <c r="D10" s="58">
        <f>C10*'Расчет субсидий'!E10</f>
        <v>-1.5385391161573758</v>
      </c>
      <c r="E10" s="59">
        <f t="shared" si="0"/>
        <v>-474.52439388219472</v>
      </c>
      <c r="F10" s="64" t="s">
        <v>397</v>
      </c>
      <c r="G10" s="64" t="s">
        <v>397</v>
      </c>
      <c r="H10" s="65" t="s">
        <v>397</v>
      </c>
      <c r="I10" s="58">
        <f>'Расчет субсидий'!L10-1</f>
        <v>9.5571095571095555E-2</v>
      </c>
      <c r="J10" s="58">
        <f>I10*'Расчет субсидий'!M10</f>
        <v>0.95571095571095555</v>
      </c>
      <c r="K10" s="59">
        <f t="shared" si="1"/>
        <v>294.76544159500281</v>
      </c>
      <c r="L10" s="58">
        <f>'Расчет субсидий'!P10-1</f>
        <v>-0.34848649302787471</v>
      </c>
      <c r="M10" s="58">
        <f>L10*'Расчет субсидий'!Q10</f>
        <v>-6.9697298605574947</v>
      </c>
      <c r="N10" s="59">
        <f t="shared" si="2"/>
        <v>-2149.6410477128079</v>
      </c>
      <c r="O10" s="29" t="s">
        <v>375</v>
      </c>
      <c r="P10" s="29" t="s">
        <v>375</v>
      </c>
      <c r="Q10" s="29" t="s">
        <v>375</v>
      </c>
      <c r="R10" s="29" t="s">
        <v>375</v>
      </c>
      <c r="S10" s="29" t="s">
        <v>375</v>
      </c>
      <c r="T10" s="29" t="s">
        <v>375</v>
      </c>
      <c r="U10" s="58">
        <f t="shared" si="3"/>
        <v>-7.5525580210039145</v>
      </c>
    </row>
    <row r="11" spans="1:21" ht="15" customHeight="1">
      <c r="A11" s="30" t="s">
        <v>9</v>
      </c>
      <c r="B11" s="56">
        <f>'Расчет субсидий'!AE11</f>
        <v>1225.2636363636375</v>
      </c>
      <c r="C11" s="58">
        <f>'Расчет субсидий'!D11-1</f>
        <v>0.19697006794393102</v>
      </c>
      <c r="D11" s="58">
        <f>C11*'Расчет субсидий'!E11</f>
        <v>3.9394013588786203</v>
      </c>
      <c r="E11" s="59">
        <f t="shared" si="0"/>
        <v>1337.1144776721292</v>
      </c>
      <c r="F11" s="64" t="s">
        <v>397</v>
      </c>
      <c r="G11" s="64" t="s">
        <v>397</v>
      </c>
      <c r="H11" s="65" t="s">
        <v>397</v>
      </c>
      <c r="I11" s="58">
        <f>'Расчет субсидий'!L11-1</f>
        <v>-7.4441687344912744E-3</v>
      </c>
      <c r="J11" s="58">
        <f>I11*'Расчет субсидий'!M11</f>
        <v>-7.4441687344912744E-2</v>
      </c>
      <c r="K11" s="59">
        <f t="shared" si="1"/>
        <v>-25.267051722690908</v>
      </c>
      <c r="L11" s="58">
        <f>'Расчет субсидий'!P11-1</f>
        <v>-1.2754640834679587E-2</v>
      </c>
      <c r="M11" s="58">
        <f>L11*'Расчет субсидий'!Q11</f>
        <v>-0.25509281669359174</v>
      </c>
      <c r="N11" s="59">
        <f t="shared" si="2"/>
        <v>-86.583789585800773</v>
      </c>
      <c r="O11" s="29" t="s">
        <v>375</v>
      </c>
      <c r="P11" s="29" t="s">
        <v>375</v>
      </c>
      <c r="Q11" s="29" t="s">
        <v>375</v>
      </c>
      <c r="R11" s="29" t="s">
        <v>375</v>
      </c>
      <c r="S11" s="29" t="s">
        <v>375</v>
      </c>
      <c r="T11" s="29" t="s">
        <v>375</v>
      </c>
      <c r="U11" s="58">
        <f t="shared" si="3"/>
        <v>3.6098668548401158</v>
      </c>
    </row>
    <row r="12" spans="1:21" ht="15" customHeight="1">
      <c r="A12" s="30" t="s">
        <v>10</v>
      </c>
      <c r="B12" s="56">
        <f>'Расчет субсидий'!AE12</f>
        <v>-1015.2909090909106</v>
      </c>
      <c r="C12" s="58">
        <f>'Расчет субсидий'!D12-1</f>
        <v>-7.7448584304543155E-2</v>
      </c>
      <c r="D12" s="58">
        <f>C12*'Расчет субсидий'!E12</f>
        <v>-1.5489716860908631</v>
      </c>
      <c r="E12" s="59">
        <f t="shared" si="0"/>
        <v>-281.57053085915669</v>
      </c>
      <c r="F12" s="64" t="s">
        <v>397</v>
      </c>
      <c r="G12" s="64" t="s">
        <v>397</v>
      </c>
      <c r="H12" s="65" t="s">
        <v>397</v>
      </c>
      <c r="I12" s="58">
        <f>'Расчет субсидий'!L12-1</f>
        <v>7.9365079365079305E-2</v>
      </c>
      <c r="J12" s="58">
        <f>I12*'Расчет субсидий'!M12</f>
        <v>1.1904761904761896</v>
      </c>
      <c r="K12" s="59">
        <f t="shared" si="1"/>
        <v>216.40357660346811</v>
      </c>
      <c r="L12" s="58">
        <f>'Расчет субсидий'!P12-1</f>
        <v>-0.26134040018779414</v>
      </c>
      <c r="M12" s="58">
        <f>L12*'Расчет субсидий'!Q12</f>
        <v>-5.2268080037558828</v>
      </c>
      <c r="N12" s="59">
        <f t="shared" si="2"/>
        <v>-950.12395483522198</v>
      </c>
      <c r="O12" s="29" t="s">
        <v>375</v>
      </c>
      <c r="P12" s="29" t="s">
        <v>375</v>
      </c>
      <c r="Q12" s="29" t="s">
        <v>375</v>
      </c>
      <c r="R12" s="29" t="s">
        <v>375</v>
      </c>
      <c r="S12" s="29" t="s">
        <v>375</v>
      </c>
      <c r="T12" s="29" t="s">
        <v>375</v>
      </c>
      <c r="U12" s="58">
        <f t="shared" si="3"/>
        <v>-5.5853034993705561</v>
      </c>
    </row>
    <row r="13" spans="1:21" ht="15" customHeight="1">
      <c r="A13" s="30" t="s">
        <v>11</v>
      </c>
      <c r="B13" s="56">
        <f>'Расчет субсидий'!AE13</f>
        <v>-809.22727272727207</v>
      </c>
      <c r="C13" s="58">
        <f>'Расчет субсидий'!D13-1</f>
        <v>6.2548931321559254E-2</v>
      </c>
      <c r="D13" s="58">
        <f>C13*'Расчет субсидий'!E13</f>
        <v>1.2509786264311851</v>
      </c>
      <c r="E13" s="59">
        <f t="shared" si="0"/>
        <v>391.75738964507036</v>
      </c>
      <c r="F13" s="64" t="s">
        <v>397</v>
      </c>
      <c r="G13" s="64" t="s">
        <v>397</v>
      </c>
      <c r="H13" s="65" t="s">
        <v>397</v>
      </c>
      <c r="I13" s="58">
        <f>'Расчет субсидий'!L13-1</f>
        <v>-9.4922737306843308E-2</v>
      </c>
      <c r="J13" s="58">
        <f>I13*'Расчет субсидий'!M13</f>
        <v>-0.94922737306843308</v>
      </c>
      <c r="K13" s="59">
        <f t="shared" si="1"/>
        <v>-297.26074450512823</v>
      </c>
      <c r="L13" s="58">
        <f>'Расчет субсидий'!P13-1</f>
        <v>-0.14429074413513909</v>
      </c>
      <c r="M13" s="58">
        <f>L13*'Расчет субсидий'!Q13</f>
        <v>-2.8858148827027819</v>
      </c>
      <c r="N13" s="59">
        <f t="shared" si="2"/>
        <v>-903.72391786721425</v>
      </c>
      <c r="O13" s="29" t="s">
        <v>375</v>
      </c>
      <c r="P13" s="29" t="s">
        <v>375</v>
      </c>
      <c r="Q13" s="29" t="s">
        <v>375</v>
      </c>
      <c r="R13" s="29" t="s">
        <v>375</v>
      </c>
      <c r="S13" s="29" t="s">
        <v>375</v>
      </c>
      <c r="T13" s="29" t="s">
        <v>375</v>
      </c>
      <c r="U13" s="58">
        <f t="shared" si="3"/>
        <v>-2.5840636293400299</v>
      </c>
    </row>
    <row r="14" spans="1:21" ht="15" customHeight="1">
      <c r="A14" s="30" t="s">
        <v>12</v>
      </c>
      <c r="B14" s="56">
        <f>'Расчет субсидий'!AE14</f>
        <v>-432.60000000000036</v>
      </c>
      <c r="C14" s="58">
        <f>'Расчет субсидий'!D14-1</f>
        <v>-0.23517913300857118</v>
      </c>
      <c r="D14" s="58">
        <f>C14*'Расчет субсидий'!E14</f>
        <v>-4.7035826601714241</v>
      </c>
      <c r="E14" s="59">
        <f t="shared" si="0"/>
        <v>-964.11748525025007</v>
      </c>
      <c r="F14" s="64" t="s">
        <v>397</v>
      </c>
      <c r="G14" s="64" t="s">
        <v>397</v>
      </c>
      <c r="H14" s="65" t="s">
        <v>397</v>
      </c>
      <c r="I14" s="58">
        <f>'Расчет субсидий'!L14-1</f>
        <v>0.1013215859030836</v>
      </c>
      <c r="J14" s="58">
        <f>I14*'Расчет субсидий'!M14</f>
        <v>1.519823788546254</v>
      </c>
      <c r="K14" s="59">
        <f t="shared" si="1"/>
        <v>311.52608445565602</v>
      </c>
      <c r="L14" s="58">
        <f>'Расчет субсидий'!P14-1</f>
        <v>5.3662948447392278E-2</v>
      </c>
      <c r="M14" s="58">
        <f>L14*'Расчет субсидий'!Q14</f>
        <v>1.0732589689478456</v>
      </c>
      <c r="N14" s="59">
        <f t="shared" si="2"/>
        <v>219.99140079459372</v>
      </c>
      <c r="O14" s="29" t="s">
        <v>375</v>
      </c>
      <c r="P14" s="29" t="s">
        <v>375</v>
      </c>
      <c r="Q14" s="29" t="s">
        <v>375</v>
      </c>
      <c r="R14" s="29" t="s">
        <v>375</v>
      </c>
      <c r="S14" s="29" t="s">
        <v>375</v>
      </c>
      <c r="T14" s="29" t="s">
        <v>375</v>
      </c>
      <c r="U14" s="58">
        <f t="shared" si="3"/>
        <v>-2.1104999026773248</v>
      </c>
    </row>
    <row r="15" spans="1:21" ht="15" customHeight="1">
      <c r="A15" s="30" t="s">
        <v>13</v>
      </c>
      <c r="B15" s="56">
        <f>'Расчет субсидий'!AE15</f>
        <v>442.5</v>
      </c>
      <c r="C15" s="58">
        <f>'Расчет субсидий'!D15-1</f>
        <v>0.30236756752149141</v>
      </c>
      <c r="D15" s="58">
        <f>C15*'Расчет субсидий'!E15</f>
        <v>6.0473513504298282</v>
      </c>
      <c r="E15" s="59">
        <f t="shared" si="0"/>
        <v>2010.4002619934956</v>
      </c>
      <c r="F15" s="64" t="s">
        <v>397</v>
      </c>
      <c r="G15" s="64" t="s">
        <v>397</v>
      </c>
      <c r="H15" s="65" t="s">
        <v>397</v>
      </c>
      <c r="I15" s="58">
        <f>'Расчет субсидий'!L15-1</f>
        <v>-9.6385542168674676E-2</v>
      </c>
      <c r="J15" s="58">
        <f>I15*'Расчет субсидий'!M15</f>
        <v>-0.96385542168674676</v>
      </c>
      <c r="K15" s="59">
        <f t="shared" si="1"/>
        <v>-320.42708948028263</v>
      </c>
      <c r="L15" s="58">
        <f>'Расчет субсидий'!P15-1</f>
        <v>-0.18762205509618979</v>
      </c>
      <c r="M15" s="58">
        <f>L15*'Расчет субсидий'!Q15</f>
        <v>-3.7524411019237958</v>
      </c>
      <c r="N15" s="59">
        <f t="shared" si="2"/>
        <v>-1247.4731725132128</v>
      </c>
      <c r="O15" s="29" t="s">
        <v>375</v>
      </c>
      <c r="P15" s="29" t="s">
        <v>375</v>
      </c>
      <c r="Q15" s="29" t="s">
        <v>375</v>
      </c>
      <c r="R15" s="29" t="s">
        <v>375</v>
      </c>
      <c r="S15" s="29" t="s">
        <v>375</v>
      </c>
      <c r="T15" s="29" t="s">
        <v>375</v>
      </c>
      <c r="U15" s="58">
        <f t="shared" si="3"/>
        <v>1.3310548268192859</v>
      </c>
    </row>
    <row r="16" spans="1:21" ht="15" customHeight="1">
      <c r="A16" s="30" t="s">
        <v>14</v>
      </c>
      <c r="B16" s="56">
        <f>'Расчет субсидий'!AE16</f>
        <v>-2142.3727272727283</v>
      </c>
      <c r="C16" s="58">
        <f>'Расчет субсидий'!D16-1</f>
        <v>-0.35809987190611958</v>
      </c>
      <c r="D16" s="58">
        <f>C16*'Расчет субсидий'!E16</f>
        <v>-7.1619974381223912</v>
      </c>
      <c r="E16" s="59">
        <f t="shared" si="0"/>
        <v>-1356.7831438875828</v>
      </c>
      <c r="F16" s="64" t="s">
        <v>397</v>
      </c>
      <c r="G16" s="64" t="s">
        <v>397</v>
      </c>
      <c r="H16" s="65" t="s">
        <v>397</v>
      </c>
      <c r="I16" s="58">
        <f>'Расчет субсидий'!L16-1</f>
        <v>9.8265895953757232E-2</v>
      </c>
      <c r="J16" s="58">
        <f>I16*'Расчет субсидий'!M16</f>
        <v>0.98265895953757232</v>
      </c>
      <c r="K16" s="59">
        <f t="shared" si="1"/>
        <v>186.15688207230332</v>
      </c>
      <c r="L16" s="58">
        <f>'Расчет субсидий'!P16-1</f>
        <v>-0.25647597876877004</v>
      </c>
      <c r="M16" s="58">
        <f>L16*'Расчет субсидий'!Q16</f>
        <v>-5.1295195753754008</v>
      </c>
      <c r="N16" s="59">
        <f t="shared" si="2"/>
        <v>-971.74646545744861</v>
      </c>
      <c r="O16" s="29" t="s">
        <v>375</v>
      </c>
      <c r="P16" s="29" t="s">
        <v>375</v>
      </c>
      <c r="Q16" s="29" t="s">
        <v>375</v>
      </c>
      <c r="R16" s="29" t="s">
        <v>375</v>
      </c>
      <c r="S16" s="29" t="s">
        <v>375</v>
      </c>
      <c r="T16" s="29" t="s">
        <v>375</v>
      </c>
      <c r="U16" s="58">
        <f t="shared" si="3"/>
        <v>-11.30885805396022</v>
      </c>
    </row>
    <row r="17" spans="1:21" ht="15" customHeight="1">
      <c r="A17" s="31" t="s">
        <v>20</v>
      </c>
      <c r="B17" s="55">
        <f>'Расчет субсидий'!AE17</f>
        <v>-273.04545454545246</v>
      </c>
      <c r="C17" s="55"/>
      <c r="D17" s="55"/>
      <c r="E17" s="55">
        <f>SUM(E18:E44)</f>
        <v>2594.3726908601525</v>
      </c>
      <c r="F17" s="55"/>
      <c r="G17" s="55"/>
      <c r="H17" s="55">
        <f>SUM(H18:H44)</f>
        <v>0</v>
      </c>
      <c r="I17" s="55"/>
      <c r="J17" s="55"/>
      <c r="K17" s="55">
        <f>SUM(K18:K44)</f>
        <v>823.03767241046398</v>
      </c>
      <c r="L17" s="55"/>
      <c r="M17" s="55"/>
      <c r="N17" s="55">
        <f>SUM(N18:N44)</f>
        <v>-7197.4819066982891</v>
      </c>
      <c r="O17" s="55"/>
      <c r="P17" s="55"/>
      <c r="Q17" s="55">
        <f>SUM(Q18:Q44)</f>
        <v>1109.5402552575497</v>
      </c>
      <c r="R17" s="55"/>
      <c r="S17" s="55"/>
      <c r="T17" s="55">
        <f>SUM(T18:T44)</f>
        <v>2397.485833624673</v>
      </c>
      <c r="U17" s="55"/>
    </row>
    <row r="18" spans="1:21" ht="15" customHeight="1">
      <c r="A18" s="32" t="s">
        <v>0</v>
      </c>
      <c r="B18" s="56">
        <f>'Расчет субсидий'!AE18</f>
        <v>-67.063636363636306</v>
      </c>
      <c r="C18" s="58">
        <f>'Расчет субсидий'!D18-1</f>
        <v>3.1353744005901962E-2</v>
      </c>
      <c r="D18" s="58">
        <f>C18*'Расчет субсидий'!E18</f>
        <v>0.31353744005901962</v>
      </c>
      <c r="E18" s="59">
        <f t="shared" ref="E18:E44" si="4">$B18*D18/$U18</f>
        <v>9.6166280117864993</v>
      </c>
      <c r="F18" s="64" t="s">
        <v>397</v>
      </c>
      <c r="G18" s="64" t="s">
        <v>397</v>
      </c>
      <c r="H18" s="65" t="s">
        <v>397</v>
      </c>
      <c r="I18" s="58">
        <f>'Расчет субсидий'!L18-1</f>
        <v>3.9325842696629199E-2</v>
      </c>
      <c r="J18" s="58">
        <f>I18*'Расчет субсидий'!M18</f>
        <v>0.58988764044943798</v>
      </c>
      <c r="K18" s="59">
        <f t="shared" ref="K18:K44" si="5">$B18*J18/$U18</f>
        <v>18.092671822174999</v>
      </c>
      <c r="L18" s="58">
        <f>'Расчет субсидий'!P18-1</f>
        <v>-0.29949731322586237</v>
      </c>
      <c r="M18" s="58">
        <f>L18*'Расчет субсидий'!Q18</f>
        <v>-5.989946264517247</v>
      </c>
      <c r="N18" s="59">
        <f t="shared" ref="N18:N44" si="6">$B18*M18/$U18</f>
        <v>-183.71995709861437</v>
      </c>
      <c r="O18" s="58">
        <f>'Расчет субсидий'!T18-1</f>
        <v>0.16500000000000004</v>
      </c>
      <c r="P18" s="58">
        <f>O18*'Расчет субсидий'!U18</f>
        <v>1.6500000000000004</v>
      </c>
      <c r="Q18" s="59">
        <f t="shared" ref="Q18:Q44" si="7">$B18*P18/$U18</f>
        <v>50.607787754026681</v>
      </c>
      <c r="R18" s="58">
        <f>'Расчет субсидий'!X18-1</f>
        <v>0.125</v>
      </c>
      <c r="S18" s="58">
        <f>R18*'Расчет субсидий'!Y18</f>
        <v>1.25</v>
      </c>
      <c r="T18" s="59">
        <f t="shared" ref="T18:T44" si="8">$B18*S18/$U18</f>
        <v>38.339233146989898</v>
      </c>
      <c r="U18" s="58">
        <f>D18+J18+M18+P18+S18</f>
        <v>-2.1865211840087895</v>
      </c>
    </row>
    <row r="19" spans="1:21" ht="15" customHeight="1">
      <c r="A19" s="32" t="s">
        <v>21</v>
      </c>
      <c r="B19" s="56">
        <f>'Расчет субсидий'!AE19</f>
        <v>-30.272727272727479</v>
      </c>
      <c r="C19" s="58">
        <f>'Расчет субсидий'!D19-1</f>
        <v>0.25455984511068275</v>
      </c>
      <c r="D19" s="58">
        <f>C19*'Расчет субсидий'!E19</f>
        <v>2.5455984511068275</v>
      </c>
      <c r="E19" s="59">
        <f t="shared" si="4"/>
        <v>170.50401576294928</v>
      </c>
      <c r="F19" s="64" t="s">
        <v>397</v>
      </c>
      <c r="G19" s="64" t="s">
        <v>397</v>
      </c>
      <c r="H19" s="65" t="s">
        <v>397</v>
      </c>
      <c r="I19" s="58">
        <f>'Расчет субсидий'!L19-1</f>
        <v>0.11111111111111116</v>
      </c>
      <c r="J19" s="58">
        <f>I19*'Расчет субсидий'!M19</f>
        <v>0.5555555555555558</v>
      </c>
      <c r="K19" s="59">
        <f t="shared" si="5"/>
        <v>37.211074339101785</v>
      </c>
      <c r="L19" s="58">
        <f>'Расчет субсидий'!P19-1</f>
        <v>-0.19946816218879526</v>
      </c>
      <c r="M19" s="58">
        <f>L19*'Расчет субсидий'!Q19</f>
        <v>-3.9893632437759052</v>
      </c>
      <c r="N19" s="59">
        <f t="shared" si="6"/>
        <v>-267.20728601368569</v>
      </c>
      <c r="O19" s="58">
        <f>'Расчет субсидий'!T19-1</f>
        <v>2.7687296416938123E-2</v>
      </c>
      <c r="P19" s="58">
        <f>O19*'Расчет субсидий'!U19</f>
        <v>0.13843648208469062</v>
      </c>
      <c r="Q19" s="59">
        <f t="shared" si="7"/>
        <v>9.2724664069748748</v>
      </c>
      <c r="R19" s="58">
        <f>'Расчет субсидий'!X19-1</f>
        <v>5.9561128526645746E-2</v>
      </c>
      <c r="S19" s="58">
        <f>R19*'Расчет субсидий'!Y19</f>
        <v>0.29780564263322873</v>
      </c>
      <c r="T19" s="59">
        <f t="shared" si="8"/>
        <v>19.947002231932288</v>
      </c>
      <c r="U19" s="58">
        <f t="shared" ref="U19:U44" si="9">D19+J19+M19+P19+S19</f>
        <v>-0.45196711239560261</v>
      </c>
    </row>
    <row r="20" spans="1:21" ht="15" customHeight="1">
      <c r="A20" s="32" t="s">
        <v>22</v>
      </c>
      <c r="B20" s="56">
        <f>'Расчет субсидий'!AE20</f>
        <v>-18.654545454545314</v>
      </c>
      <c r="C20" s="58">
        <f>'Расчет субсидий'!D20-1</f>
        <v>-3.7076934948684359E-2</v>
      </c>
      <c r="D20" s="58">
        <f>C20*'Расчет субсидий'!E20</f>
        <v>-0.37076934948684359</v>
      </c>
      <c r="E20" s="59">
        <f t="shared" si="4"/>
        <v>-15.486073283999325</v>
      </c>
      <c r="F20" s="64" t="s">
        <v>397</v>
      </c>
      <c r="G20" s="64" t="s">
        <v>397</v>
      </c>
      <c r="H20" s="65" t="s">
        <v>397</v>
      </c>
      <c r="I20" s="58">
        <f>'Расчет субсидий'!L20-1</f>
        <v>4.8387096774193505E-2</v>
      </c>
      <c r="J20" s="58">
        <f>I20*'Расчет субсидий'!M20</f>
        <v>0.48387096774193505</v>
      </c>
      <c r="K20" s="59">
        <f t="shared" si="5"/>
        <v>20.210034289032222</v>
      </c>
      <c r="L20" s="58">
        <f>'Расчет субсидий'!P20-1</f>
        <v>-0.31758862818975853</v>
      </c>
      <c r="M20" s="58">
        <f>L20*'Расчет субсидий'!Q20</f>
        <v>-6.351772563795171</v>
      </c>
      <c r="N20" s="59">
        <f t="shared" si="6"/>
        <v>-265.29705204156488</v>
      </c>
      <c r="O20" s="58">
        <f>'Расчет субсидий'!T20-1</f>
        <v>0.37123956528587199</v>
      </c>
      <c r="P20" s="58">
        <f>O20*'Расчет субсидий'!U20</f>
        <v>3.7123956528587199</v>
      </c>
      <c r="Q20" s="59">
        <f t="shared" si="7"/>
        <v>155.05712977337316</v>
      </c>
      <c r="R20" s="58">
        <f>'Расчет субсидий'!X20-1</f>
        <v>0.41592920353982299</v>
      </c>
      <c r="S20" s="58">
        <f>R20*'Расчет субсидий'!Y20</f>
        <v>2.0796460176991149</v>
      </c>
      <c r="T20" s="59">
        <f t="shared" si="8"/>
        <v>86.861415808613486</v>
      </c>
      <c r="U20" s="58">
        <f t="shared" si="9"/>
        <v>-0.44662927498224425</v>
      </c>
    </row>
    <row r="21" spans="1:21" ht="15" customHeight="1">
      <c r="A21" s="32" t="s">
        <v>23</v>
      </c>
      <c r="B21" s="56">
        <f>'Расчет субсидий'!AE21</f>
        <v>-325.9909090909091</v>
      </c>
      <c r="C21" s="58">
        <f>'Расчет субсидий'!D21-1</f>
        <v>1.4444584860356491E-2</v>
      </c>
      <c r="D21" s="58">
        <f>C21*'Расчет субсидий'!E21</f>
        <v>0.14444584860356491</v>
      </c>
      <c r="E21" s="59">
        <f t="shared" si="4"/>
        <v>8.4290715768144651</v>
      </c>
      <c r="F21" s="64" t="s">
        <v>397</v>
      </c>
      <c r="G21" s="64" t="s">
        <v>397</v>
      </c>
      <c r="H21" s="65" t="s">
        <v>397</v>
      </c>
      <c r="I21" s="58">
        <f>'Расчет субсидий'!L21-1</f>
        <v>-0.14425427872860641</v>
      </c>
      <c r="J21" s="58">
        <f>I21*'Расчет субсидий'!M21</f>
        <v>-1.4425427872860641</v>
      </c>
      <c r="K21" s="59">
        <f t="shared" si="5"/>
        <v>-84.178926041849479</v>
      </c>
      <c r="L21" s="58">
        <f>'Расчет субсидий'!P21-1</f>
        <v>-0.1815189454856988</v>
      </c>
      <c r="M21" s="58">
        <f>L21*'Расчет субсидий'!Q21</f>
        <v>-3.630378909713976</v>
      </c>
      <c r="N21" s="59">
        <f t="shared" si="6"/>
        <v>-211.84910453827703</v>
      </c>
      <c r="O21" s="58">
        <f>'Расчет субсидий'!T21-1</f>
        <v>-0.25511111111111118</v>
      </c>
      <c r="P21" s="58">
        <f>O21*'Расчет субсидий'!U21</f>
        <v>-1.275555555555556</v>
      </c>
      <c r="Q21" s="59">
        <f t="shared" si="7"/>
        <v>-74.434462339513502</v>
      </c>
      <c r="R21" s="58">
        <f>'Расчет субсидий'!X21-1</f>
        <v>0.12352941176470589</v>
      </c>
      <c r="S21" s="58">
        <f>R21*'Расчет субсидий'!Y21</f>
        <v>0.61764705882352944</v>
      </c>
      <c r="T21" s="59">
        <f t="shared" si="8"/>
        <v>36.042512251916499</v>
      </c>
      <c r="U21" s="58">
        <f t="shared" si="9"/>
        <v>-5.5863843451285025</v>
      </c>
    </row>
    <row r="22" spans="1:21" ht="15" customHeight="1">
      <c r="A22" s="32" t="s">
        <v>24</v>
      </c>
      <c r="B22" s="56">
        <f>'Расчет субсидий'!AE22</f>
        <v>-440.59090909090901</v>
      </c>
      <c r="C22" s="58">
        <f>'Расчет субсидий'!D22-1</f>
        <v>2.3308401461123784E-2</v>
      </c>
      <c r="D22" s="58">
        <f>C22*'Расчет субсидий'!E22</f>
        <v>0.23308401461123784</v>
      </c>
      <c r="E22" s="59">
        <f t="shared" si="4"/>
        <v>20.596343849473389</v>
      </c>
      <c r="F22" s="64" t="s">
        <v>397</v>
      </c>
      <c r="G22" s="64" t="s">
        <v>397</v>
      </c>
      <c r="H22" s="65" t="s">
        <v>397</v>
      </c>
      <c r="I22" s="58">
        <f>'Расчет субсидий'!L22-1</f>
        <v>-2.8871391076115471E-2</v>
      </c>
      <c r="J22" s="58">
        <f>I22*'Расчет субсидий'!M22</f>
        <v>-0.28871391076115471</v>
      </c>
      <c r="K22" s="59">
        <f t="shared" si="5"/>
        <v>-25.512049764892872</v>
      </c>
      <c r="L22" s="58">
        <f>'Расчет субсидий'!P22-1</f>
        <v>-0.28038668036642012</v>
      </c>
      <c r="M22" s="58">
        <f>L22*'Расчет субсидий'!Q22</f>
        <v>-5.6077336073284023</v>
      </c>
      <c r="N22" s="59">
        <f t="shared" si="6"/>
        <v>-495.52437040963389</v>
      </c>
      <c r="O22" s="58">
        <f>'Расчет субсидий'!T22-1</f>
        <v>6.0135135135135132E-2</v>
      </c>
      <c r="P22" s="58">
        <f>O22*'Расчет субсидий'!U22</f>
        <v>0.30067567567567566</v>
      </c>
      <c r="Q22" s="59">
        <f t="shared" si="7"/>
        <v>26.569044701405186</v>
      </c>
      <c r="R22" s="58">
        <f>'Расчет субсидий'!X22-1</f>
        <v>7.5324675324675239E-2</v>
      </c>
      <c r="S22" s="58">
        <f>R22*'Расчет субсидий'!Y22</f>
        <v>0.37662337662337619</v>
      </c>
      <c r="T22" s="59">
        <f t="shared" si="8"/>
        <v>33.280122532739213</v>
      </c>
      <c r="U22" s="58">
        <f t="shared" si="9"/>
        <v>-4.9860644511792671</v>
      </c>
    </row>
    <row r="23" spans="1:21" ht="15" customHeight="1">
      <c r="A23" s="32" t="s">
        <v>25</v>
      </c>
      <c r="B23" s="56">
        <f>'Расчет субсидий'!AE23</f>
        <v>-489.5454545454545</v>
      </c>
      <c r="C23" s="58">
        <f>'Расчет субсидий'!D23-1</f>
        <v>7.417744795429182E-2</v>
      </c>
      <c r="D23" s="58">
        <f>C23*'Расчет субсидий'!E23</f>
        <v>0.7417744795429182</v>
      </c>
      <c r="E23" s="59">
        <f t="shared" si="4"/>
        <v>47.035448886220998</v>
      </c>
      <c r="F23" s="64" t="s">
        <v>397</v>
      </c>
      <c r="G23" s="64" t="s">
        <v>397</v>
      </c>
      <c r="H23" s="65" t="s">
        <v>397</v>
      </c>
      <c r="I23" s="58">
        <f>'Расчет субсидий'!L23-1</f>
        <v>0.14391143911439119</v>
      </c>
      <c r="J23" s="58">
        <f>I23*'Расчет субсидий'!M23</f>
        <v>2.1586715867158679</v>
      </c>
      <c r="K23" s="59">
        <f t="shared" si="5"/>
        <v>136.8799950379489</v>
      </c>
      <c r="L23" s="58">
        <f>'Расчет субсидий'!P23-1</f>
        <v>-0.53890844221590084</v>
      </c>
      <c r="M23" s="58">
        <f>L23*'Расчет субсидий'!Q23</f>
        <v>-10.778168844318017</v>
      </c>
      <c r="N23" s="59">
        <f t="shared" si="6"/>
        <v>-683.43684468137303</v>
      </c>
      <c r="O23" s="58">
        <f>'Расчет субсидий'!T23-1</f>
        <v>1.36874361593462E-2</v>
      </c>
      <c r="P23" s="58">
        <f>O23*'Расчет субсидий'!U23</f>
        <v>6.8437180796731001E-2</v>
      </c>
      <c r="Q23" s="59">
        <f t="shared" si="7"/>
        <v>4.3395581919524098</v>
      </c>
      <c r="R23" s="58">
        <f>'Расчет субсидий'!X23-1</f>
        <v>1.777777777777767E-2</v>
      </c>
      <c r="S23" s="58">
        <f>R23*'Расчет субсидий'!Y23</f>
        <v>8.8888888888888351E-2</v>
      </c>
      <c r="T23" s="59">
        <f t="shared" si="8"/>
        <v>5.6363880197962262</v>
      </c>
      <c r="U23" s="58">
        <f t="shared" si="9"/>
        <v>-7.7203967083736122</v>
      </c>
    </row>
    <row r="24" spans="1:21" ht="15" customHeight="1">
      <c r="A24" s="32" t="s">
        <v>26</v>
      </c>
      <c r="B24" s="56">
        <f>'Расчет субсидий'!AE24</f>
        <v>-96.33636363636333</v>
      </c>
      <c r="C24" s="58">
        <f>'Расчет субсидий'!D24-1</f>
        <v>0.41965487489214848</v>
      </c>
      <c r="D24" s="58">
        <f>C24*'Расчет субсидий'!E24</f>
        <v>4.1965487489214848</v>
      </c>
      <c r="E24" s="59">
        <f t="shared" si="4"/>
        <v>322.23515989870918</v>
      </c>
      <c r="F24" s="64" t="s">
        <v>397</v>
      </c>
      <c r="G24" s="64" t="s">
        <v>397</v>
      </c>
      <c r="H24" s="65" t="s">
        <v>397</v>
      </c>
      <c r="I24" s="58">
        <f>'Расчет субсидий'!L24-1</f>
        <v>0.11111111111111116</v>
      </c>
      <c r="J24" s="58">
        <f>I24*'Расчет субсидий'!M24</f>
        <v>0.5555555555555558</v>
      </c>
      <c r="K24" s="59">
        <f t="shared" si="5"/>
        <v>42.658752224210154</v>
      </c>
      <c r="L24" s="58">
        <f>'Расчет субсидий'!P24-1</f>
        <v>-0.38896125899920009</v>
      </c>
      <c r="M24" s="58">
        <f>L24*'Расчет субсидий'!Q24</f>
        <v>-7.7792251799840013</v>
      </c>
      <c r="N24" s="59">
        <f t="shared" si="6"/>
        <v>-597.33367100869316</v>
      </c>
      <c r="O24" s="58">
        <f>'Расчет субсидий'!T24-1</f>
        <v>7.8377554132357474E-2</v>
      </c>
      <c r="P24" s="58">
        <f>O24*'Расчет субсидий'!U24</f>
        <v>0.39188777066178737</v>
      </c>
      <c r="Q24" s="59">
        <f t="shared" si="7"/>
        <v>30.091397955046691</v>
      </c>
      <c r="R24" s="58">
        <f>'Расчет субсидий'!X24-1</f>
        <v>0.27612412919569351</v>
      </c>
      <c r="S24" s="58">
        <f>R24*'Расчет субсидий'!Y24</f>
        <v>1.3806206459784676</v>
      </c>
      <c r="T24" s="59">
        <f t="shared" si="8"/>
        <v>106.01199729436388</v>
      </c>
      <c r="U24" s="58">
        <f t="shared" si="9"/>
        <v>-1.2546124588667062</v>
      </c>
    </row>
    <row r="25" spans="1:21" ht="15" customHeight="1">
      <c r="A25" s="32" t="s">
        <v>27</v>
      </c>
      <c r="B25" s="56">
        <f>'Расчет субсидий'!AE25</f>
        <v>45.990909090909213</v>
      </c>
      <c r="C25" s="58">
        <f>'Расчет субсидий'!D25-1</f>
        <v>0.10435042309606768</v>
      </c>
      <c r="D25" s="58">
        <f>C25*'Расчет субсидий'!E25</f>
        <v>1.0435042309606768</v>
      </c>
      <c r="E25" s="59">
        <f t="shared" si="4"/>
        <v>21.318170695472592</v>
      </c>
      <c r="F25" s="64" t="s">
        <v>397</v>
      </c>
      <c r="G25" s="64" t="s">
        <v>397</v>
      </c>
      <c r="H25" s="65" t="s">
        <v>397</v>
      </c>
      <c r="I25" s="58">
        <f>'Расчет субсидий'!L25-1</f>
        <v>0.26865671641791056</v>
      </c>
      <c r="J25" s="58">
        <f>I25*'Расчет субсидий'!M25</f>
        <v>2.6865671641791056</v>
      </c>
      <c r="K25" s="59">
        <f t="shared" si="5"/>
        <v>54.884969022210093</v>
      </c>
      <c r="L25" s="58">
        <f>'Расчет субсидий'!P25-1</f>
        <v>-0.21782485787953154</v>
      </c>
      <c r="M25" s="58">
        <f>L25*'Расчет субсидий'!Q25</f>
        <v>-4.3564971575906313</v>
      </c>
      <c r="N25" s="59">
        <f t="shared" si="6"/>
        <v>-89.000645406446878</v>
      </c>
      <c r="O25" s="58">
        <f>'Расчет субсидий'!T25-1</f>
        <v>0.30886075949367098</v>
      </c>
      <c r="P25" s="58">
        <f>O25*'Расчет субсидий'!U25</f>
        <v>1.5443037974683549</v>
      </c>
      <c r="Q25" s="59">
        <f t="shared" si="7"/>
        <v>31.549207931613591</v>
      </c>
      <c r="R25" s="58">
        <f>'Расчет субсидий'!X25-1</f>
        <v>0.26666666666666661</v>
      </c>
      <c r="S25" s="58">
        <f>R25*'Расчет субсидий'!Y25</f>
        <v>1.333333333333333</v>
      </c>
      <c r="T25" s="59">
        <f t="shared" si="8"/>
        <v>27.239206848059808</v>
      </c>
      <c r="U25" s="58">
        <f t="shared" si="9"/>
        <v>2.2512113683508392</v>
      </c>
    </row>
    <row r="26" spans="1:21" ht="15" customHeight="1">
      <c r="A26" s="32" t="s">
        <v>28</v>
      </c>
      <c r="B26" s="56">
        <f>'Расчет субсидий'!AE26</f>
        <v>-191.65454545454531</v>
      </c>
      <c r="C26" s="58">
        <f>'Расчет субсидий'!D26-1</f>
        <v>0.26406450430639539</v>
      </c>
      <c r="D26" s="58">
        <f>C26*'Расчет субсидий'!E26</f>
        <v>2.6406450430639539</v>
      </c>
      <c r="E26" s="59">
        <f t="shared" si="4"/>
        <v>187.19398270928957</v>
      </c>
      <c r="F26" s="64" t="s">
        <v>397</v>
      </c>
      <c r="G26" s="64" t="s">
        <v>397</v>
      </c>
      <c r="H26" s="65" t="s">
        <v>397</v>
      </c>
      <c r="I26" s="58">
        <f>'Расчет субсидий'!L26-1</f>
        <v>7.4766355140186924E-2</v>
      </c>
      <c r="J26" s="58">
        <f>I26*'Расчет субсидий'!M26</f>
        <v>1.1214953271028039</v>
      </c>
      <c r="K26" s="59">
        <f t="shared" si="5"/>
        <v>79.502232767581731</v>
      </c>
      <c r="L26" s="58">
        <f>'Расчет субсидий'!P26-1</f>
        <v>-0.38580852201818505</v>
      </c>
      <c r="M26" s="58">
        <f>L26*'Расчет субсидий'!Q26</f>
        <v>-7.716170440363701</v>
      </c>
      <c r="N26" s="59">
        <f t="shared" si="6"/>
        <v>-546.99539409484794</v>
      </c>
      <c r="O26" s="58">
        <f>'Расчет субсидий'!T26-1</f>
        <v>-7.768532526475036E-2</v>
      </c>
      <c r="P26" s="58">
        <f>O26*'Расчет субсидий'!U26</f>
        <v>-0.3884266263237518</v>
      </c>
      <c r="Q26" s="59">
        <f t="shared" si="7"/>
        <v>-27.535365786046352</v>
      </c>
      <c r="R26" s="58">
        <f>'Расчет субсидий'!X26-1</f>
        <v>0.32777777777777772</v>
      </c>
      <c r="S26" s="58">
        <f>R26*'Расчет субсидий'!Y26</f>
        <v>1.6388888888888886</v>
      </c>
      <c r="T26" s="59">
        <f t="shared" si="8"/>
        <v>116.17999894947761</v>
      </c>
      <c r="U26" s="58">
        <f t="shared" si="9"/>
        <v>-2.7035678076318064</v>
      </c>
    </row>
    <row r="27" spans="1:21" ht="15" customHeight="1">
      <c r="A27" s="32" t="s">
        <v>29</v>
      </c>
      <c r="B27" s="56">
        <f>'Расчет субсидий'!AE27</f>
        <v>79.572727272727207</v>
      </c>
      <c r="C27" s="58">
        <f>'Расчет субсидий'!D27-1</f>
        <v>8.0145330198759801E-3</v>
      </c>
      <c r="D27" s="58">
        <f>C27*'Расчет субсидий'!E27</f>
        <v>8.0145330198759801E-2</v>
      </c>
      <c r="E27" s="59">
        <f t="shared" si="4"/>
        <v>1.2041042993319682</v>
      </c>
      <c r="F27" s="64" t="s">
        <v>397</v>
      </c>
      <c r="G27" s="64" t="s">
        <v>397</v>
      </c>
      <c r="H27" s="65" t="s">
        <v>397</v>
      </c>
      <c r="I27" s="58">
        <f>'Расчет субсидий'!L27-1</f>
        <v>6.5573770491803351E-2</v>
      </c>
      <c r="J27" s="58">
        <f>I27*'Расчет субсидий'!M27</f>
        <v>0.98360655737705027</v>
      </c>
      <c r="K27" s="59">
        <f t="shared" si="5"/>
        <v>14.777715453309716</v>
      </c>
      <c r="L27" s="58">
        <f>'Расчет субсидий'!P27-1</f>
        <v>0.10305950255569951</v>
      </c>
      <c r="M27" s="58">
        <f>L27*'Расчет субсидий'!Q27</f>
        <v>2.0611900511139902</v>
      </c>
      <c r="N27" s="59">
        <f t="shared" si="6"/>
        <v>30.967341405064676</v>
      </c>
      <c r="O27" s="58">
        <f>'Расчет субсидий'!T27-1</f>
        <v>6.2857142857142945E-2</v>
      </c>
      <c r="P27" s="58">
        <f>O27*'Расчет субсидий'!U27</f>
        <v>0.31428571428571472</v>
      </c>
      <c r="Q27" s="59">
        <f t="shared" si="7"/>
        <v>4.721831937700391</v>
      </c>
      <c r="R27" s="58">
        <f>'Расчет субсидий'!X27-1</f>
        <v>0.18571428571428572</v>
      </c>
      <c r="S27" s="58">
        <f>R27*'Расчет субсидий'!Y27</f>
        <v>1.8571428571428572</v>
      </c>
      <c r="T27" s="59">
        <f t="shared" si="8"/>
        <v>27.90173417732046</v>
      </c>
      <c r="U27" s="58">
        <f t="shared" si="9"/>
        <v>5.296370510118372</v>
      </c>
    </row>
    <row r="28" spans="1:21" ht="15" customHeight="1">
      <c r="A28" s="32" t="s">
        <v>30</v>
      </c>
      <c r="B28" s="56">
        <f>'Расчет субсидий'!AE28</f>
        <v>1104.909090909091</v>
      </c>
      <c r="C28" s="58">
        <f>'Расчет субсидий'!D28-1</f>
        <v>1.4070790581763144</v>
      </c>
      <c r="D28" s="58">
        <f>C28*'Расчет субсидий'!E28</f>
        <v>14.070790581763145</v>
      </c>
      <c r="E28" s="59">
        <f t="shared" si="4"/>
        <v>933.53631928352843</v>
      </c>
      <c r="F28" s="64" t="s">
        <v>397</v>
      </c>
      <c r="G28" s="64" t="s">
        <v>397</v>
      </c>
      <c r="H28" s="65" t="s">
        <v>397</v>
      </c>
      <c r="I28" s="58">
        <f>'Расчет субсидий'!L28-1</f>
        <v>1.2269938650306678E-2</v>
      </c>
      <c r="J28" s="58">
        <f>I28*'Расчет субсидий'!M28</f>
        <v>0.12269938650306678</v>
      </c>
      <c r="K28" s="59">
        <f t="shared" si="5"/>
        <v>8.1405755411411302</v>
      </c>
      <c r="L28" s="58">
        <f>'Расчет субсидий'!P28-1</f>
        <v>-0.17146130922727154</v>
      </c>
      <c r="M28" s="58">
        <f>L28*'Расчет субсидий'!Q28</f>
        <v>-3.4292261845454308</v>
      </c>
      <c r="N28" s="59">
        <f t="shared" si="6"/>
        <v>-227.514379644054</v>
      </c>
      <c r="O28" s="58">
        <f>'Расчет субсидий'!T28-1</f>
        <v>0.44901486346353248</v>
      </c>
      <c r="P28" s="58">
        <f>O28*'Расчет субсидий'!U28</f>
        <v>4.4901486346353252</v>
      </c>
      <c r="Q28" s="59">
        <f t="shared" si="7"/>
        <v>297.90201233228635</v>
      </c>
      <c r="R28" s="58">
        <f>'Расчет субсидий'!X28-1</f>
        <v>0.13994060876020797</v>
      </c>
      <c r="S28" s="58">
        <f>R28*'Расчет субсидий'!Y28</f>
        <v>1.3994060876020797</v>
      </c>
      <c r="T28" s="59">
        <f t="shared" si="8"/>
        <v>92.844563396189074</v>
      </c>
      <c r="U28" s="58">
        <f t="shared" si="9"/>
        <v>16.653818505958185</v>
      </c>
    </row>
    <row r="29" spans="1:21" ht="15" customHeight="1">
      <c r="A29" s="32" t="s">
        <v>31</v>
      </c>
      <c r="B29" s="56">
        <f>'Расчет субсидий'!AE29</f>
        <v>854.60909090909081</v>
      </c>
      <c r="C29" s="58">
        <f>'Расчет субсидий'!D29-1</f>
        <v>0.40364060524135525</v>
      </c>
      <c r="D29" s="58">
        <f>C29*'Расчет субсидий'!E29</f>
        <v>4.0364060524135521</v>
      </c>
      <c r="E29" s="59">
        <f t="shared" si="4"/>
        <v>686.38019195440631</v>
      </c>
      <c r="F29" s="64" t="s">
        <v>397</v>
      </c>
      <c r="G29" s="64" t="s">
        <v>397</v>
      </c>
      <c r="H29" s="65" t="s">
        <v>397</v>
      </c>
      <c r="I29" s="58">
        <f>'Расчет субсидий'!L29-1</f>
        <v>9.5890410958904049E-2</v>
      </c>
      <c r="J29" s="58">
        <f>I29*'Расчет субсидий'!M29</f>
        <v>0.47945205479452024</v>
      </c>
      <c r="K29" s="59">
        <f t="shared" si="5"/>
        <v>81.529556028195302</v>
      </c>
      <c r="L29" s="58">
        <f>'Расчет субсидий'!P29-1</f>
        <v>-0.13664600284127604</v>
      </c>
      <c r="M29" s="58">
        <f>L29*'Расчет субсидий'!Q29</f>
        <v>-2.7329200568255207</v>
      </c>
      <c r="N29" s="59">
        <f t="shared" si="6"/>
        <v>-464.7258399779447</v>
      </c>
      <c r="O29" s="58">
        <f>'Расчет субсидий'!T29-1</f>
        <v>8.2686567164178992E-2</v>
      </c>
      <c r="P29" s="58">
        <f>O29*'Расчет субсидий'!U29</f>
        <v>0.41343283582089496</v>
      </c>
      <c r="Q29" s="59">
        <f t="shared" si="7"/>
        <v>70.303162151221159</v>
      </c>
      <c r="R29" s="58">
        <f>'Расчет субсидий'!X29-1</f>
        <v>0.18862275449101795</v>
      </c>
      <c r="S29" s="58">
        <f>R29*'Расчет субсидий'!Y29</f>
        <v>2.8293413173652695</v>
      </c>
      <c r="T29" s="59">
        <f t="shared" si="8"/>
        <v>481.12202075321278</v>
      </c>
      <c r="U29" s="58">
        <f t="shared" si="9"/>
        <v>5.0257122035687161</v>
      </c>
    </row>
    <row r="30" spans="1:21" ht="15" customHeight="1">
      <c r="A30" s="32" t="s">
        <v>32</v>
      </c>
      <c r="B30" s="56">
        <f>'Расчет субсидий'!AE30</f>
        <v>-228.22727272727275</v>
      </c>
      <c r="C30" s="58">
        <f>'Расчет субсидий'!D30-1</f>
        <v>6.1471489883506925E-2</v>
      </c>
      <c r="D30" s="58">
        <f>C30*'Расчет субсидий'!E30</f>
        <v>0.61471489883506925</v>
      </c>
      <c r="E30" s="59">
        <f t="shared" si="4"/>
        <v>17.569062912781956</v>
      </c>
      <c r="F30" s="64" t="s">
        <v>397</v>
      </c>
      <c r="G30" s="64" t="s">
        <v>397</v>
      </c>
      <c r="H30" s="65" t="s">
        <v>397</v>
      </c>
      <c r="I30" s="58">
        <f>'Расчет субсидий'!L30-1</f>
        <v>6.1452513966480549E-2</v>
      </c>
      <c r="J30" s="58">
        <f>I30*'Расчет субсидий'!M30</f>
        <v>0.61452513966480549</v>
      </c>
      <c r="K30" s="59">
        <f t="shared" si="5"/>
        <v>17.563639437920749</v>
      </c>
      <c r="L30" s="58">
        <f>'Расчет субсидий'!P30-1</f>
        <v>-0.44077883541433982</v>
      </c>
      <c r="M30" s="58">
        <f>L30*'Расчет субсидий'!Q30</f>
        <v>-8.8155767082867964</v>
      </c>
      <c r="N30" s="59">
        <f t="shared" si="6"/>
        <v>-251.95651202509956</v>
      </c>
      <c r="O30" s="58">
        <f>'Расчет субсидий'!T30-1</f>
        <v>-3.9898989898989878E-2</v>
      </c>
      <c r="P30" s="58">
        <f>O30*'Расчет субсидий'!U30</f>
        <v>-0.39898989898989878</v>
      </c>
      <c r="Q30" s="59">
        <f t="shared" si="7"/>
        <v>-11.403463052875884</v>
      </c>
      <c r="R30" s="58">
        <f>'Расчет субсидий'!X30-1</f>
        <v>0</v>
      </c>
      <c r="S30" s="58">
        <f>R30*'Расчет субсидий'!Y30</f>
        <v>0</v>
      </c>
      <c r="T30" s="59">
        <f t="shared" si="8"/>
        <v>0</v>
      </c>
      <c r="U30" s="58">
        <f t="shared" si="9"/>
        <v>-7.9853265687768209</v>
      </c>
    </row>
    <row r="31" spans="1:21" ht="15" customHeight="1">
      <c r="A31" s="32" t="s">
        <v>33</v>
      </c>
      <c r="B31" s="56">
        <f>'Расчет субсидий'!AE31</f>
        <v>228.91818181818189</v>
      </c>
      <c r="C31" s="58">
        <f>'Расчет субсидий'!D31-1</f>
        <v>0.72141912320483748</v>
      </c>
      <c r="D31" s="58">
        <f>C31*'Расчет субсидий'!E31</f>
        <v>7.2141912320483748</v>
      </c>
      <c r="E31" s="59">
        <f t="shared" si="4"/>
        <v>388.76615978332069</v>
      </c>
      <c r="F31" s="64" t="s">
        <v>397</v>
      </c>
      <c r="G31" s="64" t="s">
        <v>397</v>
      </c>
      <c r="H31" s="65" t="s">
        <v>397</v>
      </c>
      <c r="I31" s="58">
        <f>'Расчет субсидий'!L31-1</f>
        <v>6.9767441860465018E-2</v>
      </c>
      <c r="J31" s="58">
        <f>I31*'Расчет субсидий'!M31</f>
        <v>0.69767441860465018</v>
      </c>
      <c r="K31" s="59">
        <f t="shared" si="5"/>
        <v>37.597035589390387</v>
      </c>
      <c r="L31" s="58">
        <f>'Расчет субсидий'!P31-1</f>
        <v>-0.27693008647097606</v>
      </c>
      <c r="M31" s="58">
        <f>L31*'Расчет субсидий'!Q31</f>
        <v>-5.5386017294195211</v>
      </c>
      <c r="N31" s="59">
        <f t="shared" si="6"/>
        <v>-298.47017574890475</v>
      </c>
      <c r="O31" s="58">
        <f>'Расчет субсидий'!T31-1</f>
        <v>4.4506816359262125E-2</v>
      </c>
      <c r="P31" s="58">
        <f>O31*'Расчет субсидий'!U31</f>
        <v>0.44506816359262125</v>
      </c>
      <c r="Q31" s="59">
        <f t="shared" si="7"/>
        <v>23.984315807024874</v>
      </c>
      <c r="R31" s="58">
        <f>'Расчет субсидий'!X31-1</f>
        <v>0.28592375366568912</v>
      </c>
      <c r="S31" s="58">
        <f>R31*'Расчет субсидий'!Y31</f>
        <v>1.4296187683284456</v>
      </c>
      <c r="T31" s="59">
        <f t="shared" si="8"/>
        <v>77.040846387350626</v>
      </c>
      <c r="U31" s="58">
        <f t="shared" si="9"/>
        <v>4.2479508531545713</v>
      </c>
    </row>
    <row r="32" spans="1:21" ht="15" customHeight="1">
      <c r="A32" s="32" t="s">
        <v>34</v>
      </c>
      <c r="B32" s="56">
        <f>'Расчет субсидий'!AE32</f>
        <v>-61.881818181817835</v>
      </c>
      <c r="C32" s="58">
        <f>'Расчет субсидий'!D32-1</f>
        <v>4.8162707229533419E-2</v>
      </c>
      <c r="D32" s="58">
        <f>C32*'Расчет субсидий'!E32</f>
        <v>0.48162707229533419</v>
      </c>
      <c r="E32" s="59">
        <f t="shared" si="4"/>
        <v>21.671264237596887</v>
      </c>
      <c r="F32" s="64" t="s">
        <v>397</v>
      </c>
      <c r="G32" s="64" t="s">
        <v>397</v>
      </c>
      <c r="H32" s="65" t="s">
        <v>397</v>
      </c>
      <c r="I32" s="58">
        <f>'Расчет субсидий'!L32-1</f>
        <v>-7.8341013824884786E-2</v>
      </c>
      <c r="J32" s="58">
        <f>I32*'Расчет субсидий'!M32</f>
        <v>-1.1751152073732718</v>
      </c>
      <c r="K32" s="59">
        <f t="shared" si="5"/>
        <v>-52.875416756034667</v>
      </c>
      <c r="L32" s="58">
        <f>'Расчет субсидий'!P32-1</f>
        <v>-0.11091133154205135</v>
      </c>
      <c r="M32" s="58">
        <f>L32*'Расчет субсидий'!Q32</f>
        <v>-2.218226630841027</v>
      </c>
      <c r="N32" s="59">
        <f t="shared" si="6"/>
        <v>-99.811198790653791</v>
      </c>
      <c r="O32" s="58">
        <f>'Расчет субсидий'!T32-1</f>
        <v>7.1119654012494093E-2</v>
      </c>
      <c r="P32" s="58">
        <f>O32*'Расчет субсидий'!U32</f>
        <v>0.71119654012494093</v>
      </c>
      <c r="Q32" s="59">
        <f t="shared" si="7"/>
        <v>32.000958900543893</v>
      </c>
      <c r="R32" s="58">
        <f>'Расчет субсидий'!X32-1</f>
        <v>8.2524271844660158E-2</v>
      </c>
      <c r="S32" s="58">
        <f>R32*'Расчет субсидий'!Y32</f>
        <v>0.82524271844660158</v>
      </c>
      <c r="T32" s="59">
        <f t="shared" si="8"/>
        <v>37.132574226729837</v>
      </c>
      <c r="U32" s="58">
        <f t="shared" si="9"/>
        <v>-1.3752755073474221</v>
      </c>
    </row>
    <row r="33" spans="1:21" ht="15" customHeight="1">
      <c r="A33" s="32" t="s">
        <v>1</v>
      </c>
      <c r="B33" s="56">
        <f>'Расчет субсидий'!AE33</f>
        <v>-1086.3545454545447</v>
      </c>
      <c r="C33" s="58">
        <f>'Расчет субсидий'!D33-1</f>
        <v>-0.19315147692631141</v>
      </c>
      <c r="D33" s="58">
        <f>C33*'Расчет субсидий'!E33</f>
        <v>-1.9315147692631141</v>
      </c>
      <c r="E33" s="59">
        <f t="shared" si="4"/>
        <v>-184.31865262362655</v>
      </c>
      <c r="F33" s="64" t="s">
        <v>397</v>
      </c>
      <c r="G33" s="64" t="s">
        <v>397</v>
      </c>
      <c r="H33" s="65" t="s">
        <v>397</v>
      </c>
      <c r="I33" s="58">
        <f>'Расчет субсидий'!L33-1</f>
        <v>6.9958847736625529E-2</v>
      </c>
      <c r="J33" s="58">
        <f>I33*'Расчет субсидий'!M33</f>
        <v>0.69958847736625529</v>
      </c>
      <c r="K33" s="59">
        <f t="shared" si="5"/>
        <v>66.759626999050525</v>
      </c>
      <c r="L33" s="58">
        <f>'Расчет субсидий'!P33-1</f>
        <v>-0.34775127929573302</v>
      </c>
      <c r="M33" s="58">
        <f>L33*'Расчет субсидий'!Q33</f>
        <v>-6.9550255859146599</v>
      </c>
      <c r="N33" s="59">
        <f t="shared" si="6"/>
        <v>-663.69720043492487</v>
      </c>
      <c r="O33" s="58">
        <f>'Расчет субсидий'!T33-1</f>
        <v>9.0114068441064621E-2</v>
      </c>
      <c r="P33" s="58">
        <f>O33*'Расчет субсидий'!U33</f>
        <v>0.4505703422053231</v>
      </c>
      <c r="Q33" s="59">
        <f t="shared" si="7"/>
        <v>42.996574351401442</v>
      </c>
      <c r="R33" s="58">
        <f>'Расчет субсидий'!X33-1</f>
        <v>-0.36477611940298504</v>
      </c>
      <c r="S33" s="58">
        <f>R33*'Расчет субсидий'!Y33</f>
        <v>-3.6477611940298504</v>
      </c>
      <c r="T33" s="59">
        <f t="shared" si="8"/>
        <v>-348.09489374644511</v>
      </c>
      <c r="U33" s="58">
        <f t="shared" si="9"/>
        <v>-11.384142729636046</v>
      </c>
    </row>
    <row r="34" spans="1:21" ht="15" customHeight="1">
      <c r="A34" s="32" t="s">
        <v>35</v>
      </c>
      <c r="B34" s="56">
        <f>'Расчет субсидий'!AE34</f>
        <v>-365.9454545454546</v>
      </c>
      <c r="C34" s="58">
        <f>'Расчет субсидий'!D34-1</f>
        <v>-0.1650689928790201</v>
      </c>
      <c r="D34" s="58">
        <f>C34*'Расчет субсидий'!E34</f>
        <v>-1.650689928790201</v>
      </c>
      <c r="E34" s="59">
        <f t="shared" si="4"/>
        <v>-85.186703667926693</v>
      </c>
      <c r="F34" s="64" t="s">
        <v>397</v>
      </c>
      <c r="G34" s="64" t="s">
        <v>397</v>
      </c>
      <c r="H34" s="65" t="s">
        <v>397</v>
      </c>
      <c r="I34" s="58">
        <f>'Расчет субсидий'!L34-1</f>
        <v>0.19999999999999996</v>
      </c>
      <c r="J34" s="58">
        <f>I34*'Расчет субсидий'!M34</f>
        <v>1.9999999999999996</v>
      </c>
      <c r="K34" s="59">
        <f t="shared" si="5"/>
        <v>103.21345297158315</v>
      </c>
      <c r="L34" s="58">
        <f>'Расчет субсидий'!P34-1</f>
        <v>-0.40090648232685533</v>
      </c>
      <c r="M34" s="58">
        <f>L34*'Расчет субсидий'!Q34</f>
        <v>-8.0181296465371066</v>
      </c>
      <c r="N34" s="59">
        <f t="shared" si="6"/>
        <v>-413.7894235964572</v>
      </c>
      <c r="O34" s="58">
        <f>'Расчет субсидий'!T34-1</f>
        <v>4.888888888888876E-2</v>
      </c>
      <c r="P34" s="58">
        <f>O34*'Расчет субсидий'!U34</f>
        <v>0.2444444444444438</v>
      </c>
      <c r="Q34" s="59">
        <f t="shared" si="7"/>
        <v>12.614977585415687</v>
      </c>
      <c r="R34" s="58">
        <f>'Расчет субсидий'!X34-1</f>
        <v>6.6666666666666652E-2</v>
      </c>
      <c r="S34" s="58">
        <f>R34*'Расчет субсидий'!Y34</f>
        <v>0.33333333333333326</v>
      </c>
      <c r="T34" s="59">
        <f t="shared" si="8"/>
        <v>17.202242161930524</v>
      </c>
      <c r="U34" s="58">
        <f t="shared" si="9"/>
        <v>-7.0910417975495319</v>
      </c>
    </row>
    <row r="35" spans="1:21" ht="15" customHeight="1">
      <c r="A35" s="32" t="s">
        <v>36</v>
      </c>
      <c r="B35" s="56">
        <f>'Расчет субсидий'!AE35</f>
        <v>280.27272727272725</v>
      </c>
      <c r="C35" s="58">
        <f>'Расчет субсидий'!D35-1</f>
        <v>0.61689142857142842</v>
      </c>
      <c r="D35" s="58">
        <f>C35*'Расчет субсидий'!E35</f>
        <v>6.1689142857142842</v>
      </c>
      <c r="E35" s="59">
        <f t="shared" si="4"/>
        <v>196.84085576952359</v>
      </c>
      <c r="F35" s="64" t="s">
        <v>397</v>
      </c>
      <c r="G35" s="64" t="s">
        <v>397</v>
      </c>
      <c r="H35" s="65" t="s">
        <v>397</v>
      </c>
      <c r="I35" s="58">
        <f>'Расчет субсидий'!L35-1</f>
        <v>6.7114093959732557E-3</v>
      </c>
      <c r="J35" s="58">
        <f>I35*'Расчет субсидий'!M35</f>
        <v>0.10067114093959884</v>
      </c>
      <c r="K35" s="59">
        <f t="shared" si="5"/>
        <v>3.2122659865342067</v>
      </c>
      <c r="L35" s="58">
        <f>'Расчет субсидий'!P35-1</f>
        <v>-0.26398153620985676</v>
      </c>
      <c r="M35" s="58">
        <f>L35*'Расчет субсидий'!Q35</f>
        <v>-5.2796307241971352</v>
      </c>
      <c r="N35" s="59">
        <f t="shared" si="6"/>
        <v>-168.46514342153833</v>
      </c>
      <c r="O35" s="58">
        <f>'Расчет субсидий'!T35-1</f>
        <v>0.60615384615384627</v>
      </c>
      <c r="P35" s="58">
        <f>O35*'Расчет субсидий'!U35</f>
        <v>6.0615384615384631</v>
      </c>
      <c r="Q35" s="59">
        <f t="shared" si="7"/>
        <v>193.41465333894803</v>
      </c>
      <c r="R35" s="58">
        <f>'Расчет субсидий'!X35-1</f>
        <v>0.34642857142857153</v>
      </c>
      <c r="S35" s="58">
        <f>R35*'Расчет субсидий'!Y35</f>
        <v>1.7321428571428577</v>
      </c>
      <c r="T35" s="59">
        <f t="shared" si="8"/>
        <v>55.270095599259768</v>
      </c>
      <c r="U35" s="58">
        <f t="shared" si="9"/>
        <v>8.7836360211380686</v>
      </c>
    </row>
    <row r="36" spans="1:21" ht="15" customHeight="1">
      <c r="A36" s="32" t="s">
        <v>37</v>
      </c>
      <c r="B36" s="56">
        <f>'Расчет субсидий'!AE36</f>
        <v>20.709090909091174</v>
      </c>
      <c r="C36" s="58">
        <f>'Расчет субсидий'!D36-1</f>
        <v>-0.13145533623285377</v>
      </c>
      <c r="D36" s="58">
        <f>C36*'Расчет субсидий'!E36</f>
        <v>-1.3145533623285377</v>
      </c>
      <c r="E36" s="59">
        <f t="shared" si="4"/>
        <v>-127.95293236697235</v>
      </c>
      <c r="F36" s="64" t="s">
        <v>397</v>
      </c>
      <c r="G36" s="64" t="s">
        <v>397</v>
      </c>
      <c r="H36" s="65" t="s">
        <v>397</v>
      </c>
      <c r="I36" s="58">
        <f>'Расчет субсидий'!L36-1</f>
        <v>-2.0979020979020935E-2</v>
      </c>
      <c r="J36" s="58">
        <f>I36*'Расчет субсидий'!M36</f>
        <v>-0.31468531468531402</v>
      </c>
      <c r="K36" s="59">
        <f t="shared" si="5"/>
        <v>-30.630105966551284</v>
      </c>
      <c r="L36" s="58">
        <f>'Расчет субсидий'!P36-1</f>
        <v>2.3620383672779521E-2</v>
      </c>
      <c r="M36" s="58">
        <f>L36*'Расчет субсидий'!Q36</f>
        <v>0.47240767345559043</v>
      </c>
      <c r="N36" s="59">
        <f t="shared" si="6"/>
        <v>45.982117442711363</v>
      </c>
      <c r="O36" s="58">
        <f>'Расчет субсидий'!T36-1</f>
        <v>-9.4925005136634488E-2</v>
      </c>
      <c r="P36" s="58">
        <f>O36*'Расчет субсидий'!U36</f>
        <v>-0.94925005136634488</v>
      </c>
      <c r="Q36" s="59">
        <f t="shared" si="7"/>
        <v>-92.395889815135106</v>
      </c>
      <c r="R36" s="58">
        <f>'Расчет субсидий'!X36-1</f>
        <v>0.23188405797101441</v>
      </c>
      <c r="S36" s="58">
        <f>R36*'Расчет субсидий'!Y36</f>
        <v>2.3188405797101441</v>
      </c>
      <c r="T36" s="59">
        <f t="shared" si="8"/>
        <v>225.7059016150385</v>
      </c>
      <c r="U36" s="58">
        <f t="shared" si="9"/>
        <v>0.21275952478553828</v>
      </c>
    </row>
    <row r="37" spans="1:21" ht="15" customHeight="1">
      <c r="A37" s="32" t="s">
        <v>38</v>
      </c>
      <c r="B37" s="56">
        <f>'Расчет субсидий'!AE37</f>
        <v>8.6636363636366696</v>
      </c>
      <c r="C37" s="58">
        <f>'Расчет субсидий'!D37-1</f>
        <v>-2.3378082345672069E-2</v>
      </c>
      <c r="D37" s="58">
        <f>C37*'Расчет субсидий'!E37</f>
        <v>-0.23378082345672069</v>
      </c>
      <c r="E37" s="59">
        <f t="shared" si="4"/>
        <v>-10.124001496089445</v>
      </c>
      <c r="F37" s="64" t="s">
        <v>397</v>
      </c>
      <c r="G37" s="64" t="s">
        <v>397</v>
      </c>
      <c r="H37" s="65" t="s">
        <v>397</v>
      </c>
      <c r="I37" s="58">
        <f>'Расчет субсидий'!L37-1</f>
        <v>9.7222222222222321E-2</v>
      </c>
      <c r="J37" s="58">
        <f>I37*'Расчет субсидий'!M37</f>
        <v>1.4583333333333348</v>
      </c>
      <c r="K37" s="59">
        <f t="shared" si="5"/>
        <v>63.153891881115072</v>
      </c>
      <c r="L37" s="58">
        <f>'Расчет субсидий'!P37-1</f>
        <v>-0.13138557817389174</v>
      </c>
      <c r="M37" s="58">
        <f>L37*'Расчет субсидий'!Q37</f>
        <v>-2.6277115634778347</v>
      </c>
      <c r="N37" s="59">
        <f t="shared" si="6"/>
        <v>-113.79443106832103</v>
      </c>
      <c r="O37" s="58">
        <f>'Расчет субсидий'!T37-1</f>
        <v>8.6036036036035934E-2</v>
      </c>
      <c r="P37" s="58">
        <f>O37*'Расчет субсидий'!U37</f>
        <v>0.86036036036035934</v>
      </c>
      <c r="Q37" s="59">
        <f t="shared" si="7"/>
        <v>37.258357835653904</v>
      </c>
      <c r="R37" s="58">
        <f>'Расчет субсидий'!X37-1</f>
        <v>7.4285714285714288E-2</v>
      </c>
      <c r="S37" s="58">
        <f>R37*'Расчет субсидий'!Y37</f>
        <v>0.74285714285714288</v>
      </c>
      <c r="T37" s="59">
        <f t="shared" si="8"/>
        <v>32.169819211278174</v>
      </c>
      <c r="U37" s="58">
        <f t="shared" si="9"/>
        <v>0.20005844961628161</v>
      </c>
    </row>
    <row r="38" spans="1:21" ht="15" customHeight="1">
      <c r="A38" s="32" t="s">
        <v>39</v>
      </c>
      <c r="B38" s="56">
        <f>'Расчет субсидий'!AE38</f>
        <v>-198.5363636363636</v>
      </c>
      <c r="C38" s="58">
        <f>'Расчет субсидий'!D38-1</f>
        <v>-0.21407891308059335</v>
      </c>
      <c r="D38" s="58">
        <f>C38*'Расчет субсидий'!E38</f>
        <v>-2.1407891308059335</v>
      </c>
      <c r="E38" s="59">
        <f t="shared" si="4"/>
        <v>-88.026372925543029</v>
      </c>
      <c r="F38" s="64" t="s">
        <v>397</v>
      </c>
      <c r="G38" s="64" t="s">
        <v>397</v>
      </c>
      <c r="H38" s="65" t="s">
        <v>397</v>
      </c>
      <c r="I38" s="58">
        <f>'Расчет субсидий'!L38-1</f>
        <v>0.10429447852760743</v>
      </c>
      <c r="J38" s="58">
        <f>I38*'Расчет субсидий'!M38</f>
        <v>1.0429447852760743</v>
      </c>
      <c r="K38" s="59">
        <f t="shared" si="5"/>
        <v>42.884488382515322</v>
      </c>
      <c r="L38" s="58">
        <f>'Расчет субсидий'!P38-1</f>
        <v>-0.19332693294054215</v>
      </c>
      <c r="M38" s="58">
        <f>L38*'Расчет субсидий'!Q38</f>
        <v>-3.866538658810843</v>
      </c>
      <c r="N38" s="59">
        <f t="shared" si="6"/>
        <v>-158.98687498631844</v>
      </c>
      <c r="O38" s="58">
        <f>'Расчет субсидий'!T38-1</f>
        <v>8.3333333333333037E-3</v>
      </c>
      <c r="P38" s="58">
        <f>O38*'Расчет субсидий'!U38</f>
        <v>4.1666666666666519E-2</v>
      </c>
      <c r="Q38" s="59">
        <f t="shared" si="7"/>
        <v>1.713277354497541</v>
      </c>
      <c r="R38" s="58">
        <f>'Расчет субсидий'!X38-1</f>
        <v>1.8867924528301883E-2</v>
      </c>
      <c r="S38" s="58">
        <f>R38*'Расчет субсидий'!Y38</f>
        <v>9.4339622641509413E-2</v>
      </c>
      <c r="T38" s="59">
        <f t="shared" si="8"/>
        <v>3.8791185384850118</v>
      </c>
      <c r="U38" s="58">
        <f t="shared" si="9"/>
        <v>-4.8283767150325261</v>
      </c>
    </row>
    <row r="39" spans="1:21" ht="15" customHeight="1">
      <c r="A39" s="32" t="s">
        <v>40</v>
      </c>
      <c r="B39" s="56">
        <f>'Расчет субсидий'!AE39</f>
        <v>6.8363636363637852</v>
      </c>
      <c r="C39" s="58">
        <f>'Расчет субсидий'!D39-1</f>
        <v>0.11467774598845648</v>
      </c>
      <c r="D39" s="58">
        <f>C39*'Расчет субсидий'!E39</f>
        <v>1.1467774598845648</v>
      </c>
      <c r="E39" s="59">
        <f t="shared" si="4"/>
        <v>154.53012849811068</v>
      </c>
      <c r="F39" s="64" t="s">
        <v>397</v>
      </c>
      <c r="G39" s="64" t="s">
        <v>397</v>
      </c>
      <c r="H39" s="65" t="s">
        <v>397</v>
      </c>
      <c r="I39" s="58">
        <f>'Расчет субсидий'!L39-1</f>
        <v>6.2271062271062272E-2</v>
      </c>
      <c r="J39" s="58">
        <f>I39*'Расчет субсидий'!M39</f>
        <v>0.31135531135531136</v>
      </c>
      <c r="K39" s="59">
        <f t="shared" si="5"/>
        <v>41.95563477254661</v>
      </c>
      <c r="L39" s="58">
        <f>'Расчет субсидий'!P39-1</f>
        <v>-0.21866158901015731</v>
      </c>
      <c r="M39" s="58">
        <f>L39*'Расчет субсидий'!Q39</f>
        <v>-4.3732317802031462</v>
      </c>
      <c r="N39" s="59">
        <f t="shared" si="6"/>
        <v>-589.30009752270462</v>
      </c>
      <c r="O39" s="58">
        <f>'Расчет субсидий'!T39-1</f>
        <v>0.13296875000000008</v>
      </c>
      <c r="P39" s="58">
        <f>O39*'Расчет субсидий'!U39</f>
        <v>1.3296875000000008</v>
      </c>
      <c r="Q39" s="59">
        <f t="shared" si="7"/>
        <v>179.17755399379323</v>
      </c>
      <c r="R39" s="58">
        <f>'Расчет субсидий'!X39-1</f>
        <v>0.16361445783132522</v>
      </c>
      <c r="S39" s="58">
        <f>R39*'Расчет субсидий'!Y39</f>
        <v>1.6361445783132522</v>
      </c>
      <c r="T39" s="59">
        <f t="shared" si="8"/>
        <v>220.47314389461781</v>
      </c>
      <c r="U39" s="58">
        <f t="shared" si="9"/>
        <v>5.0733069349983229E-2</v>
      </c>
    </row>
    <row r="40" spans="1:21" ht="15" customHeight="1">
      <c r="A40" s="32" t="s">
        <v>41</v>
      </c>
      <c r="B40" s="56">
        <f>'Расчет субсидий'!AE40</f>
        <v>-216.85454545454559</v>
      </c>
      <c r="C40" s="58">
        <f>'Расчет субсидий'!D40-1</f>
        <v>-8.666927286942927E-2</v>
      </c>
      <c r="D40" s="58">
        <f>C40*'Расчет субсидий'!E40</f>
        <v>-0.8666927286942927</v>
      </c>
      <c r="E40" s="59">
        <f t="shared" si="4"/>
        <v>-57.11341176864925</v>
      </c>
      <c r="F40" s="64" t="s">
        <v>397</v>
      </c>
      <c r="G40" s="64" t="s">
        <v>397</v>
      </c>
      <c r="H40" s="65" t="s">
        <v>397</v>
      </c>
      <c r="I40" s="58">
        <f>'Расчет субсидий'!L40-1</f>
        <v>0.10091743119266061</v>
      </c>
      <c r="J40" s="58">
        <f>I40*'Расчет субсидий'!M40</f>
        <v>0.50458715596330306</v>
      </c>
      <c r="K40" s="59">
        <f t="shared" si="5"/>
        <v>33.251339324284267</v>
      </c>
      <c r="L40" s="58">
        <f>'Расчет субсидий'!P40-1</f>
        <v>-0.24484026326669728</v>
      </c>
      <c r="M40" s="58">
        <f>L40*'Расчет субсидий'!Q40</f>
        <v>-4.8968052653339456</v>
      </c>
      <c r="N40" s="59">
        <f t="shared" si="6"/>
        <v>-322.69020635634774</v>
      </c>
      <c r="O40" s="58">
        <f>'Расчет субсидий'!T40-1</f>
        <v>4.0337711069418303E-2</v>
      </c>
      <c r="P40" s="58">
        <f>O40*'Расчет субсидий'!U40</f>
        <v>0.20168855534709151</v>
      </c>
      <c r="Q40" s="59">
        <f t="shared" si="7"/>
        <v>13.290894372583995</v>
      </c>
      <c r="R40" s="58">
        <f>'Расчет субсидий'!X40-1</f>
        <v>0.35329341317365293</v>
      </c>
      <c r="S40" s="58">
        <f>R40*'Расчет субсидий'!Y40</f>
        <v>1.7664670658682646</v>
      </c>
      <c r="T40" s="59">
        <f t="shared" si="8"/>
        <v>116.40683897358308</v>
      </c>
      <c r="U40" s="58">
        <f t="shared" si="9"/>
        <v>-3.2907552168495786</v>
      </c>
    </row>
    <row r="41" spans="1:21" ht="15" customHeight="1">
      <c r="A41" s="32" t="s">
        <v>2</v>
      </c>
      <c r="B41" s="56">
        <f>'Расчет субсидий'!AE41</f>
        <v>480.29090909090883</v>
      </c>
      <c r="C41" s="58">
        <f>'Расчет субсидий'!D41-1</f>
        <v>2.3913456063768823E-3</v>
      </c>
      <c r="D41" s="58">
        <f>C41*'Расчет субсидий'!E41</f>
        <v>2.3913456063768823E-2</v>
      </c>
      <c r="E41" s="59">
        <f t="shared" si="4"/>
        <v>1.657889717185675</v>
      </c>
      <c r="F41" s="64" t="s">
        <v>397</v>
      </c>
      <c r="G41" s="64" t="s">
        <v>397</v>
      </c>
      <c r="H41" s="65" t="s">
        <v>397</v>
      </c>
      <c r="I41" s="58">
        <f>'Расчет субсидий'!L41-1</f>
        <v>2.5104602510460206E-2</v>
      </c>
      <c r="J41" s="58">
        <f>I41*'Расчет субсидий'!M41</f>
        <v>0.37656903765690308</v>
      </c>
      <c r="K41" s="59">
        <f t="shared" si="5"/>
        <v>26.107055946955917</v>
      </c>
      <c r="L41" s="58">
        <f>'Расчет субсидий'!P41-1</f>
        <v>0.24368703388721702</v>
      </c>
      <c r="M41" s="58">
        <f>L41*'Расчет субсидий'!Q41</f>
        <v>4.8737406777443404</v>
      </c>
      <c r="N41" s="59">
        <f t="shared" si="6"/>
        <v>337.89028789126166</v>
      </c>
      <c r="O41" s="58">
        <f>'Расчет субсидий'!T41-1</f>
        <v>0.18333333333333335</v>
      </c>
      <c r="P41" s="58">
        <f>O41*'Расчет субсидий'!U41</f>
        <v>0.91666666666666674</v>
      </c>
      <c r="Q41" s="59">
        <f t="shared" si="7"/>
        <v>63.551342670877069</v>
      </c>
      <c r="R41" s="58">
        <f>'Расчет субсидий'!X41-1</f>
        <v>0.14736842105263159</v>
      </c>
      <c r="S41" s="58">
        <f>R41*'Расчет субсидий'!Y41</f>
        <v>0.73684210526315796</v>
      </c>
      <c r="T41" s="59">
        <f t="shared" si="8"/>
        <v>51.084332864628458</v>
      </c>
      <c r="U41" s="58">
        <f t="shared" si="9"/>
        <v>6.9277319433948374</v>
      </c>
    </row>
    <row r="42" spans="1:21" ht="15" customHeight="1">
      <c r="A42" s="32" t="s">
        <v>42</v>
      </c>
      <c r="B42" s="56">
        <f>'Расчет субсидий'!AE42</f>
        <v>-142.18181818181824</v>
      </c>
      <c r="C42" s="58">
        <f>'Расчет субсидий'!D42-1</f>
        <v>-2.5626104125532567E-2</v>
      </c>
      <c r="D42" s="58">
        <f>C42*'Расчет субсидий'!E42</f>
        <v>-0.25626104125532567</v>
      </c>
      <c r="E42" s="59">
        <f t="shared" si="4"/>
        <v>-10.37563441964071</v>
      </c>
      <c r="F42" s="64" t="s">
        <v>397</v>
      </c>
      <c r="G42" s="64" t="s">
        <v>397</v>
      </c>
      <c r="H42" s="65" t="s">
        <v>397</v>
      </c>
      <c r="I42" s="58">
        <f>'Расчет субсидий'!L42-1</f>
        <v>3.2608695652173836E-2</v>
      </c>
      <c r="J42" s="58">
        <f>I42*'Расчет субсидий'!M42</f>
        <v>0.32608695652173836</v>
      </c>
      <c r="K42" s="59">
        <f t="shared" si="5"/>
        <v>13.202783510552518</v>
      </c>
      <c r="L42" s="58">
        <f>'Расчет субсидий'!P42-1</f>
        <v>-0.23303070580549234</v>
      </c>
      <c r="M42" s="58">
        <f>L42*'Расчет субсидий'!Q42</f>
        <v>-4.6606141161098469</v>
      </c>
      <c r="N42" s="59">
        <f t="shared" si="6"/>
        <v>-188.70144288375218</v>
      </c>
      <c r="O42" s="58">
        <f>'Расчет субсидий'!T42-1</f>
        <v>0.15096153846153859</v>
      </c>
      <c r="P42" s="58">
        <f>O42*'Расчет субсидий'!U42</f>
        <v>0.75480769230769296</v>
      </c>
      <c r="Q42" s="59">
        <f t="shared" si="7"/>
        <v>30.561058497823907</v>
      </c>
      <c r="R42" s="58">
        <f>'Расчет субсидий'!X42-1</f>
        <v>6.4864864864864868E-2</v>
      </c>
      <c r="S42" s="58">
        <f>R42*'Расчет субсидий'!Y42</f>
        <v>0.32432432432432434</v>
      </c>
      <c r="T42" s="59">
        <f t="shared" si="8"/>
        <v>13.131417113198211</v>
      </c>
      <c r="U42" s="58">
        <f t="shared" si="9"/>
        <v>-3.5116561842114171</v>
      </c>
    </row>
    <row r="43" spans="1:21" ht="15" customHeight="1">
      <c r="A43" s="32" t="s">
        <v>3</v>
      </c>
      <c r="B43" s="56">
        <f>'Расчет субсидий'!AE43</f>
        <v>-125.09090909090901</v>
      </c>
      <c r="C43" s="58">
        <f>'Расчет субсидий'!D43-1</f>
        <v>-5.02791632546713E-2</v>
      </c>
      <c r="D43" s="58">
        <f>C43*'Расчет субсидий'!E43</f>
        <v>-0.502791632546713</v>
      </c>
      <c r="E43" s="59">
        <f t="shared" si="4"/>
        <v>-21.898023302855989</v>
      </c>
      <c r="F43" s="64" t="s">
        <v>397</v>
      </c>
      <c r="G43" s="64" t="s">
        <v>397</v>
      </c>
      <c r="H43" s="65" t="s">
        <v>397</v>
      </c>
      <c r="I43" s="58">
        <f>'Расчет субсидий'!L43-1</f>
        <v>0.14457831325301207</v>
      </c>
      <c r="J43" s="58">
        <f>I43*'Расчет субсидий'!M43</f>
        <v>1.4457831325301207</v>
      </c>
      <c r="K43" s="59">
        <f t="shared" si="5"/>
        <v>62.968018315378963</v>
      </c>
      <c r="L43" s="58">
        <f>'Расчет субсидий'!P43-1</f>
        <v>-0.32430220356768102</v>
      </c>
      <c r="M43" s="58">
        <f>L43*'Расчет субсидий'!Q43</f>
        <v>-6.4860440713536205</v>
      </c>
      <c r="N43" s="59">
        <f t="shared" si="6"/>
        <v>-282.48589479988362</v>
      </c>
      <c r="O43" s="58">
        <f>'Расчет субсидий'!T43-1</f>
        <v>1.9892473118279463E-2</v>
      </c>
      <c r="P43" s="58">
        <f>O43*'Расчет субсидий'!U43</f>
        <v>9.9462365591397317E-2</v>
      </c>
      <c r="Q43" s="59">
        <f t="shared" si="7"/>
        <v>4.3318724069562666</v>
      </c>
      <c r="R43" s="58">
        <f>'Расчет субсидий'!X43-1</f>
        <v>0.51428571428571423</v>
      </c>
      <c r="S43" s="58">
        <f>R43*'Расчет субсидий'!Y43</f>
        <v>2.5714285714285712</v>
      </c>
      <c r="T43" s="59">
        <f t="shared" si="8"/>
        <v>111.99311828949541</v>
      </c>
      <c r="U43" s="58">
        <f t="shared" si="9"/>
        <v>-2.8721616343502445</v>
      </c>
    </row>
    <row r="44" spans="1:21" ht="15" customHeight="1">
      <c r="A44" s="32" t="s">
        <v>43</v>
      </c>
      <c r="B44" s="56">
        <f>'Расчет субсидий'!AE44</f>
        <v>701.36363636363649</v>
      </c>
      <c r="C44" s="58">
        <f>'Расчет субсидий'!D44-1</f>
        <v>2.1656050955414008E-2</v>
      </c>
      <c r="D44" s="58">
        <f>C44*'Расчет субсидий'!E44</f>
        <v>0.21656050955414008</v>
      </c>
      <c r="E44" s="59">
        <f t="shared" si="4"/>
        <v>5.7696988689533857</v>
      </c>
      <c r="F44" s="64" t="s">
        <v>397</v>
      </c>
      <c r="G44" s="64" t="s">
        <v>397</v>
      </c>
      <c r="H44" s="65" t="s">
        <v>397</v>
      </c>
      <c r="I44" s="58">
        <f>'Расчет субсидий'!L44-1</f>
        <v>3.9325842696629199E-2</v>
      </c>
      <c r="J44" s="58">
        <f>I44*'Расчет субсидий'!M44</f>
        <v>0.39325842696629199</v>
      </c>
      <c r="K44" s="59">
        <f t="shared" si="5"/>
        <v>10.477361297058444</v>
      </c>
      <c r="L44" s="58">
        <f>'Расчет субсидий'!P44-1</f>
        <v>-5.1737967914438521E-2</v>
      </c>
      <c r="M44" s="58">
        <f>L44*'Расчет субсидий'!Q44</f>
        <v>-1.0347593582887704</v>
      </c>
      <c r="N44" s="59">
        <f t="shared" si="6"/>
        <v>-27.568506887286805</v>
      </c>
      <c r="O44" s="58">
        <f>'Расчет субсидий'!T44-1</f>
        <v>0</v>
      </c>
      <c r="P44" s="58">
        <f>O44*'Расчет субсидий'!U44</f>
        <v>0</v>
      </c>
      <c r="Q44" s="59">
        <f t="shared" si="7"/>
        <v>0</v>
      </c>
      <c r="R44" s="58">
        <f>'Расчет субсидий'!X44-1</f>
        <v>5.35</v>
      </c>
      <c r="S44" s="58">
        <f>R44*'Расчет субсидий'!Y44</f>
        <v>26.75</v>
      </c>
      <c r="T44" s="59">
        <f t="shared" si="8"/>
        <v>712.68508308491141</v>
      </c>
      <c r="U44" s="58">
        <f t="shared" si="9"/>
        <v>26.325059578231663</v>
      </c>
    </row>
    <row r="45" spans="1:21" ht="15" customHeight="1">
      <c r="A45" s="33" t="s">
        <v>44</v>
      </c>
      <c r="B45" s="55">
        <f>'Расчет субсидий'!AE45</f>
        <v>-276.21818181818219</v>
      </c>
      <c r="C45" s="55"/>
      <c r="D45" s="55"/>
      <c r="E45" s="55">
        <f>SUM(E47:E376)</f>
        <v>224.70658560008624</v>
      </c>
      <c r="F45" s="55"/>
      <c r="G45" s="55"/>
      <c r="H45" s="55"/>
      <c r="I45" s="55"/>
      <c r="J45" s="55"/>
      <c r="K45" s="55"/>
      <c r="L45" s="55"/>
      <c r="M45" s="55"/>
      <c r="N45" s="55">
        <f>SUM(N47:N376)</f>
        <v>-3859.4829333204293</v>
      </c>
      <c r="O45" s="55"/>
      <c r="P45" s="55"/>
      <c r="Q45" s="55">
        <f>SUM(Q47:Q376)</f>
        <v>1391.8660779400204</v>
      </c>
      <c r="R45" s="55"/>
      <c r="S45" s="55"/>
      <c r="T45" s="55">
        <f>SUM(T47:T376)</f>
        <v>1966.6920879621434</v>
      </c>
      <c r="U45" s="55"/>
    </row>
    <row r="46" spans="1:21" ht="15" customHeight="1">
      <c r="A46" s="34" t="s">
        <v>45</v>
      </c>
      <c r="B46" s="60"/>
      <c r="C46" s="61"/>
      <c r="D46" s="61"/>
      <c r="E46" s="62"/>
      <c r="F46" s="61"/>
      <c r="G46" s="61"/>
      <c r="H46" s="62"/>
      <c r="I46" s="62"/>
      <c r="J46" s="62"/>
      <c r="K46" s="62"/>
      <c r="L46" s="61"/>
      <c r="M46" s="61"/>
      <c r="N46" s="62"/>
      <c r="O46" s="61"/>
      <c r="P46" s="61"/>
      <c r="Q46" s="62"/>
      <c r="R46" s="61"/>
      <c r="S46" s="61"/>
      <c r="T46" s="62"/>
      <c r="U46" s="62"/>
    </row>
    <row r="47" spans="1:21" ht="15" customHeight="1">
      <c r="A47" s="35" t="s">
        <v>46</v>
      </c>
      <c r="B47" s="56">
        <f>'Расчет субсидий'!AE47</f>
        <v>50.663636363636385</v>
      </c>
      <c r="C47" s="58">
        <f>'Расчет субсидий'!D47-1</f>
        <v>-0.46799999999999997</v>
      </c>
      <c r="D47" s="58">
        <f>C47*'Расчет субсидий'!E47</f>
        <v>-4.68</v>
      </c>
      <c r="E47" s="59">
        <f>$B47*D47/$U47</f>
        <v>-10.317822996718892</v>
      </c>
      <c r="F47" s="29" t="s">
        <v>375</v>
      </c>
      <c r="G47" s="29" t="s">
        <v>375</v>
      </c>
      <c r="H47" s="29" t="s">
        <v>375</v>
      </c>
      <c r="I47" s="29" t="s">
        <v>375</v>
      </c>
      <c r="J47" s="29" t="s">
        <v>375</v>
      </c>
      <c r="K47" s="29" t="s">
        <v>375</v>
      </c>
      <c r="L47" s="58">
        <f>'Расчет субсидий'!P47-1</f>
        <v>0.13301088270858519</v>
      </c>
      <c r="M47" s="58">
        <f>L47*'Расчет субсидий'!Q47</f>
        <v>2.6602176541717037</v>
      </c>
      <c r="N47" s="59">
        <f>$B47*M47/$U47</f>
        <v>5.8648835231817076</v>
      </c>
      <c r="O47" s="58">
        <f>'Расчет субсидий'!T47-1</f>
        <v>0.73333333333333339</v>
      </c>
      <c r="P47" s="58">
        <f>O47*'Расчет субсидий'!U47</f>
        <v>22</v>
      </c>
      <c r="Q47" s="59">
        <f>$B47*P47/$U47</f>
        <v>48.502586736712736</v>
      </c>
      <c r="R47" s="58">
        <f>'Расчет субсидий'!X47-1</f>
        <v>0.14999999999999991</v>
      </c>
      <c r="S47" s="58">
        <f>R47*'Расчет субсидий'!Y47</f>
        <v>2.9999999999999982</v>
      </c>
      <c r="T47" s="59">
        <f>$B47*S47/$U47</f>
        <v>6.6139891004608247</v>
      </c>
      <c r="U47" s="58">
        <f>D47+M47+P47+S47</f>
        <v>22.980217654171703</v>
      </c>
    </row>
    <row r="48" spans="1:21" ht="15" customHeight="1">
      <c r="A48" s="35" t="s">
        <v>47</v>
      </c>
      <c r="B48" s="56">
        <f>'Расчет субсидий'!AE48</f>
        <v>18.109090909090924</v>
      </c>
      <c r="C48" s="58">
        <f>'Расчет субсидий'!D48-1</f>
        <v>4.5154639175257749E-2</v>
      </c>
      <c r="D48" s="58">
        <f>C48*'Расчет субсидий'!E48</f>
        <v>0.45154639175257749</v>
      </c>
      <c r="E48" s="59">
        <f>$B48*D48/$U48</f>
        <v>2.362866769898758</v>
      </c>
      <c r="F48" s="29" t="s">
        <v>375</v>
      </c>
      <c r="G48" s="29" t="s">
        <v>375</v>
      </c>
      <c r="H48" s="29" t="s">
        <v>375</v>
      </c>
      <c r="I48" s="29" t="s">
        <v>375</v>
      </c>
      <c r="J48" s="29" t="s">
        <v>375</v>
      </c>
      <c r="K48" s="29" t="s">
        <v>375</v>
      </c>
      <c r="L48" s="58">
        <f>'Расчет субсидий'!P48-1</f>
        <v>-7.8710644677661201E-2</v>
      </c>
      <c r="M48" s="58">
        <f>L48*'Расчет субсидий'!Q48</f>
        <v>-1.574212893553224</v>
      </c>
      <c r="N48" s="59">
        <f>$B48*M48/$U48</f>
        <v>-8.2375928650123065</v>
      </c>
      <c r="O48" s="58">
        <f>'Расчет субсидий'!T48-1</f>
        <v>3.3333333333333437E-2</v>
      </c>
      <c r="P48" s="58">
        <f>O48*'Расчет субсидий'!U48</f>
        <v>0.83333333333333592</v>
      </c>
      <c r="Q48" s="59">
        <f>$B48*P48/$U48</f>
        <v>4.3606940007644628</v>
      </c>
      <c r="R48" s="58">
        <f>'Расчет субсидий'!X48-1</f>
        <v>0.14999999999999991</v>
      </c>
      <c r="S48" s="58">
        <f>R48*'Расчет субсидий'!Y48</f>
        <v>3.7499999999999978</v>
      </c>
      <c r="T48" s="59">
        <f>$B48*S48/$U48</f>
        <v>19.623123003440011</v>
      </c>
      <c r="U48" s="58">
        <f>D48+M48+P48+S48</f>
        <v>3.4606668315326869</v>
      </c>
    </row>
    <row r="49" spans="1:21" ht="15" customHeight="1">
      <c r="A49" s="35" t="s">
        <v>48</v>
      </c>
      <c r="B49" s="56">
        <f>'Расчет субсидий'!AE49</f>
        <v>-7.9090909090909065</v>
      </c>
      <c r="C49" s="58">
        <f>'Расчет субсидий'!D49-1</f>
        <v>-3.6144578313253017E-2</v>
      </c>
      <c r="D49" s="58">
        <f>C49*'Расчет субсидий'!E49</f>
        <v>-0.36144578313253017</v>
      </c>
      <c r="E49" s="59">
        <f>$B49*D49/$U49</f>
        <v>-1.0029860410926466</v>
      </c>
      <c r="F49" s="29" t="s">
        <v>375</v>
      </c>
      <c r="G49" s="29" t="s">
        <v>375</v>
      </c>
      <c r="H49" s="29" t="s">
        <v>375</v>
      </c>
      <c r="I49" s="29" t="s">
        <v>375</v>
      </c>
      <c r="J49" s="29" t="s">
        <v>375</v>
      </c>
      <c r="K49" s="29" t="s">
        <v>375</v>
      </c>
      <c r="L49" s="58">
        <f>'Расчет субсидий'!P49-1</f>
        <v>-0.52443754848719948</v>
      </c>
      <c r="M49" s="58">
        <f>L49*'Расчет субсидий'!Q49</f>
        <v>-10.48875096974399</v>
      </c>
      <c r="N49" s="59">
        <f>$B49*M49/$U49</f>
        <v>-29.105529244182165</v>
      </c>
      <c r="O49" s="58">
        <f>'Расчет субсидий'!T49-1</f>
        <v>0.16666666666666674</v>
      </c>
      <c r="P49" s="58">
        <f>O49*'Расчет субсидий'!U49</f>
        <v>5.0000000000000018</v>
      </c>
      <c r="Q49" s="59">
        <f>$B49*P49/$U49</f>
        <v>13.874640235114947</v>
      </c>
      <c r="R49" s="58">
        <f>'Расчет субсидий'!X49-1</f>
        <v>0.14999999999999991</v>
      </c>
      <c r="S49" s="58">
        <f>R49*'Расчет субсидий'!Y49</f>
        <v>2.9999999999999982</v>
      </c>
      <c r="T49" s="59">
        <f>$B49*S49/$U49</f>
        <v>8.3247841410689603</v>
      </c>
      <c r="U49" s="58">
        <f t="shared" ref="U49:U111" si="10">D49+M49+P49+S49</f>
        <v>-2.8501967528765206</v>
      </c>
    </row>
    <row r="50" spans="1:21" ht="15" customHeight="1">
      <c r="A50" s="35" t="s">
        <v>49</v>
      </c>
      <c r="B50" s="56">
        <f>'Расчет субсидий'!AE50</f>
        <v>-21.472727272727283</v>
      </c>
      <c r="C50" s="58">
        <f>'Расчет субсидий'!D50-1</f>
        <v>-1</v>
      </c>
      <c r="D50" s="58">
        <f>C50*'Расчет субсидий'!E50</f>
        <v>0</v>
      </c>
      <c r="E50" s="59">
        <f>$B50*D50/$U50</f>
        <v>0</v>
      </c>
      <c r="F50" s="29" t="s">
        <v>375</v>
      </c>
      <c r="G50" s="29" t="s">
        <v>375</v>
      </c>
      <c r="H50" s="29" t="s">
        <v>375</v>
      </c>
      <c r="I50" s="29" t="s">
        <v>375</v>
      </c>
      <c r="J50" s="29" t="s">
        <v>375</v>
      </c>
      <c r="K50" s="29" t="s">
        <v>375</v>
      </c>
      <c r="L50" s="58">
        <f>'Расчет субсидий'!P50-1</f>
        <v>-0.66064981949458479</v>
      </c>
      <c r="M50" s="58">
        <f>L50*'Расчет субсидий'!Q50</f>
        <v>-13.212996389891696</v>
      </c>
      <c r="N50" s="59">
        <f>$B50*M50/$U50</f>
        <v>-25.492152502180907</v>
      </c>
      <c r="O50" s="58">
        <f>'Расчет субсидий'!T50-1</f>
        <v>3.3333333333333437E-2</v>
      </c>
      <c r="P50" s="58">
        <f>O50*'Расчет субсидий'!U50</f>
        <v>0.83333333333333592</v>
      </c>
      <c r="Q50" s="59">
        <f>$B50*P50/$U50</f>
        <v>1.607770091781451</v>
      </c>
      <c r="R50" s="58">
        <f>'Расчет субсидий'!X50-1</f>
        <v>5.0000000000000044E-2</v>
      </c>
      <c r="S50" s="58">
        <f>R50*'Расчет субсидий'!Y50</f>
        <v>1.2500000000000011</v>
      </c>
      <c r="T50" s="59">
        <f>$B50*S50/$U50</f>
        <v>2.4116551376721715</v>
      </c>
      <c r="U50" s="58">
        <f t="shared" si="10"/>
        <v>-11.129663056558359</v>
      </c>
    </row>
    <row r="51" spans="1:21" ht="15" customHeight="1">
      <c r="A51" s="35" t="s">
        <v>50</v>
      </c>
      <c r="B51" s="56">
        <f>'Расчет субсидий'!AE51</f>
        <v>-18.290909090909054</v>
      </c>
      <c r="C51" s="58">
        <f>'Расчет субсидий'!D51-1</f>
        <v>-0.16893939393939394</v>
      </c>
      <c r="D51" s="58">
        <f>C51*'Расчет субсидий'!E51</f>
        <v>-1.6893939393939394</v>
      </c>
      <c r="E51" s="59">
        <f>$B51*D51/$U51</f>
        <v>-6.2246905709844178</v>
      </c>
      <c r="F51" s="29" t="s">
        <v>375</v>
      </c>
      <c r="G51" s="29" t="s">
        <v>375</v>
      </c>
      <c r="H51" s="29" t="s">
        <v>375</v>
      </c>
      <c r="I51" s="29" t="s">
        <v>375</v>
      </c>
      <c r="J51" s="29" t="s">
        <v>375</v>
      </c>
      <c r="K51" s="29" t="s">
        <v>375</v>
      </c>
      <c r="L51" s="58">
        <f>'Расчет субсидий'!P51-1</f>
        <v>-0.38373983739837403</v>
      </c>
      <c r="M51" s="58">
        <f>L51*'Расчет субсидий'!Q51</f>
        <v>-7.6747967479674806</v>
      </c>
      <c r="N51" s="59">
        <f>$B51*M51/$U51</f>
        <v>-28.278327415116355</v>
      </c>
      <c r="O51" s="58">
        <f>'Расчет субсидий'!T51-1</f>
        <v>8.0000000000000071E-2</v>
      </c>
      <c r="P51" s="58">
        <f>O51*'Расчет субсидий'!U51</f>
        <v>2.4000000000000021</v>
      </c>
      <c r="Q51" s="59">
        <f>$B51*P51/$U51</f>
        <v>8.8429684882863917</v>
      </c>
      <c r="R51" s="58">
        <f>'Расчет субсидий'!X51-1</f>
        <v>0.10000000000000009</v>
      </c>
      <c r="S51" s="58">
        <f>R51*'Расчет субсидий'!Y51</f>
        <v>2.0000000000000018</v>
      </c>
      <c r="T51" s="59">
        <f>$B51*S51/$U51</f>
        <v>7.369140406905327</v>
      </c>
      <c r="U51" s="58">
        <f t="shared" si="10"/>
        <v>-4.9641906873614161</v>
      </c>
    </row>
    <row r="52" spans="1:21" ht="15" customHeight="1">
      <c r="A52" s="34" t="s">
        <v>51</v>
      </c>
      <c r="B52" s="60"/>
      <c r="C52" s="61"/>
      <c r="D52" s="61"/>
      <c r="E52" s="62"/>
      <c r="F52" s="61"/>
      <c r="G52" s="61"/>
      <c r="H52" s="62"/>
      <c r="I52" s="62"/>
      <c r="J52" s="62"/>
      <c r="K52" s="62"/>
      <c r="L52" s="61"/>
      <c r="M52" s="61"/>
      <c r="N52" s="62"/>
      <c r="O52" s="61"/>
      <c r="P52" s="61"/>
      <c r="Q52" s="62"/>
      <c r="R52" s="61"/>
      <c r="S52" s="61"/>
      <c r="T52" s="62"/>
      <c r="U52" s="62"/>
    </row>
    <row r="53" spans="1:21" ht="15" customHeight="1">
      <c r="A53" s="35" t="s">
        <v>52</v>
      </c>
      <c r="B53" s="56">
        <f>'Расчет субсидий'!AE53</f>
        <v>12.872727272727303</v>
      </c>
      <c r="C53" s="58">
        <f>'Расчет субсидий'!D53-1</f>
        <v>0.25385688563823838</v>
      </c>
      <c r="D53" s="58">
        <f>C53*'Расчет субсидий'!E53</f>
        <v>2.5385688563823838</v>
      </c>
      <c r="E53" s="59">
        <f t="shared" ref="E53:E65" si="11">$B53*D53/$U53</f>
        <v>8.1113592072319047</v>
      </c>
      <c r="F53" s="29" t="s">
        <v>375</v>
      </c>
      <c r="G53" s="29" t="s">
        <v>375</v>
      </c>
      <c r="H53" s="29" t="s">
        <v>375</v>
      </c>
      <c r="I53" s="29" t="s">
        <v>375</v>
      </c>
      <c r="J53" s="29" t="s">
        <v>375</v>
      </c>
      <c r="K53" s="29" t="s">
        <v>375</v>
      </c>
      <c r="L53" s="58">
        <f>'Расчет субсидий'!P53-1</f>
        <v>-0.17373243738546129</v>
      </c>
      <c r="M53" s="58">
        <f>L53*'Расчет субсидий'!Q53</f>
        <v>-3.4746487477092258</v>
      </c>
      <c r="N53" s="59">
        <f t="shared" ref="N53:N65" si="12">$B53*M53/$U53</f>
        <v>-11.102367399162118</v>
      </c>
      <c r="O53" s="58">
        <f>'Расчет субсидий'!T53-1</f>
        <v>0.10000000000000009</v>
      </c>
      <c r="P53" s="58">
        <f>O53*'Расчет субсидий'!U53</f>
        <v>2.5000000000000022</v>
      </c>
      <c r="Q53" s="59">
        <f t="shared" ref="Q53:Q65" si="13">$B53*P53/$U53</f>
        <v>7.9881221134091041</v>
      </c>
      <c r="R53" s="58">
        <f>'Расчет субсидий'!X53-1</f>
        <v>9.8591549295774739E-2</v>
      </c>
      <c r="S53" s="58">
        <f>R53*'Расчет субсидий'!Y53</f>
        <v>2.4647887323943687</v>
      </c>
      <c r="T53" s="59">
        <f t="shared" ref="T53:T65" si="14">$B53*S53/$U53</f>
        <v>7.875613351248413</v>
      </c>
      <c r="U53" s="58">
        <f t="shared" si="10"/>
        <v>4.0287088410675285</v>
      </c>
    </row>
    <row r="54" spans="1:21" ht="15" customHeight="1">
      <c r="A54" s="35" t="s">
        <v>53</v>
      </c>
      <c r="B54" s="56">
        <f>'Расчет субсидий'!AE54</f>
        <v>-23.081818181818193</v>
      </c>
      <c r="C54" s="58">
        <f>'Расчет субсидий'!D54-1</f>
        <v>0</v>
      </c>
      <c r="D54" s="58">
        <f>C54*'Расчет субсидий'!E54</f>
        <v>0</v>
      </c>
      <c r="E54" s="59">
        <f t="shared" si="11"/>
        <v>0</v>
      </c>
      <c r="F54" s="29" t="s">
        <v>375</v>
      </c>
      <c r="G54" s="29" t="s">
        <v>375</v>
      </c>
      <c r="H54" s="29" t="s">
        <v>375</v>
      </c>
      <c r="I54" s="29" t="s">
        <v>375</v>
      </c>
      <c r="J54" s="29" t="s">
        <v>375</v>
      </c>
      <c r="K54" s="29" t="s">
        <v>375</v>
      </c>
      <c r="L54" s="58">
        <f>'Расчет субсидий'!P54-1</f>
        <v>-0.89692307692307693</v>
      </c>
      <c r="M54" s="58">
        <f>L54*'Расчет субсидий'!Q54</f>
        <v>-17.938461538461539</v>
      </c>
      <c r="N54" s="59">
        <f t="shared" si="12"/>
        <v>-25.188020589611618</v>
      </c>
      <c r="O54" s="58">
        <f>'Расчет субсидий'!T54-1</f>
        <v>0</v>
      </c>
      <c r="P54" s="58">
        <f>O54*'Расчет субсидий'!U54</f>
        <v>0</v>
      </c>
      <c r="Q54" s="59">
        <f t="shared" si="13"/>
        <v>0</v>
      </c>
      <c r="R54" s="58">
        <f>'Расчет субсидий'!X54-1</f>
        <v>5.0000000000000044E-2</v>
      </c>
      <c r="S54" s="58">
        <f>R54*'Расчет субсидий'!Y54</f>
        <v>1.5000000000000013</v>
      </c>
      <c r="T54" s="59">
        <f t="shared" si="14"/>
        <v>2.1062024077934258</v>
      </c>
      <c r="U54" s="58">
        <f t="shared" si="10"/>
        <v>-16.438461538461539</v>
      </c>
    </row>
    <row r="55" spans="1:21" ht="15" customHeight="1">
      <c r="A55" s="35" t="s">
        <v>54</v>
      </c>
      <c r="B55" s="56">
        <f>'Расчет субсидий'!AE55</f>
        <v>18.845454545454544</v>
      </c>
      <c r="C55" s="58">
        <f>'Расчет субсидий'!D55-1</f>
        <v>-1</v>
      </c>
      <c r="D55" s="58">
        <f>C55*'Расчет субсидий'!E55</f>
        <v>0</v>
      </c>
      <c r="E55" s="59">
        <f t="shared" si="11"/>
        <v>0</v>
      </c>
      <c r="F55" s="29" t="s">
        <v>375</v>
      </c>
      <c r="G55" s="29" t="s">
        <v>375</v>
      </c>
      <c r="H55" s="29" t="s">
        <v>375</v>
      </c>
      <c r="I55" s="29" t="s">
        <v>375</v>
      </c>
      <c r="J55" s="29" t="s">
        <v>375</v>
      </c>
      <c r="K55" s="29" t="s">
        <v>375</v>
      </c>
      <c r="L55" s="58">
        <f>'Расчет субсидий'!P55-1</f>
        <v>0.20430107526881724</v>
      </c>
      <c r="M55" s="58">
        <f>L55*'Расчет субсидий'!Q55</f>
        <v>4.0860215053763449</v>
      </c>
      <c r="N55" s="59">
        <f t="shared" si="12"/>
        <v>13.690668449197863</v>
      </c>
      <c r="O55" s="58">
        <f>'Расчет субсидий'!T55-1</f>
        <v>0</v>
      </c>
      <c r="P55" s="58">
        <f>O55*'Расчет субсидий'!U55</f>
        <v>0</v>
      </c>
      <c r="Q55" s="59">
        <f t="shared" si="13"/>
        <v>0</v>
      </c>
      <c r="R55" s="58">
        <f>'Расчет субсидий'!X55-1</f>
        <v>7.6923076923076872E-2</v>
      </c>
      <c r="S55" s="58">
        <f>R55*'Расчет субсидий'!Y55</f>
        <v>1.5384615384615374</v>
      </c>
      <c r="T55" s="59">
        <f t="shared" si="14"/>
        <v>5.1547860962566814</v>
      </c>
      <c r="U55" s="58">
        <f t="shared" si="10"/>
        <v>5.6244830438378823</v>
      </c>
    </row>
    <row r="56" spans="1:21" ht="15" customHeight="1">
      <c r="A56" s="35" t="s">
        <v>55</v>
      </c>
      <c r="B56" s="56">
        <f>'Расчет субсидий'!AE56</f>
        <v>-10.909090909090907</v>
      </c>
      <c r="C56" s="58">
        <f>'Расчет субсидий'!D56-1</f>
        <v>-1</v>
      </c>
      <c r="D56" s="58">
        <f>C56*'Расчет субсидий'!E56</f>
        <v>0</v>
      </c>
      <c r="E56" s="59">
        <f t="shared" si="11"/>
        <v>0</v>
      </c>
      <c r="F56" s="29" t="s">
        <v>375</v>
      </c>
      <c r="G56" s="29" t="s">
        <v>375</v>
      </c>
      <c r="H56" s="29" t="s">
        <v>375</v>
      </c>
      <c r="I56" s="29" t="s">
        <v>375</v>
      </c>
      <c r="J56" s="29" t="s">
        <v>375</v>
      </c>
      <c r="K56" s="29" t="s">
        <v>375</v>
      </c>
      <c r="L56" s="58">
        <f>'Расчет субсидий'!P56-1</f>
        <v>-0.23260869565217401</v>
      </c>
      <c r="M56" s="58">
        <f>L56*'Расчет субсидий'!Q56</f>
        <v>-4.6521739130434803</v>
      </c>
      <c r="N56" s="59">
        <f t="shared" si="12"/>
        <v>-13.739355298943329</v>
      </c>
      <c r="O56" s="58">
        <f>'Расчет субсидий'!T56-1</f>
        <v>1.3333333333333419E-2</v>
      </c>
      <c r="P56" s="58">
        <f>O56*'Расчет субсидий'!U56</f>
        <v>0.33333333333333548</v>
      </c>
      <c r="Q56" s="59">
        <f t="shared" si="13"/>
        <v>0.98443978777476149</v>
      </c>
      <c r="R56" s="58">
        <f>'Расчет субсидий'!X56-1</f>
        <v>2.4999999999999911E-2</v>
      </c>
      <c r="S56" s="58">
        <f>R56*'Расчет субсидий'!Y56</f>
        <v>0.62499999999999778</v>
      </c>
      <c r="T56" s="59">
        <f t="shared" si="14"/>
        <v>1.8458246020776594</v>
      </c>
      <c r="U56" s="58">
        <f t="shared" si="10"/>
        <v>-3.6938405797101468</v>
      </c>
    </row>
    <row r="57" spans="1:21" ht="15" customHeight="1">
      <c r="A57" s="35" t="s">
        <v>56</v>
      </c>
      <c r="B57" s="56">
        <f>'Расчет субсидий'!AE57</f>
        <v>1.8818181818181756</v>
      </c>
      <c r="C57" s="58">
        <f>'Расчет субсидий'!D57-1</f>
        <v>-1</v>
      </c>
      <c r="D57" s="58">
        <f>C57*'Расчет субсидий'!E57</f>
        <v>0</v>
      </c>
      <c r="E57" s="59">
        <f t="shared" si="11"/>
        <v>0</v>
      </c>
      <c r="F57" s="29" t="s">
        <v>375</v>
      </c>
      <c r="G57" s="29" t="s">
        <v>375</v>
      </c>
      <c r="H57" s="29" t="s">
        <v>375</v>
      </c>
      <c r="I57" s="29" t="s">
        <v>375</v>
      </c>
      <c r="J57" s="29" t="s">
        <v>375</v>
      </c>
      <c r="K57" s="29" t="s">
        <v>375</v>
      </c>
      <c r="L57" s="58">
        <f>'Расчет субсидий'!P57-1</f>
        <v>-0.31546391752577319</v>
      </c>
      <c r="M57" s="58">
        <f>L57*'Расчет субсидий'!Q57</f>
        <v>-6.3092783505154637</v>
      </c>
      <c r="N57" s="59">
        <f t="shared" si="12"/>
        <v>-15.580979990926746</v>
      </c>
      <c r="O57" s="58">
        <f>'Расчет субсидий'!T57-1</f>
        <v>0.20640569395017794</v>
      </c>
      <c r="P57" s="58">
        <f>O57*'Расчет субсидий'!U57</f>
        <v>6.1921708185053381</v>
      </c>
      <c r="Q57" s="59">
        <f t="shared" si="13"/>
        <v>15.291778910919312</v>
      </c>
      <c r="R57" s="58">
        <f>'Расчет субсидий'!X57-1</f>
        <v>4.3956043956044022E-2</v>
      </c>
      <c r="S57" s="58">
        <f>R57*'Расчет субсидий'!Y57</f>
        <v>0.87912087912088044</v>
      </c>
      <c r="T57" s="59">
        <f t="shared" si="14"/>
        <v>2.1710192618256077</v>
      </c>
      <c r="U57" s="58">
        <f t="shared" si="10"/>
        <v>0.76201334711075486</v>
      </c>
    </row>
    <row r="58" spans="1:21" ht="15" customHeight="1">
      <c r="A58" s="35" t="s">
        <v>57</v>
      </c>
      <c r="B58" s="56">
        <f>'Расчет субсидий'!AE58</f>
        <v>7.4727272727272762</v>
      </c>
      <c r="C58" s="58">
        <f>'Расчет субсидий'!D58-1</f>
        <v>-1</v>
      </c>
      <c r="D58" s="58">
        <f>C58*'Расчет субсидий'!E58</f>
        <v>0</v>
      </c>
      <c r="E58" s="59">
        <f t="shared" si="11"/>
        <v>0</v>
      </c>
      <c r="F58" s="29" t="s">
        <v>375</v>
      </c>
      <c r="G58" s="29" t="s">
        <v>375</v>
      </c>
      <c r="H58" s="29" t="s">
        <v>375</v>
      </c>
      <c r="I58" s="29" t="s">
        <v>375</v>
      </c>
      <c r="J58" s="29" t="s">
        <v>375</v>
      </c>
      <c r="K58" s="29" t="s">
        <v>375</v>
      </c>
      <c r="L58" s="58">
        <f>'Расчет субсидий'!P58-1</f>
        <v>0.8600000000000001</v>
      </c>
      <c r="M58" s="58">
        <f>L58*'Расчет субсидий'!Q58</f>
        <v>17.200000000000003</v>
      </c>
      <c r="N58" s="59">
        <f t="shared" si="12"/>
        <v>7.4727272727272762</v>
      </c>
      <c r="O58" s="58">
        <f>'Расчет субсидий'!T58-1</f>
        <v>0</v>
      </c>
      <c r="P58" s="58">
        <f>O58*'Расчет субсидий'!U58</f>
        <v>0</v>
      </c>
      <c r="Q58" s="59">
        <f t="shared" si="13"/>
        <v>0</v>
      </c>
      <c r="R58" s="58">
        <f>'Расчет субсидий'!X58-1</f>
        <v>0</v>
      </c>
      <c r="S58" s="58">
        <f>R58*'Расчет субсидий'!Y58</f>
        <v>0</v>
      </c>
      <c r="T58" s="59">
        <f t="shared" si="14"/>
        <v>0</v>
      </c>
      <c r="U58" s="58">
        <f t="shared" si="10"/>
        <v>17.200000000000003</v>
      </c>
    </row>
    <row r="59" spans="1:21" ht="15" customHeight="1">
      <c r="A59" s="35" t="s">
        <v>58</v>
      </c>
      <c r="B59" s="56">
        <f>'Расчет субсидий'!AE59</f>
        <v>-29.818181818181813</v>
      </c>
      <c r="C59" s="58">
        <f>'Расчет субсидий'!D59-1</f>
        <v>-1</v>
      </c>
      <c r="D59" s="58">
        <f>C59*'Расчет субсидий'!E59</f>
        <v>0</v>
      </c>
      <c r="E59" s="59">
        <f t="shared" si="11"/>
        <v>0</v>
      </c>
      <c r="F59" s="29" t="s">
        <v>375</v>
      </c>
      <c r="G59" s="29" t="s">
        <v>375</v>
      </c>
      <c r="H59" s="29" t="s">
        <v>375</v>
      </c>
      <c r="I59" s="29" t="s">
        <v>375</v>
      </c>
      <c r="J59" s="29" t="s">
        <v>375</v>
      </c>
      <c r="K59" s="29" t="s">
        <v>375</v>
      </c>
      <c r="L59" s="58">
        <f>'Расчет субсидий'!P59-1</f>
        <v>-0.97857142857142854</v>
      </c>
      <c r="M59" s="58">
        <f>L59*'Расчет субсидий'!Q59</f>
        <v>-19.571428571428569</v>
      </c>
      <c r="N59" s="59">
        <f t="shared" si="12"/>
        <v>-34.089771146794781</v>
      </c>
      <c r="O59" s="58">
        <f>'Расчет субсидий'!T59-1</f>
        <v>5.0000000000000044E-2</v>
      </c>
      <c r="P59" s="58">
        <f>O59*'Расчет субсидий'!U59</f>
        <v>1.5000000000000013</v>
      </c>
      <c r="Q59" s="59">
        <f t="shared" si="13"/>
        <v>2.6127196864331799</v>
      </c>
      <c r="R59" s="58">
        <f>'Расчет субсидий'!X59-1</f>
        <v>4.7619047619047672E-2</v>
      </c>
      <c r="S59" s="58">
        <f>R59*'Расчет субсидий'!Y59</f>
        <v>0.95238095238095344</v>
      </c>
      <c r="T59" s="59">
        <f t="shared" si="14"/>
        <v>1.6588696421797968</v>
      </c>
      <c r="U59" s="58">
        <f t="shared" si="10"/>
        <v>-17.119047619047617</v>
      </c>
    </row>
    <row r="60" spans="1:21" ht="15" customHeight="1">
      <c r="A60" s="35" t="s">
        <v>59</v>
      </c>
      <c r="B60" s="56">
        <f>'Расчет субсидий'!AE60</f>
        <v>-24.509090909090901</v>
      </c>
      <c r="C60" s="58">
        <f>'Расчет субсидий'!D60-1</f>
        <v>-1</v>
      </c>
      <c r="D60" s="58">
        <f>C60*'Расчет субсидий'!E60</f>
        <v>0</v>
      </c>
      <c r="E60" s="59">
        <f t="shared" si="11"/>
        <v>0</v>
      </c>
      <c r="F60" s="29" t="s">
        <v>375</v>
      </c>
      <c r="G60" s="29" t="s">
        <v>375</v>
      </c>
      <c r="H60" s="29" t="s">
        <v>375</v>
      </c>
      <c r="I60" s="29" t="s">
        <v>375</v>
      </c>
      <c r="J60" s="29" t="s">
        <v>375</v>
      </c>
      <c r="K60" s="29" t="s">
        <v>375</v>
      </c>
      <c r="L60" s="58">
        <f>'Расчет субсидий'!P60-1</f>
        <v>-0.5304347826086957</v>
      </c>
      <c r="M60" s="58">
        <f>L60*'Расчет субсидий'!Q60</f>
        <v>-10.608695652173914</v>
      </c>
      <c r="N60" s="59">
        <f t="shared" si="12"/>
        <v>-28.342266264541152</v>
      </c>
      <c r="O60" s="58">
        <f>'Расчет субсидий'!T60-1</f>
        <v>3.3333333333333437E-2</v>
      </c>
      <c r="P60" s="58">
        <f>O60*'Расчет субсидий'!U60</f>
        <v>1.0000000000000031</v>
      </c>
      <c r="Q60" s="59">
        <f t="shared" si="13"/>
        <v>2.6716070659198707</v>
      </c>
      <c r="R60" s="58">
        <f>'Расчет субсидий'!X60-1</f>
        <v>2.1739130434782705E-2</v>
      </c>
      <c r="S60" s="58">
        <f>R60*'Расчет субсидий'!Y60</f>
        <v>0.4347826086956541</v>
      </c>
      <c r="T60" s="59">
        <f t="shared" si="14"/>
        <v>1.16156828953038</v>
      </c>
      <c r="U60" s="58">
        <f t="shared" si="10"/>
        <v>-9.1739130434782563</v>
      </c>
    </row>
    <row r="61" spans="1:21" ht="15" customHeight="1">
      <c r="A61" s="35" t="s">
        <v>60</v>
      </c>
      <c r="B61" s="56">
        <f>'Расчет субсидий'!AE61</f>
        <v>10.790909090909082</v>
      </c>
      <c r="C61" s="58">
        <f>'Расчет субсидий'!D61-1</f>
        <v>0.24231343283582096</v>
      </c>
      <c r="D61" s="58">
        <f>C61*'Расчет субсидий'!E61</f>
        <v>2.4231343283582096</v>
      </c>
      <c r="E61" s="59">
        <f t="shared" si="11"/>
        <v>3.9685541615203674</v>
      </c>
      <c r="F61" s="29" t="s">
        <v>375</v>
      </c>
      <c r="G61" s="29" t="s">
        <v>375</v>
      </c>
      <c r="H61" s="29" t="s">
        <v>375</v>
      </c>
      <c r="I61" s="29" t="s">
        <v>375</v>
      </c>
      <c r="J61" s="29" t="s">
        <v>375</v>
      </c>
      <c r="K61" s="29" t="s">
        <v>375</v>
      </c>
      <c r="L61" s="58">
        <f>'Расчет субсидий'!P61-1</f>
        <v>2.4947589098532452E-2</v>
      </c>
      <c r="M61" s="58">
        <f>L61*'Расчет субсидий'!Q61</f>
        <v>0.49895178197064904</v>
      </c>
      <c r="N61" s="59">
        <f t="shared" si="12"/>
        <v>0.81717185364595413</v>
      </c>
      <c r="O61" s="58">
        <f>'Расчет субсидий'!T61-1</f>
        <v>5.555555555555558E-2</v>
      </c>
      <c r="P61" s="58">
        <f>O61*'Расчет субсидий'!U61</f>
        <v>1.6666666666666674</v>
      </c>
      <c r="Q61" s="59">
        <f t="shared" si="13"/>
        <v>2.7296286707921631</v>
      </c>
      <c r="R61" s="58">
        <f>'Расчет субсидий'!X61-1</f>
        <v>0.10000000000000009</v>
      </c>
      <c r="S61" s="58">
        <f>R61*'Расчет субсидий'!Y61</f>
        <v>2.0000000000000018</v>
      </c>
      <c r="T61" s="59">
        <f t="shared" si="14"/>
        <v>3.2755544049505971</v>
      </c>
      <c r="U61" s="58">
        <f t="shared" si="10"/>
        <v>6.5887527769955279</v>
      </c>
    </row>
    <row r="62" spans="1:21" ht="15" customHeight="1">
      <c r="A62" s="35" t="s">
        <v>61</v>
      </c>
      <c r="B62" s="56">
        <f>'Расчет субсидий'!AE62</f>
        <v>-2.1090909090909093</v>
      </c>
      <c r="C62" s="58">
        <f>'Расчет субсидий'!D62-1</f>
        <v>-1</v>
      </c>
      <c r="D62" s="58">
        <f>C62*'Расчет субсидий'!E62</f>
        <v>0</v>
      </c>
      <c r="E62" s="59">
        <f t="shared" si="11"/>
        <v>0</v>
      </c>
      <c r="F62" s="29" t="s">
        <v>375</v>
      </c>
      <c r="G62" s="29" t="s">
        <v>375</v>
      </c>
      <c r="H62" s="29" t="s">
        <v>375</v>
      </c>
      <c r="I62" s="29" t="s">
        <v>375</v>
      </c>
      <c r="J62" s="29" t="s">
        <v>375</v>
      </c>
      <c r="K62" s="29" t="s">
        <v>375</v>
      </c>
      <c r="L62" s="58">
        <f>'Расчет субсидий'!P62-1</f>
        <v>0.18571428571428572</v>
      </c>
      <c r="M62" s="58">
        <f>L62*'Расчет субсидий'!Q62</f>
        <v>3.7142857142857144</v>
      </c>
      <c r="N62" s="59">
        <f t="shared" si="12"/>
        <v>4.2742695177358225</v>
      </c>
      <c r="O62" s="58">
        <f>'Расчет субсидий'!T62-1</f>
        <v>-0.26823529411764702</v>
      </c>
      <c r="P62" s="58">
        <f>O62*'Расчет субсидий'!U62</f>
        <v>-8.0470588235294098</v>
      </c>
      <c r="Q62" s="59">
        <f t="shared" si="13"/>
        <v>-9.260272602225843</v>
      </c>
      <c r="R62" s="58">
        <f>'Расчет субсидий'!X62-1</f>
        <v>0.125</v>
      </c>
      <c r="S62" s="58">
        <f>R62*'Расчет субсидий'!Y62</f>
        <v>2.5</v>
      </c>
      <c r="T62" s="59">
        <f t="shared" si="14"/>
        <v>2.8769121753991116</v>
      </c>
      <c r="U62" s="58">
        <f t="shared" si="10"/>
        <v>-1.8327731092436954</v>
      </c>
    </row>
    <row r="63" spans="1:21" ht="15" customHeight="1">
      <c r="A63" s="35" t="s">
        <v>62</v>
      </c>
      <c r="B63" s="56">
        <f>'Расчет субсидий'!AE63</f>
        <v>-10.054545454545448</v>
      </c>
      <c r="C63" s="58">
        <f>'Расчет субсидий'!D63-1</f>
        <v>0</v>
      </c>
      <c r="D63" s="58">
        <f>C63*'Расчет субсидий'!E63</f>
        <v>0</v>
      </c>
      <c r="E63" s="59">
        <f t="shared" si="11"/>
        <v>0</v>
      </c>
      <c r="F63" s="29" t="s">
        <v>375</v>
      </c>
      <c r="G63" s="29" t="s">
        <v>375</v>
      </c>
      <c r="H63" s="29" t="s">
        <v>375</v>
      </c>
      <c r="I63" s="29" t="s">
        <v>375</v>
      </c>
      <c r="J63" s="29" t="s">
        <v>375</v>
      </c>
      <c r="K63" s="29" t="s">
        <v>375</v>
      </c>
      <c r="L63" s="58">
        <f>'Расчет субсидий'!P63-1</f>
        <v>-0.52258064516129032</v>
      </c>
      <c r="M63" s="58">
        <f>L63*'Расчет субсидий'!Q63</f>
        <v>-10.451612903225806</v>
      </c>
      <c r="N63" s="59">
        <f t="shared" si="12"/>
        <v>-14.869994892747695</v>
      </c>
      <c r="O63" s="58">
        <f>'Расчет субсидий'!T63-1</f>
        <v>0.10000000000000009</v>
      </c>
      <c r="P63" s="58">
        <f>O63*'Расчет субсидий'!U63</f>
        <v>3.0000000000000027</v>
      </c>
      <c r="Q63" s="59">
        <f t="shared" si="13"/>
        <v>4.2682392747701758</v>
      </c>
      <c r="R63" s="58">
        <f>'Расчет субсидий'!X63-1</f>
        <v>1.9230769230769162E-2</v>
      </c>
      <c r="S63" s="58">
        <f>R63*'Расчет субсидий'!Y63</f>
        <v>0.38461538461538325</v>
      </c>
      <c r="T63" s="59">
        <f t="shared" si="14"/>
        <v>0.54721016343207129</v>
      </c>
      <c r="U63" s="58">
        <f t="shared" si="10"/>
        <v>-7.0669975186104201</v>
      </c>
    </row>
    <row r="64" spans="1:21" ht="15" customHeight="1">
      <c r="A64" s="35" t="s">
        <v>63</v>
      </c>
      <c r="B64" s="56">
        <f>'Расчет субсидий'!AE64</f>
        <v>-15.24545454545455</v>
      </c>
      <c r="C64" s="58">
        <f>'Расчет субсидий'!D64-1</f>
        <v>-1</v>
      </c>
      <c r="D64" s="58">
        <f>C64*'Расчет субсидий'!E64</f>
        <v>0</v>
      </c>
      <c r="E64" s="59">
        <f t="shared" si="11"/>
        <v>0</v>
      </c>
      <c r="F64" s="29" t="s">
        <v>375</v>
      </c>
      <c r="G64" s="29" t="s">
        <v>375</v>
      </c>
      <c r="H64" s="29" t="s">
        <v>375</v>
      </c>
      <c r="I64" s="29" t="s">
        <v>375</v>
      </c>
      <c r="J64" s="29" t="s">
        <v>375</v>
      </c>
      <c r="K64" s="29" t="s">
        <v>375</v>
      </c>
      <c r="L64" s="58">
        <f>'Расчет субсидий'!P64-1</f>
        <v>-0.61961722488038273</v>
      </c>
      <c r="M64" s="58">
        <f>L64*'Расчет субсидий'!Q64</f>
        <v>-12.392344497607654</v>
      </c>
      <c r="N64" s="59">
        <f t="shared" si="12"/>
        <v>-19.098296141585148</v>
      </c>
      <c r="O64" s="58">
        <f>'Расчет субсидий'!T64-1</f>
        <v>0</v>
      </c>
      <c r="P64" s="58">
        <f>O64*'Расчет субсидий'!U64</f>
        <v>0</v>
      </c>
      <c r="Q64" s="59">
        <f t="shared" si="13"/>
        <v>0</v>
      </c>
      <c r="R64" s="58">
        <f>'Расчет субсидий'!X64-1</f>
        <v>0.16666666666666674</v>
      </c>
      <c r="S64" s="58">
        <f>R64*'Расчет субсидий'!Y64</f>
        <v>2.5000000000000009</v>
      </c>
      <c r="T64" s="59">
        <f t="shared" si="14"/>
        <v>3.8528415961305962</v>
      </c>
      <c r="U64" s="58">
        <f t="shared" si="10"/>
        <v>-9.8923444976076524</v>
      </c>
    </row>
    <row r="65" spans="1:21" ht="15" customHeight="1">
      <c r="A65" s="35" t="s">
        <v>64</v>
      </c>
      <c r="B65" s="56">
        <f>'Расчет субсидий'!AE65</f>
        <v>-22.809090909090912</v>
      </c>
      <c r="C65" s="58">
        <f>'Расчет субсидий'!D65-1</f>
        <v>-1</v>
      </c>
      <c r="D65" s="58">
        <f>C65*'Расчет субсидий'!E65</f>
        <v>0</v>
      </c>
      <c r="E65" s="59">
        <f t="shared" si="11"/>
        <v>0</v>
      </c>
      <c r="F65" s="29" t="s">
        <v>375</v>
      </c>
      <c r="G65" s="29" t="s">
        <v>375</v>
      </c>
      <c r="H65" s="29" t="s">
        <v>375</v>
      </c>
      <c r="I65" s="29" t="s">
        <v>375</v>
      </c>
      <c r="J65" s="29" t="s">
        <v>375</v>
      </c>
      <c r="K65" s="29" t="s">
        <v>375</v>
      </c>
      <c r="L65" s="58">
        <f>'Расчет субсидий'!P65-1</f>
        <v>-0.76346153846153841</v>
      </c>
      <c r="M65" s="58">
        <f>L65*'Расчет субсидий'!Q65</f>
        <v>-15.269230769230768</v>
      </c>
      <c r="N65" s="59">
        <f t="shared" si="12"/>
        <v>-28.315873296516244</v>
      </c>
      <c r="O65" s="58">
        <f>'Расчет субсидий'!T65-1</f>
        <v>6.999999999999984E-2</v>
      </c>
      <c r="P65" s="58">
        <f>O65*'Расчет субсидий'!U65</f>
        <v>1.749999999999996</v>
      </c>
      <c r="Q65" s="59">
        <f t="shared" si="13"/>
        <v>3.2452701133286803</v>
      </c>
      <c r="R65" s="58">
        <f>'Расчет субсидий'!X65-1</f>
        <v>4.8780487804878092E-2</v>
      </c>
      <c r="S65" s="58">
        <f>R65*'Расчет субсидий'!Y65</f>
        <v>1.2195121951219523</v>
      </c>
      <c r="T65" s="59">
        <f t="shared" si="14"/>
        <v>2.2615122740966487</v>
      </c>
      <c r="U65" s="58">
        <f t="shared" si="10"/>
        <v>-12.29971857410882</v>
      </c>
    </row>
    <row r="66" spans="1:21" ht="15" customHeight="1">
      <c r="A66" s="34" t="s">
        <v>65</v>
      </c>
      <c r="B66" s="60"/>
      <c r="C66" s="61"/>
      <c r="D66" s="61"/>
      <c r="E66" s="62"/>
      <c r="F66" s="61"/>
      <c r="G66" s="61"/>
      <c r="H66" s="62"/>
      <c r="I66" s="62"/>
      <c r="J66" s="62"/>
      <c r="K66" s="62"/>
      <c r="L66" s="61"/>
      <c r="M66" s="61"/>
      <c r="N66" s="62"/>
      <c r="O66" s="61"/>
      <c r="P66" s="61"/>
      <c r="Q66" s="62"/>
      <c r="R66" s="61"/>
      <c r="S66" s="61"/>
      <c r="T66" s="62"/>
      <c r="U66" s="62"/>
    </row>
    <row r="67" spans="1:21" ht="15" customHeight="1">
      <c r="A67" s="35" t="s">
        <v>66</v>
      </c>
      <c r="B67" s="56">
        <f>'Расчет субсидий'!AE67</f>
        <v>-27.409090909090935</v>
      </c>
      <c r="C67" s="58">
        <f>'Расчет субсидий'!D67-1</f>
        <v>-0.75</v>
      </c>
      <c r="D67" s="58">
        <f>C67*'Расчет субсидий'!E67</f>
        <v>-7.5</v>
      </c>
      <c r="E67" s="59">
        <f>$B67*D67/$U67</f>
        <v>-31.97828553806961</v>
      </c>
      <c r="F67" s="29" t="s">
        <v>375</v>
      </c>
      <c r="G67" s="29" t="s">
        <v>375</v>
      </c>
      <c r="H67" s="29" t="s">
        <v>375</v>
      </c>
      <c r="I67" s="29" t="s">
        <v>375</v>
      </c>
      <c r="J67" s="29" t="s">
        <v>375</v>
      </c>
      <c r="K67" s="29" t="s">
        <v>375</v>
      </c>
      <c r="L67" s="58">
        <f>'Расчет субсидий'!P67-1</f>
        <v>-0.51388888888888884</v>
      </c>
      <c r="M67" s="58">
        <f>L67*'Расчет субсидий'!Q67</f>
        <v>-10.277777777777777</v>
      </c>
      <c r="N67" s="59">
        <f>$B67*M67/$U67</f>
        <v>-43.822094996613899</v>
      </c>
      <c r="O67" s="58">
        <f>'Расчет субсидий'!T67-1</f>
        <v>0.37831366512741571</v>
      </c>
      <c r="P67" s="58">
        <f>O67*'Расчет субсидий'!U67</f>
        <v>11.349409953822471</v>
      </c>
      <c r="Q67" s="59">
        <f>$B67*P67/$U67</f>
        <v>48.391289625592592</v>
      </c>
      <c r="R67" s="58">
        <f>'Расчет субсидий'!X67-1</f>
        <v>0</v>
      </c>
      <c r="S67" s="58">
        <f>R67*'Расчет субсидий'!Y67</f>
        <v>0</v>
      </c>
      <c r="T67" s="59">
        <f>$B67*S67/$U67</f>
        <v>0</v>
      </c>
      <c r="U67" s="58">
        <f t="shared" si="10"/>
        <v>-6.4283678239553073</v>
      </c>
    </row>
    <row r="68" spans="1:21" ht="15" customHeight="1">
      <c r="A68" s="35" t="s">
        <v>67</v>
      </c>
      <c r="B68" s="56">
        <f>'Расчет субсидий'!AE68</f>
        <v>163.94545454545448</v>
      </c>
      <c r="C68" s="58">
        <f>'Расчет субсидий'!D68-1</f>
        <v>-0.1516503236557073</v>
      </c>
      <c r="D68" s="58">
        <f>C68*'Расчет субсидий'!E68</f>
        <v>-1.516503236557073</v>
      </c>
      <c r="E68" s="59">
        <f>$B68*D68/$U68</f>
        <v>-2.4209023538062873</v>
      </c>
      <c r="F68" s="29" t="s">
        <v>375</v>
      </c>
      <c r="G68" s="29" t="s">
        <v>375</v>
      </c>
      <c r="H68" s="29" t="s">
        <v>375</v>
      </c>
      <c r="I68" s="29" t="s">
        <v>375</v>
      </c>
      <c r="J68" s="29" t="s">
        <v>375</v>
      </c>
      <c r="K68" s="29" t="s">
        <v>375</v>
      </c>
      <c r="L68" s="58">
        <f>'Расчет субсидий'!P68-1</f>
        <v>-0.32599859845830415</v>
      </c>
      <c r="M68" s="58">
        <f>L68*'Расчет субсидий'!Q68</f>
        <v>-6.5199719691660825</v>
      </c>
      <c r="N68" s="59">
        <f>$B68*M68/$U68</f>
        <v>-10.408296603929569</v>
      </c>
      <c r="O68" s="58">
        <f>'Расчет субсидий'!T68-1</f>
        <v>19.499999999999996</v>
      </c>
      <c r="P68" s="58">
        <f>O68*'Расчет субсидий'!U68</f>
        <v>97.499999999999986</v>
      </c>
      <c r="Q68" s="59">
        <f>$B68*P68/$U68</f>
        <v>155.64620886137473</v>
      </c>
      <c r="R68" s="58">
        <f>'Расчет субсидий'!X68-1</f>
        <v>0.29411764705882359</v>
      </c>
      <c r="S68" s="58">
        <f>R68*'Расчет субсидий'!Y68</f>
        <v>13.235294117647062</v>
      </c>
      <c r="T68" s="59">
        <f>$B68*S68/$U68</f>
        <v>21.128444641815584</v>
      </c>
      <c r="U68" s="58">
        <f t="shared" si="10"/>
        <v>102.69881891192389</v>
      </c>
    </row>
    <row r="69" spans="1:21" ht="15" customHeight="1">
      <c r="A69" s="35" t="s">
        <v>68</v>
      </c>
      <c r="B69" s="56">
        <f>'Расчет субсидий'!AE69</f>
        <v>35.754545454545479</v>
      </c>
      <c r="C69" s="58">
        <f>'Расчет субсидий'!D69-1</f>
        <v>0</v>
      </c>
      <c r="D69" s="58">
        <f>C69*'Расчет субсидий'!E69</f>
        <v>0</v>
      </c>
      <c r="E69" s="59">
        <f>$B69*D69/$U69</f>
        <v>0</v>
      </c>
      <c r="F69" s="29" t="s">
        <v>375</v>
      </c>
      <c r="G69" s="29" t="s">
        <v>375</v>
      </c>
      <c r="H69" s="29" t="s">
        <v>375</v>
      </c>
      <c r="I69" s="29" t="s">
        <v>375</v>
      </c>
      <c r="J69" s="29" t="s">
        <v>375</v>
      </c>
      <c r="K69" s="29" t="s">
        <v>375</v>
      </c>
      <c r="L69" s="58">
        <f>'Расчет субсидий'!P69-1</f>
        <v>0.83479212253829305</v>
      </c>
      <c r="M69" s="58">
        <f>L69*'Расчет субсидий'!Q69</f>
        <v>16.695842450765859</v>
      </c>
      <c r="N69" s="59">
        <f>$B69*M69/$U69</f>
        <v>16.81121131724915</v>
      </c>
      <c r="O69" s="58">
        <f>'Расчет субсидий'!T69-1</f>
        <v>2.4000000000000021E-2</v>
      </c>
      <c r="P69" s="58">
        <f>O69*'Расчет субсидий'!U69</f>
        <v>0.48000000000000043</v>
      </c>
      <c r="Q69" s="59">
        <f>$B69*P69/$U69</f>
        <v>0.48331681711032476</v>
      </c>
      <c r="R69" s="58">
        <f>'Расчет субсидий'!X69-1</f>
        <v>0.61111111111111116</v>
      </c>
      <c r="S69" s="58">
        <f>R69*'Расчет субсидий'!Y69</f>
        <v>18.333333333333336</v>
      </c>
      <c r="T69" s="59">
        <f>$B69*S69/$U69</f>
        <v>18.460017320186001</v>
      </c>
      <c r="U69" s="58">
        <f t="shared" si="10"/>
        <v>35.509175784099199</v>
      </c>
    </row>
    <row r="70" spans="1:21" ht="15" customHeight="1">
      <c r="A70" s="35" t="s">
        <v>69</v>
      </c>
      <c r="B70" s="56">
        <f>'Расчет субсидий'!AE70</f>
        <v>40.190909090909088</v>
      </c>
      <c r="C70" s="58">
        <f>'Расчет субсидий'!D70-1</f>
        <v>-2.7061495262280633E-2</v>
      </c>
      <c r="D70" s="58">
        <f>C70*'Расчет субсидий'!E70</f>
        <v>-0.27061495262280633</v>
      </c>
      <c r="E70" s="59">
        <f>$B70*D70/$U70</f>
        <v>-4.566531107273325E-2</v>
      </c>
      <c r="F70" s="29" t="s">
        <v>375</v>
      </c>
      <c r="G70" s="29" t="s">
        <v>375</v>
      </c>
      <c r="H70" s="29" t="s">
        <v>375</v>
      </c>
      <c r="I70" s="29" t="s">
        <v>375</v>
      </c>
      <c r="J70" s="29" t="s">
        <v>375</v>
      </c>
      <c r="K70" s="29" t="s">
        <v>375</v>
      </c>
      <c r="L70" s="58">
        <f>'Расчет субсидий'!P70-1</f>
        <v>-0.47780082987551875</v>
      </c>
      <c r="M70" s="58">
        <f>L70*'Расчет субсидий'!Q70</f>
        <v>-9.556016597510375</v>
      </c>
      <c r="N70" s="59">
        <f>$B70*M70/$U70</f>
        <v>-1.6125438240279153</v>
      </c>
      <c r="O70" s="58">
        <f>'Расчет субсидий'!T70-1</f>
        <v>0</v>
      </c>
      <c r="P70" s="58">
        <f>O70*'Расчет субсидий'!U70</f>
        <v>0</v>
      </c>
      <c r="Q70" s="59">
        <f>$B70*P70/$U70</f>
        <v>0</v>
      </c>
      <c r="R70" s="58">
        <f>'Расчет субсидий'!X70-1</f>
        <v>6.2</v>
      </c>
      <c r="S70" s="58">
        <f>R70*'Расчет субсидий'!Y70</f>
        <v>248</v>
      </c>
      <c r="T70" s="59">
        <f>$B70*S70/$U70</f>
        <v>41.849118226009736</v>
      </c>
      <c r="U70" s="58">
        <f t="shared" si="10"/>
        <v>238.17336844986681</v>
      </c>
    </row>
    <row r="71" spans="1:21" ht="15" customHeight="1">
      <c r="A71" s="35" t="s">
        <v>70</v>
      </c>
      <c r="B71" s="56">
        <f>'Расчет субсидий'!AE71</f>
        <v>71.945454545454538</v>
      </c>
      <c r="C71" s="58">
        <f>'Расчет субсидий'!D71-1</f>
        <v>-1</v>
      </c>
      <c r="D71" s="58">
        <f>C71*'Расчет субсидий'!E71</f>
        <v>0</v>
      </c>
      <c r="E71" s="59">
        <f>$B71*D71/$U71</f>
        <v>0</v>
      </c>
      <c r="F71" s="29" t="s">
        <v>375</v>
      </c>
      <c r="G71" s="29" t="s">
        <v>375</v>
      </c>
      <c r="H71" s="29" t="s">
        <v>375</v>
      </c>
      <c r="I71" s="29" t="s">
        <v>375</v>
      </c>
      <c r="J71" s="29" t="s">
        <v>375</v>
      </c>
      <c r="K71" s="29" t="s">
        <v>375</v>
      </c>
      <c r="L71" s="58">
        <f>'Расчет субсидий'!P71-1</f>
        <v>4.5161290322580649E-2</v>
      </c>
      <c r="M71" s="58">
        <f>L71*'Расчет субсидий'!Q71</f>
        <v>0.90322580645161299</v>
      </c>
      <c r="N71" s="59">
        <f>$B71*M71/$U71</f>
        <v>1.117636496789201</v>
      </c>
      <c r="O71" s="58">
        <f>'Расчет субсидий'!T71-1</f>
        <v>0.252</v>
      </c>
      <c r="P71" s="58">
        <f>O71*'Расчет субсидий'!U71</f>
        <v>5.04</v>
      </c>
      <c r="Q71" s="59">
        <f>$B71*P71/$U71</f>
        <v>6.2364116520837403</v>
      </c>
      <c r="R71" s="58">
        <f>'Расчет субсидий'!X71-1</f>
        <v>1.7399999999999998</v>
      </c>
      <c r="S71" s="58">
        <f>R71*'Расчет субсидий'!Y71</f>
        <v>52.199999999999996</v>
      </c>
      <c r="T71" s="59">
        <f>$B71*S71/$U71</f>
        <v>64.591406396581604</v>
      </c>
      <c r="U71" s="58">
        <f t="shared" si="10"/>
        <v>58.143225806451611</v>
      </c>
    </row>
    <row r="72" spans="1:21" ht="15" customHeight="1">
      <c r="A72" s="34" t="s">
        <v>71</v>
      </c>
      <c r="B72" s="60"/>
      <c r="C72" s="61"/>
      <c r="D72" s="61"/>
      <c r="E72" s="62"/>
      <c r="F72" s="61"/>
      <c r="G72" s="61"/>
      <c r="H72" s="62"/>
      <c r="I72" s="62"/>
      <c r="J72" s="62"/>
      <c r="K72" s="62"/>
      <c r="L72" s="61"/>
      <c r="M72" s="61"/>
      <c r="N72" s="62"/>
      <c r="O72" s="61"/>
      <c r="P72" s="61"/>
      <c r="Q72" s="62"/>
      <c r="R72" s="61"/>
      <c r="S72" s="61"/>
      <c r="T72" s="62"/>
      <c r="U72" s="62"/>
    </row>
    <row r="73" spans="1:21" ht="15" customHeight="1">
      <c r="A73" s="35" t="s">
        <v>72</v>
      </c>
      <c r="B73" s="56">
        <f>'Расчет субсидий'!AE73</f>
        <v>-28.145454545454541</v>
      </c>
      <c r="C73" s="58">
        <f>'Расчет субсидий'!D73-1</f>
        <v>-9.6615720524017457E-2</v>
      </c>
      <c r="D73" s="58">
        <f>C73*'Расчет субсидий'!E73</f>
        <v>-0.96615720524017457</v>
      </c>
      <c r="E73" s="59">
        <f t="shared" ref="E73:E80" si="15">$B73*D73/$U73</f>
        <v>-1.2377742271443555</v>
      </c>
      <c r="F73" s="29" t="s">
        <v>375</v>
      </c>
      <c r="G73" s="29" t="s">
        <v>375</v>
      </c>
      <c r="H73" s="29" t="s">
        <v>375</v>
      </c>
      <c r="I73" s="29" t="s">
        <v>375</v>
      </c>
      <c r="J73" s="29" t="s">
        <v>375</v>
      </c>
      <c r="K73" s="29" t="s">
        <v>375</v>
      </c>
      <c r="L73" s="58">
        <f>'Расчет субсидий'!P73-1</f>
        <v>-0.92148644872869512</v>
      </c>
      <c r="M73" s="58">
        <f>L73*'Расчет субсидий'!Q73</f>
        <v>-18.429728974573901</v>
      </c>
      <c r="N73" s="59">
        <f t="shared" ref="N73:N80" si="16">$B73*M73/$U73</f>
        <v>-23.610902464172391</v>
      </c>
      <c r="O73" s="58">
        <f>'Расчет субсидий'!T73-1</f>
        <v>-0.10799999999999998</v>
      </c>
      <c r="P73" s="58">
        <f>O73*'Расчет субсидий'!U73</f>
        <v>-3.2399999999999993</v>
      </c>
      <c r="Q73" s="59">
        <f t="shared" ref="Q73:Q80" si="17">$B73*P73/$U73</f>
        <v>-4.1508653811165015</v>
      </c>
      <c r="R73" s="58">
        <f>'Расчет субсидий'!X73-1</f>
        <v>3.3333333333333437E-2</v>
      </c>
      <c r="S73" s="58">
        <f>R73*'Расчет субсидий'!Y73</f>
        <v>0.66666666666666874</v>
      </c>
      <c r="T73" s="59">
        <f t="shared" ref="T73:T80" si="18">$B73*S73/$U73</f>
        <v>0.85408752697870682</v>
      </c>
      <c r="U73" s="58">
        <f t="shared" si="10"/>
        <v>-21.969219513147408</v>
      </c>
    </row>
    <row r="74" spans="1:21" ht="15" customHeight="1">
      <c r="A74" s="35" t="s">
        <v>73</v>
      </c>
      <c r="B74" s="56">
        <f>'Расчет субсидий'!AE74</f>
        <v>4.4454545454545382</v>
      </c>
      <c r="C74" s="58">
        <f>'Расчет субсидий'!D74-1</f>
        <v>3.663824604141297E-2</v>
      </c>
      <c r="D74" s="58">
        <f>C74*'Расчет субсидий'!E74</f>
        <v>0.3663824604141297</v>
      </c>
      <c r="E74" s="59">
        <f t="shared" si="15"/>
        <v>2.1409312585974871</v>
      </c>
      <c r="F74" s="29" t="s">
        <v>375</v>
      </c>
      <c r="G74" s="29" t="s">
        <v>375</v>
      </c>
      <c r="H74" s="29" t="s">
        <v>375</v>
      </c>
      <c r="I74" s="29" t="s">
        <v>375</v>
      </c>
      <c r="J74" s="29" t="s">
        <v>375</v>
      </c>
      <c r="K74" s="29" t="s">
        <v>375</v>
      </c>
      <c r="L74" s="58">
        <f>'Расчет субсидий'!P74-1</f>
        <v>-8.9209654519640469E-2</v>
      </c>
      <c r="M74" s="58">
        <f>L74*'Расчет субсидий'!Q74</f>
        <v>-1.7841930903928094</v>
      </c>
      <c r="N74" s="59">
        <f t="shared" si="16"/>
        <v>-10.425812289916877</v>
      </c>
      <c r="O74" s="58">
        <f>'Расчет субсидий'!T74-1</f>
        <v>7.1428571428571397E-2</v>
      </c>
      <c r="P74" s="58">
        <f>O74*'Расчет субсидий'!U74</f>
        <v>1.4285714285714279</v>
      </c>
      <c r="Q74" s="59">
        <f t="shared" si="17"/>
        <v>8.3477610339500998</v>
      </c>
      <c r="R74" s="58">
        <f>'Расчет субсидий'!X74-1</f>
        <v>2.5000000000000133E-2</v>
      </c>
      <c r="S74" s="58">
        <f>R74*'Расчет субсидий'!Y74</f>
        <v>0.750000000000004</v>
      </c>
      <c r="T74" s="59">
        <f t="shared" si="18"/>
        <v>4.3825745428238276</v>
      </c>
      <c r="U74" s="58">
        <f t="shared" si="10"/>
        <v>0.76076079859275225</v>
      </c>
    </row>
    <row r="75" spans="1:21" ht="15" customHeight="1">
      <c r="A75" s="35" t="s">
        <v>74</v>
      </c>
      <c r="B75" s="56">
        <f>'Расчет субсидий'!AE75</f>
        <v>5.6090909090909093</v>
      </c>
      <c r="C75" s="58">
        <f>'Расчет субсидий'!D75-1</f>
        <v>-0.30869565217391304</v>
      </c>
      <c r="D75" s="58">
        <f>C75*'Расчет субсидий'!E75</f>
        <v>-3.0869565217391304</v>
      </c>
      <c r="E75" s="59">
        <f t="shared" si="15"/>
        <v>-2.7647574921397799</v>
      </c>
      <c r="F75" s="29" t="s">
        <v>375</v>
      </c>
      <c r="G75" s="29" t="s">
        <v>375</v>
      </c>
      <c r="H75" s="29" t="s">
        <v>375</v>
      </c>
      <c r="I75" s="29" t="s">
        <v>375</v>
      </c>
      <c r="J75" s="29" t="s">
        <v>375</v>
      </c>
      <c r="K75" s="29" t="s">
        <v>375</v>
      </c>
      <c r="L75" s="58">
        <f>'Расчет субсидий'!P75-1</f>
        <v>-0.18876404494382015</v>
      </c>
      <c r="M75" s="58">
        <f>L75*'Расчет субсидий'!Q75</f>
        <v>-3.7752808988764031</v>
      </c>
      <c r="N75" s="59">
        <f t="shared" si="16"/>
        <v>-3.3812384711593944</v>
      </c>
      <c r="O75" s="58">
        <f>'Расчет субсидий'!T75-1</f>
        <v>0.32499999999999996</v>
      </c>
      <c r="P75" s="58">
        <f>O75*'Расчет субсидий'!U75</f>
        <v>8.1249999999999982</v>
      </c>
      <c r="Q75" s="59">
        <f t="shared" si="17"/>
        <v>7.2769585400510044</v>
      </c>
      <c r="R75" s="58">
        <f>'Расчет субсидий'!X75-1</f>
        <v>0.19999999999999996</v>
      </c>
      <c r="S75" s="58">
        <f>R75*'Расчет субсидий'!Y75</f>
        <v>4.9999999999999991</v>
      </c>
      <c r="T75" s="59">
        <f t="shared" si="18"/>
        <v>4.4781283323390797</v>
      </c>
      <c r="U75" s="58">
        <f t="shared" si="10"/>
        <v>6.2627625793844635</v>
      </c>
    </row>
    <row r="76" spans="1:21" ht="15" customHeight="1">
      <c r="A76" s="35" t="s">
        <v>75</v>
      </c>
      <c r="B76" s="56">
        <f>'Расчет субсидий'!AE76</f>
        <v>-2.1090909090909093</v>
      </c>
      <c r="C76" s="58">
        <f>'Расчет субсидий'!D76-1</f>
        <v>-8.2758620689655227E-2</v>
      </c>
      <c r="D76" s="58">
        <f>C76*'Расчет субсидий'!E76</f>
        <v>-0.82758620689655227</v>
      </c>
      <c r="E76" s="59">
        <f t="shared" si="15"/>
        <v>-1.3068947527250965</v>
      </c>
      <c r="F76" s="29" t="s">
        <v>375</v>
      </c>
      <c r="G76" s="29" t="s">
        <v>375</v>
      </c>
      <c r="H76" s="29" t="s">
        <v>375</v>
      </c>
      <c r="I76" s="29" t="s">
        <v>375</v>
      </c>
      <c r="J76" s="29" t="s">
        <v>375</v>
      </c>
      <c r="K76" s="29" t="s">
        <v>375</v>
      </c>
      <c r="L76" s="58">
        <f>'Расчет субсидий'!P76-1</f>
        <v>-0.24039938556067575</v>
      </c>
      <c r="M76" s="58">
        <f>L76*'Расчет субсидий'!Q76</f>
        <v>-4.8079877112135154</v>
      </c>
      <c r="N76" s="59">
        <f t="shared" si="16"/>
        <v>-7.592603475733287</v>
      </c>
      <c r="O76" s="58">
        <f>'Расчет субсидий'!T76-1</f>
        <v>1.0000000000000009E-2</v>
      </c>
      <c r="P76" s="58">
        <f>O76*'Расчет субсидий'!U76</f>
        <v>0.30000000000000027</v>
      </c>
      <c r="Q76" s="59">
        <f t="shared" si="17"/>
        <v>0.47374934786284756</v>
      </c>
      <c r="R76" s="58">
        <f>'Расчет субсидий'!X76-1</f>
        <v>0.19999999999999996</v>
      </c>
      <c r="S76" s="58">
        <f>R76*'Расчет субсидий'!Y76</f>
        <v>3.9999999999999991</v>
      </c>
      <c r="T76" s="59">
        <f t="shared" si="18"/>
        <v>6.3166579715046272</v>
      </c>
      <c r="U76" s="58">
        <f t="shared" si="10"/>
        <v>-1.335573918110069</v>
      </c>
    </row>
    <row r="77" spans="1:21" ht="15" customHeight="1">
      <c r="A77" s="35" t="s">
        <v>76</v>
      </c>
      <c r="B77" s="56">
        <f>'Расчет субсидий'!AE77</f>
        <v>-5.0545454545454547</v>
      </c>
      <c r="C77" s="58">
        <f>'Расчет субсидий'!D77-1</f>
        <v>-0.12936507936507935</v>
      </c>
      <c r="D77" s="58">
        <f>C77*'Расчет субсидий'!E77</f>
        <v>-1.2936507936507935</v>
      </c>
      <c r="E77" s="59">
        <f t="shared" si="15"/>
        <v>-0.69915981945435146</v>
      </c>
      <c r="F77" s="29" t="s">
        <v>375</v>
      </c>
      <c r="G77" s="29" t="s">
        <v>375</v>
      </c>
      <c r="H77" s="29" t="s">
        <v>375</v>
      </c>
      <c r="I77" s="29" t="s">
        <v>375</v>
      </c>
      <c r="J77" s="29" t="s">
        <v>375</v>
      </c>
      <c r="K77" s="29" t="s">
        <v>375</v>
      </c>
      <c r="L77" s="58">
        <f>'Расчет субсидий'!P77-1</f>
        <v>-0.66293706293706289</v>
      </c>
      <c r="M77" s="58">
        <f>L77*'Расчет субсидий'!Q77</f>
        <v>-13.258741258741258</v>
      </c>
      <c r="N77" s="59">
        <f t="shared" si="16"/>
        <v>-7.1657507498548529</v>
      </c>
      <c r="O77" s="58">
        <f>'Расчет субсидий'!T77-1</f>
        <v>4.0000000000000036E-2</v>
      </c>
      <c r="P77" s="58">
        <f>O77*'Расчет субсидий'!U77</f>
        <v>1.2000000000000011</v>
      </c>
      <c r="Q77" s="59">
        <f t="shared" si="17"/>
        <v>0.64854579571471194</v>
      </c>
      <c r="R77" s="58">
        <f>'Расчет субсидий'!X77-1</f>
        <v>0.19999999999999996</v>
      </c>
      <c r="S77" s="58">
        <f>R77*'Расчет субсидий'!Y77</f>
        <v>3.9999999999999991</v>
      </c>
      <c r="T77" s="59">
        <f t="shared" si="18"/>
        <v>2.1618193190490373</v>
      </c>
      <c r="U77" s="58">
        <f t="shared" si="10"/>
        <v>-9.3523920523920516</v>
      </c>
    </row>
    <row r="78" spans="1:21" ht="15" customHeight="1">
      <c r="A78" s="35" t="s">
        <v>77</v>
      </c>
      <c r="B78" s="56">
        <f>'Расчет субсидий'!AE78</f>
        <v>-47.490909090909099</v>
      </c>
      <c r="C78" s="58">
        <f>'Расчет субсидий'!D78-1</f>
        <v>0.60000000000000009</v>
      </c>
      <c r="D78" s="58">
        <f>C78*'Расчет субсидий'!E78</f>
        <v>6.0000000000000009</v>
      </c>
      <c r="E78" s="59">
        <f t="shared" si="15"/>
        <v>13.665017750460743</v>
      </c>
      <c r="F78" s="29" t="s">
        <v>375</v>
      </c>
      <c r="G78" s="29" t="s">
        <v>375</v>
      </c>
      <c r="H78" s="29" t="s">
        <v>375</v>
      </c>
      <c r="I78" s="29" t="s">
        <v>375</v>
      </c>
      <c r="J78" s="29" t="s">
        <v>375</v>
      </c>
      <c r="K78" s="29" t="s">
        <v>375</v>
      </c>
      <c r="L78" s="58">
        <f>'Расчет субсидий'!P78-1</f>
        <v>-0.91635916359163594</v>
      </c>
      <c r="M78" s="58">
        <f>L78*'Расчет субсидий'!Q78</f>
        <v>-18.32718327183272</v>
      </c>
      <c r="N78" s="59">
        <f t="shared" si="16"/>
        <v>-41.74021412092354</v>
      </c>
      <c r="O78" s="58">
        <f>'Расчет субсидий'!T78-1</f>
        <v>-0.48416666666666663</v>
      </c>
      <c r="P78" s="58">
        <f>O78*'Расчет субсидий'!U78</f>
        <v>-14.524999999999999</v>
      </c>
      <c r="Q78" s="59">
        <f t="shared" si="17"/>
        <v>-33.080730470907035</v>
      </c>
      <c r="R78" s="58">
        <f>'Расчет субсидий'!X78-1</f>
        <v>0.30000000000000004</v>
      </c>
      <c r="S78" s="58">
        <f>R78*'Расчет субсидий'!Y78</f>
        <v>6.0000000000000009</v>
      </c>
      <c r="T78" s="59">
        <f t="shared" si="18"/>
        <v>13.665017750460743</v>
      </c>
      <c r="U78" s="58">
        <f t="shared" si="10"/>
        <v>-20.852183271832718</v>
      </c>
    </row>
    <row r="79" spans="1:21" ht="15" customHeight="1">
      <c r="A79" s="35" t="s">
        <v>78</v>
      </c>
      <c r="B79" s="56">
        <f>'Расчет субсидий'!AE79</f>
        <v>-19.618181818181824</v>
      </c>
      <c r="C79" s="58">
        <f>'Расчет субсидий'!D79-1</f>
        <v>-5.974999999999997E-2</v>
      </c>
      <c r="D79" s="58">
        <f>C79*'Расчет субсидий'!E79</f>
        <v>-0.5974999999999997</v>
      </c>
      <c r="E79" s="59">
        <f t="shared" si="15"/>
        <v>-1.2859531320411739</v>
      </c>
      <c r="F79" s="29" t="s">
        <v>375</v>
      </c>
      <c r="G79" s="29" t="s">
        <v>375</v>
      </c>
      <c r="H79" s="29" t="s">
        <v>375</v>
      </c>
      <c r="I79" s="29" t="s">
        <v>375</v>
      </c>
      <c r="J79" s="29" t="s">
        <v>375</v>
      </c>
      <c r="K79" s="29" t="s">
        <v>375</v>
      </c>
      <c r="L79" s="58">
        <f>'Расчет субсидий'!P79-1</f>
        <v>-0.84255725190839692</v>
      </c>
      <c r="M79" s="58">
        <f>L79*'Расчет субсидий'!Q79</f>
        <v>-16.851145038167939</v>
      </c>
      <c r="N79" s="59">
        <f t="shared" si="16"/>
        <v>-36.267418812237921</v>
      </c>
      <c r="O79" s="58">
        <f>'Расчет субсидий'!T79-1</f>
        <v>8.3333333333333259E-2</v>
      </c>
      <c r="P79" s="58">
        <f>O79*'Расчет субсидий'!U79</f>
        <v>2.0833333333333313</v>
      </c>
      <c r="Q79" s="59">
        <f t="shared" si="17"/>
        <v>4.4837975315243144</v>
      </c>
      <c r="R79" s="58">
        <f>'Расчет субсидий'!X79-1</f>
        <v>0.25</v>
      </c>
      <c r="S79" s="58">
        <f>R79*'Расчет субсидий'!Y79</f>
        <v>6.25</v>
      </c>
      <c r="T79" s="59">
        <f t="shared" si="18"/>
        <v>13.451392594572955</v>
      </c>
      <c r="U79" s="58">
        <f t="shared" si="10"/>
        <v>-9.1153117048346068</v>
      </c>
    </row>
    <row r="80" spans="1:21" ht="15" customHeight="1">
      <c r="A80" s="35" t="s">
        <v>79</v>
      </c>
      <c r="B80" s="56">
        <f>'Расчет субсидий'!AE80</f>
        <v>-3.6090909090908951</v>
      </c>
      <c r="C80" s="58">
        <f>'Расчет субсидий'!D80-1</f>
        <v>-5.1925820256776056E-2</v>
      </c>
      <c r="D80" s="58">
        <f>C80*'Расчет субсидий'!E80</f>
        <v>-0.51925820256776056</v>
      </c>
      <c r="E80" s="59">
        <f t="shared" si="15"/>
        <v>-0.88694597884760351</v>
      </c>
      <c r="F80" s="29" t="s">
        <v>375</v>
      </c>
      <c r="G80" s="29" t="s">
        <v>375</v>
      </c>
      <c r="H80" s="29" t="s">
        <v>375</v>
      </c>
      <c r="I80" s="29" t="s">
        <v>375</v>
      </c>
      <c r="J80" s="29" t="s">
        <v>375</v>
      </c>
      <c r="K80" s="29" t="s">
        <v>375</v>
      </c>
      <c r="L80" s="58">
        <f>'Расчет субсидий'!P80-1</f>
        <v>-0.36718332442544088</v>
      </c>
      <c r="M80" s="58">
        <f>L80*'Расчет субсидий'!Q80</f>
        <v>-7.3436664885088181</v>
      </c>
      <c r="N80" s="59">
        <f t="shared" si="16"/>
        <v>-12.543731480353122</v>
      </c>
      <c r="O80" s="58">
        <f>'Расчет субсидий'!T80-1</f>
        <v>3.7500000000000089E-2</v>
      </c>
      <c r="P80" s="58">
        <f>O80*'Расчет субсидий'!U80</f>
        <v>0.75000000000000178</v>
      </c>
      <c r="Q80" s="59">
        <f t="shared" si="17"/>
        <v>1.281076506536067</v>
      </c>
      <c r="R80" s="58">
        <f>'Расчет субсидий'!X80-1</f>
        <v>0.16666666666666674</v>
      </c>
      <c r="S80" s="58">
        <f>R80*'Расчет субсидий'!Y80</f>
        <v>5.0000000000000018</v>
      </c>
      <c r="T80" s="59">
        <f t="shared" si="18"/>
        <v>8.5405100435737644</v>
      </c>
      <c r="U80" s="58">
        <f t="shared" si="10"/>
        <v>-2.1129246910765751</v>
      </c>
    </row>
    <row r="81" spans="1:21" ht="15" customHeight="1">
      <c r="A81" s="34" t="s">
        <v>80</v>
      </c>
      <c r="B81" s="60"/>
      <c r="C81" s="61"/>
      <c r="D81" s="61"/>
      <c r="E81" s="62"/>
      <c r="F81" s="61"/>
      <c r="G81" s="61"/>
      <c r="H81" s="62"/>
      <c r="I81" s="62"/>
      <c r="J81" s="62"/>
      <c r="K81" s="62"/>
      <c r="L81" s="61"/>
      <c r="M81" s="61"/>
      <c r="N81" s="62"/>
      <c r="O81" s="61"/>
      <c r="P81" s="61"/>
      <c r="Q81" s="62"/>
      <c r="R81" s="61"/>
      <c r="S81" s="61"/>
      <c r="T81" s="62"/>
      <c r="U81" s="62"/>
    </row>
    <row r="82" spans="1:21" ht="15" customHeight="1">
      <c r="A82" s="35" t="s">
        <v>81</v>
      </c>
      <c r="B82" s="56">
        <f>'Расчет субсидий'!AE82</f>
        <v>-12.509090909090901</v>
      </c>
      <c r="C82" s="58">
        <f>'Расчет субсидий'!D82-1</f>
        <v>0.13458725182863107</v>
      </c>
      <c r="D82" s="58">
        <f>C82*'Расчет субсидий'!E82</f>
        <v>1.3458725182863107</v>
      </c>
      <c r="E82" s="59">
        <f t="shared" ref="E82:E90" si="19">$B82*D82/$U82</f>
        <v>3.7389468931463958</v>
      </c>
      <c r="F82" s="29" t="s">
        <v>375</v>
      </c>
      <c r="G82" s="29" t="s">
        <v>375</v>
      </c>
      <c r="H82" s="29" t="s">
        <v>375</v>
      </c>
      <c r="I82" s="29" t="s">
        <v>375</v>
      </c>
      <c r="J82" s="29" t="s">
        <v>375</v>
      </c>
      <c r="K82" s="29" t="s">
        <v>375</v>
      </c>
      <c r="L82" s="58">
        <f>'Расчет субсидий'!P82-1</f>
        <v>-0.4706718805545681</v>
      </c>
      <c r="M82" s="58">
        <f>L82*'Расчет субсидий'!Q82</f>
        <v>-9.4134376110913625</v>
      </c>
      <c r="N82" s="59">
        <f t="shared" ref="N82:N90" si="20">$B82*M82/$U82</f>
        <v>-26.151320300850422</v>
      </c>
      <c r="O82" s="58">
        <f>'Расчет субсидий'!T82-1</f>
        <v>7.3333333333333472E-2</v>
      </c>
      <c r="P82" s="58">
        <f>O82*'Расчет субсидий'!U82</f>
        <v>1.1000000000000021</v>
      </c>
      <c r="Q82" s="59">
        <f t="shared" ref="Q82:Q90" si="21">$B82*P82/$U82</f>
        <v>3.0558923869683388</v>
      </c>
      <c r="R82" s="58">
        <f>'Расчет субсидий'!X82-1</f>
        <v>7.0422535211267512E-2</v>
      </c>
      <c r="S82" s="58">
        <f>R82*'Расчет субсидий'!Y82</f>
        <v>2.4647887323943629</v>
      </c>
      <c r="T82" s="59">
        <f t="shared" ref="T82:T90" si="22">$B82*S82/$U82</f>
        <v>6.8473901116447831</v>
      </c>
      <c r="U82" s="58">
        <f t="shared" si="10"/>
        <v>-4.5027763604106852</v>
      </c>
    </row>
    <row r="83" spans="1:21" ht="15" customHeight="1">
      <c r="A83" s="35" t="s">
        <v>82</v>
      </c>
      <c r="B83" s="56">
        <f>'Расчет субсидий'!AE83</f>
        <v>-28.509090909090929</v>
      </c>
      <c r="C83" s="58">
        <f>'Расчет субсидий'!D83-1</f>
        <v>-2.193367257413581E-2</v>
      </c>
      <c r="D83" s="58">
        <f>C83*'Расчет субсидий'!E83</f>
        <v>-0.2193367257413581</v>
      </c>
      <c r="E83" s="59">
        <f t="shared" si="19"/>
        <v>-0.73800954145923237</v>
      </c>
      <c r="F83" s="29" t="s">
        <v>375</v>
      </c>
      <c r="G83" s="29" t="s">
        <v>375</v>
      </c>
      <c r="H83" s="29" t="s">
        <v>375</v>
      </c>
      <c r="I83" s="29" t="s">
        <v>375</v>
      </c>
      <c r="J83" s="29" t="s">
        <v>375</v>
      </c>
      <c r="K83" s="29" t="s">
        <v>375</v>
      </c>
      <c r="L83" s="58">
        <f>'Расчет субсидий'!P83-1</f>
        <v>-0.61609761820955056</v>
      </c>
      <c r="M83" s="58">
        <f>L83*'Расчет субсидий'!Q83</f>
        <v>-12.321952364191011</v>
      </c>
      <c r="N83" s="59">
        <f t="shared" si="20"/>
        <v>-41.460080993925416</v>
      </c>
      <c r="O83" s="58">
        <f>'Расчет субсидий'!T83-1</f>
        <v>7.3846153846153895E-2</v>
      </c>
      <c r="P83" s="58">
        <f>O83*'Расчет субсидий'!U83</f>
        <v>1.8461538461538474</v>
      </c>
      <c r="Q83" s="59">
        <f t="shared" si="21"/>
        <v>6.2118149564694178</v>
      </c>
      <c r="R83" s="58">
        <f>'Расчет субсидий'!X83-1</f>
        <v>8.8888888888889017E-2</v>
      </c>
      <c r="S83" s="58">
        <f>R83*'Расчет субсидий'!Y83</f>
        <v>2.2222222222222254</v>
      </c>
      <c r="T83" s="59">
        <f t="shared" si="22"/>
        <v>7.4771846698243056</v>
      </c>
      <c r="U83" s="58">
        <f t="shared" si="10"/>
        <v>-8.4729130215562982</v>
      </c>
    </row>
    <row r="84" spans="1:21" ht="15" customHeight="1">
      <c r="A84" s="35" t="s">
        <v>83</v>
      </c>
      <c r="B84" s="56">
        <f>'Расчет субсидий'!AE84</f>
        <v>-63.872727272727275</v>
      </c>
      <c r="C84" s="58">
        <f>'Расчет субсидий'!D84-1</f>
        <v>3.2258064516129004E-2</v>
      </c>
      <c r="D84" s="58">
        <f>C84*'Расчет субсидий'!E84</f>
        <v>0.32258064516129004</v>
      </c>
      <c r="E84" s="59">
        <f t="shared" si="19"/>
        <v>1.383912229032058</v>
      </c>
      <c r="F84" s="29" t="s">
        <v>375</v>
      </c>
      <c r="G84" s="29" t="s">
        <v>375</v>
      </c>
      <c r="H84" s="29" t="s">
        <v>375</v>
      </c>
      <c r="I84" s="29" t="s">
        <v>375</v>
      </c>
      <c r="J84" s="29" t="s">
        <v>375</v>
      </c>
      <c r="K84" s="29" t="s">
        <v>375</v>
      </c>
      <c r="L84" s="58">
        <f>'Расчет субсидий'!P84-1</f>
        <v>-0.91887755102040813</v>
      </c>
      <c r="M84" s="58">
        <f>L84*'Расчет субсидий'!Q84</f>
        <v>-18.377551020408163</v>
      </c>
      <c r="N84" s="59">
        <f t="shared" si="20"/>
        <v>-78.842044550090705</v>
      </c>
      <c r="O84" s="58">
        <f>'Расчет субсидий'!T84-1</f>
        <v>7.4999999999999956E-2</v>
      </c>
      <c r="P84" s="58">
        <f>O84*'Расчет субсидий'!U84</f>
        <v>1.4999999999999991</v>
      </c>
      <c r="Q84" s="59">
        <f t="shared" si="21"/>
        <v>6.435191864999072</v>
      </c>
      <c r="R84" s="58">
        <f>'Расчет субсидий'!X84-1</f>
        <v>5.555555555555558E-2</v>
      </c>
      <c r="S84" s="58">
        <f>R84*'Расчет субсидий'!Y84</f>
        <v>1.6666666666666674</v>
      </c>
      <c r="T84" s="59">
        <f t="shared" si="22"/>
        <v>7.1502131833323093</v>
      </c>
      <c r="U84" s="58">
        <f t="shared" si="10"/>
        <v>-14.888303708580207</v>
      </c>
    </row>
    <row r="85" spans="1:21" ht="15" customHeight="1">
      <c r="A85" s="35" t="s">
        <v>84</v>
      </c>
      <c r="B85" s="56">
        <f>'Расчет субсидий'!AE85</f>
        <v>-57.899999999999977</v>
      </c>
      <c r="C85" s="58">
        <f>'Расчет субсидий'!D85-1</f>
        <v>2.1459227467810482E-3</v>
      </c>
      <c r="D85" s="58">
        <f>C85*'Расчет субсидий'!E85</f>
        <v>2.1459227467810482E-2</v>
      </c>
      <c r="E85" s="59">
        <f t="shared" si="19"/>
        <v>0.1118107176728922</v>
      </c>
      <c r="F85" s="29" t="s">
        <v>375</v>
      </c>
      <c r="G85" s="29" t="s">
        <v>375</v>
      </c>
      <c r="H85" s="29" t="s">
        <v>375</v>
      </c>
      <c r="I85" s="29" t="s">
        <v>375</v>
      </c>
      <c r="J85" s="29" t="s">
        <v>375</v>
      </c>
      <c r="K85" s="29" t="s">
        <v>375</v>
      </c>
      <c r="L85" s="58">
        <f>'Расчет субсидий'!P85-1</f>
        <v>-0.69716919025674784</v>
      </c>
      <c r="M85" s="58">
        <f>L85*'Расчет субсидий'!Q85</f>
        <v>-13.943383805134957</v>
      </c>
      <c r="N85" s="59">
        <f t="shared" si="20"/>
        <v>-72.650320351899936</v>
      </c>
      <c r="O85" s="58">
        <f>'Расчет субсидий'!T85-1</f>
        <v>5.1155115511551275E-2</v>
      </c>
      <c r="P85" s="58">
        <f>O85*'Расчет субсидий'!U85</f>
        <v>1.2788778877887819</v>
      </c>
      <c r="Q85" s="59">
        <f t="shared" si="21"/>
        <v>6.6634390573541884</v>
      </c>
      <c r="R85" s="58">
        <f>'Расчет субсидий'!X85-1</f>
        <v>6.1224489795918435E-2</v>
      </c>
      <c r="S85" s="58">
        <f>R85*'Расчет субсидий'!Y85</f>
        <v>1.5306122448979609</v>
      </c>
      <c r="T85" s="59">
        <f t="shared" si="22"/>
        <v>7.9750705768728771</v>
      </c>
      <c r="U85" s="58">
        <f t="shared" si="10"/>
        <v>-11.112434444980403</v>
      </c>
    </row>
    <row r="86" spans="1:21" ht="15" customHeight="1">
      <c r="A86" s="35" t="s">
        <v>85</v>
      </c>
      <c r="B86" s="56">
        <f>'Расчет субсидий'!AE86</f>
        <v>52.109090909090924</v>
      </c>
      <c r="C86" s="58">
        <f>'Расчет субсидий'!D86-1</f>
        <v>2.857142857142847E-2</v>
      </c>
      <c r="D86" s="58">
        <f>C86*'Расчет субсидий'!E86</f>
        <v>0.2857142857142847</v>
      </c>
      <c r="E86" s="59">
        <f t="shared" si="19"/>
        <v>1.0530156268696325</v>
      </c>
      <c r="F86" s="29" t="s">
        <v>375</v>
      </c>
      <c r="G86" s="29" t="s">
        <v>375</v>
      </c>
      <c r="H86" s="29" t="s">
        <v>375</v>
      </c>
      <c r="I86" s="29" t="s">
        <v>375</v>
      </c>
      <c r="J86" s="29" t="s">
        <v>375</v>
      </c>
      <c r="K86" s="29" t="s">
        <v>375</v>
      </c>
      <c r="L86" s="58">
        <f>'Расчет субсидий'!P86-1</f>
        <v>0.42364532019704426</v>
      </c>
      <c r="M86" s="58">
        <f>L86*'Расчет субсидий'!Q86</f>
        <v>8.4729064039408861</v>
      </c>
      <c r="N86" s="59">
        <f t="shared" si="20"/>
        <v>31.227359969237487</v>
      </c>
      <c r="O86" s="58">
        <f>'Расчет субсидий'!T86-1</f>
        <v>0.11111111111111116</v>
      </c>
      <c r="P86" s="58">
        <f>O86*'Расчет субсидий'!U86</f>
        <v>2.2222222222222232</v>
      </c>
      <c r="Q86" s="59">
        <f t="shared" si="21"/>
        <v>8.190121542319396</v>
      </c>
      <c r="R86" s="58">
        <f>'Расчет субсидий'!X86-1</f>
        <v>0.10526315789473695</v>
      </c>
      <c r="S86" s="58">
        <f>R86*'Расчет субсидий'!Y86</f>
        <v>3.1578947368421084</v>
      </c>
      <c r="T86" s="59">
        <f t="shared" si="22"/>
        <v>11.638593770664412</v>
      </c>
      <c r="U86" s="58">
        <f t="shared" si="10"/>
        <v>14.138737648719502</v>
      </c>
    </row>
    <row r="87" spans="1:21" ht="15" customHeight="1">
      <c r="A87" s="35" t="s">
        <v>86</v>
      </c>
      <c r="B87" s="56">
        <f>'Расчет субсидий'!AE87</f>
        <v>63.972727272727269</v>
      </c>
      <c r="C87" s="58">
        <f>'Расчет субсидий'!D87-1</f>
        <v>2.857142857142847E-2</v>
      </c>
      <c r="D87" s="58">
        <f>C87*'Расчет субсидий'!E87</f>
        <v>0.2857142857142847</v>
      </c>
      <c r="E87" s="59">
        <f t="shared" si="19"/>
        <v>0.22610942346523977</v>
      </c>
      <c r="F87" s="29" t="s">
        <v>375</v>
      </c>
      <c r="G87" s="29" t="s">
        <v>375</v>
      </c>
      <c r="H87" s="29" t="s">
        <v>375</v>
      </c>
      <c r="I87" s="29" t="s">
        <v>375</v>
      </c>
      <c r="J87" s="29" t="s">
        <v>375</v>
      </c>
      <c r="K87" s="29" t="s">
        <v>375</v>
      </c>
      <c r="L87" s="58">
        <f>'Расчет субсидий'!P87-1</f>
        <v>3.8857142857142861</v>
      </c>
      <c r="M87" s="58">
        <f>L87*'Расчет субсидий'!Q87</f>
        <v>77.714285714285722</v>
      </c>
      <c r="N87" s="59">
        <f t="shared" si="20"/>
        <v>61.501763182545446</v>
      </c>
      <c r="O87" s="58">
        <f>'Расчет субсидий'!T87-1</f>
        <v>2.6178010471204161E-2</v>
      </c>
      <c r="P87" s="58">
        <f>O87*'Расчет субсидий'!U87</f>
        <v>0.78534031413612482</v>
      </c>
      <c r="Q87" s="59">
        <f t="shared" si="21"/>
        <v>0.62150495978665543</v>
      </c>
      <c r="R87" s="58">
        <f>'Расчет субсидий'!X87-1</f>
        <v>0.10256410256410264</v>
      </c>
      <c r="S87" s="58">
        <f>R87*'Расчет субсидий'!Y87</f>
        <v>2.0512820512820529</v>
      </c>
      <c r="T87" s="59">
        <f t="shared" si="22"/>
        <v>1.6233497069299339</v>
      </c>
      <c r="U87" s="58">
        <f t="shared" si="10"/>
        <v>80.836622365418179</v>
      </c>
    </row>
    <row r="88" spans="1:21" ht="15" customHeight="1">
      <c r="A88" s="35" t="s">
        <v>87</v>
      </c>
      <c r="B88" s="56">
        <f>'Расчет субсидий'!AE88</f>
        <v>23.709090909090918</v>
      </c>
      <c r="C88" s="58">
        <f>'Расчет субсидий'!D88-1</f>
        <v>0.11764705882352944</v>
      </c>
      <c r="D88" s="58">
        <f>C88*'Расчет субсидий'!E88</f>
        <v>1.1764705882352944</v>
      </c>
      <c r="E88" s="59">
        <f t="shared" si="19"/>
        <v>3.2769210057888221</v>
      </c>
      <c r="F88" s="29" t="s">
        <v>375</v>
      </c>
      <c r="G88" s="29" t="s">
        <v>375</v>
      </c>
      <c r="H88" s="29" t="s">
        <v>375</v>
      </c>
      <c r="I88" s="29" t="s">
        <v>375</v>
      </c>
      <c r="J88" s="29" t="s">
        <v>375</v>
      </c>
      <c r="K88" s="29" t="s">
        <v>375</v>
      </c>
      <c r="L88" s="58">
        <f>'Расчет субсидий'!P88-1</f>
        <v>7.2727272727272751E-2</v>
      </c>
      <c r="M88" s="58">
        <f>L88*'Расчет субсидий'!Q88</f>
        <v>1.454545454545455</v>
      </c>
      <c r="N88" s="59">
        <f t="shared" si="20"/>
        <v>4.0514659707934531</v>
      </c>
      <c r="O88" s="58">
        <f>'Расчет субсидий'!T88-1</f>
        <v>0.14000000000000012</v>
      </c>
      <c r="P88" s="58">
        <f>O88*'Расчет субсидий'!U88</f>
        <v>3.5000000000000031</v>
      </c>
      <c r="Q88" s="59">
        <f t="shared" si="21"/>
        <v>9.7488399922217521</v>
      </c>
      <c r="R88" s="58">
        <f>'Расчет субсидий'!X88-1</f>
        <v>9.5238095238095122E-2</v>
      </c>
      <c r="S88" s="58">
        <f>R88*'Расчет субсидий'!Y88</f>
        <v>2.3809523809523778</v>
      </c>
      <c r="T88" s="59">
        <f t="shared" si="22"/>
        <v>6.6318639402868911</v>
      </c>
      <c r="U88" s="58">
        <f t="shared" si="10"/>
        <v>8.5119684237331299</v>
      </c>
    </row>
    <row r="89" spans="1:21" ht="15" customHeight="1">
      <c r="A89" s="35" t="s">
        <v>88</v>
      </c>
      <c r="B89" s="56">
        <f>'Расчет субсидий'!AE89</f>
        <v>9.0454545454545325</v>
      </c>
      <c r="C89" s="58">
        <f>'Расчет субсидий'!D89-1</f>
        <v>3.2258064516129004E-2</v>
      </c>
      <c r="D89" s="58">
        <f>C89*'Расчет субсидий'!E89</f>
        <v>0.32258064516129004</v>
      </c>
      <c r="E89" s="59">
        <f t="shared" si="19"/>
        <v>0.76136717019892919</v>
      </c>
      <c r="F89" s="29" t="s">
        <v>375</v>
      </c>
      <c r="G89" s="29" t="s">
        <v>375</v>
      </c>
      <c r="H89" s="29" t="s">
        <v>375</v>
      </c>
      <c r="I89" s="29" t="s">
        <v>375</v>
      </c>
      <c r="J89" s="29" t="s">
        <v>375</v>
      </c>
      <c r="K89" s="29" t="s">
        <v>375</v>
      </c>
      <c r="L89" s="58">
        <f>'Расчет субсидий'!P89-1</f>
        <v>0</v>
      </c>
      <c r="M89" s="58">
        <f>L89*'Расчет субсидий'!Q89</f>
        <v>0</v>
      </c>
      <c r="N89" s="59">
        <f t="shared" si="20"/>
        <v>0</v>
      </c>
      <c r="O89" s="58">
        <f>'Расчет субсидий'!T89-1</f>
        <v>7.1428571428571397E-2</v>
      </c>
      <c r="P89" s="58">
        <f>O89*'Расчет субсидий'!U89</f>
        <v>1.7857142857142849</v>
      </c>
      <c r="Q89" s="59">
        <f t="shared" si="21"/>
        <v>4.2147111207440737</v>
      </c>
      <c r="R89" s="58">
        <f>'Расчет субсидий'!X89-1</f>
        <v>6.8965517241379448E-2</v>
      </c>
      <c r="S89" s="58">
        <f>R89*'Расчет субсидий'!Y89</f>
        <v>1.7241379310344862</v>
      </c>
      <c r="T89" s="59">
        <f t="shared" si="22"/>
        <v>4.0693762545115293</v>
      </c>
      <c r="U89" s="58">
        <f t="shared" si="10"/>
        <v>3.8324328619100609</v>
      </c>
    </row>
    <row r="90" spans="1:21" ht="15" customHeight="1">
      <c r="A90" s="35" t="s">
        <v>89</v>
      </c>
      <c r="B90" s="56">
        <f>'Расчет субсидий'!AE90</f>
        <v>14.381818181818176</v>
      </c>
      <c r="C90" s="58">
        <f>'Расчет субсидий'!D90-1</f>
        <v>2.2271714922048602E-3</v>
      </c>
      <c r="D90" s="58">
        <f>C90*'Расчет субсидий'!E90</f>
        <v>2.2271714922048602E-2</v>
      </c>
      <c r="E90" s="59">
        <f t="shared" si="19"/>
        <v>8.1564810904768442E-2</v>
      </c>
      <c r="F90" s="29" t="s">
        <v>375</v>
      </c>
      <c r="G90" s="29" t="s">
        <v>375</v>
      </c>
      <c r="H90" s="29" t="s">
        <v>375</v>
      </c>
      <c r="I90" s="29" t="s">
        <v>375</v>
      </c>
      <c r="J90" s="29" t="s">
        <v>375</v>
      </c>
      <c r="K90" s="29" t="s">
        <v>375</v>
      </c>
      <c r="L90" s="58">
        <f>'Расчет субсидий'!P90-1</f>
        <v>0</v>
      </c>
      <c r="M90" s="58">
        <f>L90*'Расчет субсидий'!Q90</f>
        <v>0</v>
      </c>
      <c r="N90" s="59">
        <f t="shared" si="20"/>
        <v>0</v>
      </c>
      <c r="O90" s="58">
        <f>'Расчет субсидий'!T90-1</f>
        <v>6.6666666666666652E-2</v>
      </c>
      <c r="P90" s="58">
        <f>O90*'Расчет субсидий'!U90</f>
        <v>1.9999999999999996</v>
      </c>
      <c r="Q90" s="59">
        <f t="shared" si="21"/>
        <v>7.3245200192483342</v>
      </c>
      <c r="R90" s="58">
        <f>'Расчет субсидий'!X90-1</f>
        <v>9.5238095238095122E-2</v>
      </c>
      <c r="S90" s="58">
        <f>R90*'Расчет субсидий'!Y90</f>
        <v>1.9047619047619024</v>
      </c>
      <c r="T90" s="59">
        <f t="shared" si="22"/>
        <v>6.975733351665073</v>
      </c>
      <c r="U90" s="58">
        <f t="shared" si="10"/>
        <v>3.9270336196839506</v>
      </c>
    </row>
    <row r="91" spans="1:21" ht="15" customHeight="1">
      <c r="A91" s="34" t="s">
        <v>90</v>
      </c>
      <c r="B91" s="60"/>
      <c r="C91" s="61"/>
      <c r="D91" s="61"/>
      <c r="E91" s="62"/>
      <c r="F91" s="61"/>
      <c r="G91" s="61"/>
      <c r="H91" s="62"/>
      <c r="I91" s="62"/>
      <c r="J91" s="62"/>
      <c r="K91" s="62"/>
      <c r="L91" s="61"/>
      <c r="M91" s="61"/>
      <c r="N91" s="62"/>
      <c r="O91" s="61"/>
      <c r="P91" s="61"/>
      <c r="Q91" s="62"/>
      <c r="R91" s="61"/>
      <c r="S91" s="61"/>
      <c r="T91" s="62"/>
      <c r="U91" s="62"/>
    </row>
    <row r="92" spans="1:21" ht="15" customHeight="1">
      <c r="A92" s="35" t="s">
        <v>91</v>
      </c>
      <c r="B92" s="56">
        <f>'Расчет субсидий'!AE92</f>
        <v>-15.13636363636364</v>
      </c>
      <c r="C92" s="58">
        <f>'Расчет субсидий'!D92-1</f>
        <v>-1</v>
      </c>
      <c r="D92" s="58">
        <f>C92*'Расчет субсидий'!E92</f>
        <v>0</v>
      </c>
      <c r="E92" s="59">
        <f t="shared" ref="E92:E104" si="23">$B92*D92/$U92</f>
        <v>0</v>
      </c>
      <c r="F92" s="29" t="s">
        <v>375</v>
      </c>
      <c r="G92" s="29" t="s">
        <v>375</v>
      </c>
      <c r="H92" s="29" t="s">
        <v>375</v>
      </c>
      <c r="I92" s="29" t="s">
        <v>375</v>
      </c>
      <c r="J92" s="29" t="s">
        <v>375</v>
      </c>
      <c r="K92" s="29" t="s">
        <v>375</v>
      </c>
      <c r="L92" s="58">
        <f>'Расчет субсидий'!P92-1</f>
        <v>-0.62460063897763574</v>
      </c>
      <c r="M92" s="58">
        <f>L92*'Расчет субсидий'!Q92</f>
        <v>-12.492012779552715</v>
      </c>
      <c r="N92" s="59">
        <f t="shared" ref="N92:N104" si="24">$B92*M92/$U92</f>
        <v>-15.676101247731225</v>
      </c>
      <c r="O92" s="58">
        <f>'Расчет субсидий'!T92-1</f>
        <v>2.1505376344086002E-2</v>
      </c>
      <c r="P92" s="58">
        <f>O92*'Расчет субсидий'!U92</f>
        <v>0.43010752688172005</v>
      </c>
      <c r="Q92" s="59">
        <f t="shared" ref="Q92:Q104" si="25">$B92*P92/$U92</f>
        <v>0.53973761136758458</v>
      </c>
      <c r="R92" s="58">
        <f>'Расчет субсидий'!X92-1</f>
        <v>0</v>
      </c>
      <c r="S92" s="58">
        <f>R92*'Расчет субсидий'!Y92</f>
        <v>0</v>
      </c>
      <c r="T92" s="59">
        <f t="shared" ref="T92:T104" si="26">$B92*S92/$U92</f>
        <v>0</v>
      </c>
      <c r="U92" s="58">
        <f t="shared" si="10"/>
        <v>-12.061905252670995</v>
      </c>
    </row>
    <row r="93" spans="1:21" ht="15" customHeight="1">
      <c r="A93" s="35" t="s">
        <v>92</v>
      </c>
      <c r="B93" s="56">
        <f>'Расчет субсидий'!AE93</f>
        <v>43.972727272727298</v>
      </c>
      <c r="C93" s="58">
        <f>'Расчет субсидий'!D93-1</f>
        <v>8.3178817770525937E-2</v>
      </c>
      <c r="D93" s="58">
        <f>C93*'Расчет субсидий'!E93</f>
        <v>0.83178817770525937</v>
      </c>
      <c r="E93" s="59">
        <f t="shared" si="23"/>
        <v>5.5958371511235763</v>
      </c>
      <c r="F93" s="29" t="s">
        <v>375</v>
      </c>
      <c r="G93" s="29" t="s">
        <v>375</v>
      </c>
      <c r="H93" s="29" t="s">
        <v>375</v>
      </c>
      <c r="I93" s="29" t="s">
        <v>375</v>
      </c>
      <c r="J93" s="29" t="s">
        <v>375</v>
      </c>
      <c r="K93" s="29" t="s">
        <v>375</v>
      </c>
      <c r="L93" s="58">
        <f>'Расчет субсидий'!P93-1</f>
        <v>0.16910002179123995</v>
      </c>
      <c r="M93" s="58">
        <f>L93*'Расчет субсидий'!Q93</f>
        <v>3.382000435824799</v>
      </c>
      <c r="N93" s="59">
        <f t="shared" si="24"/>
        <v>22.752335499784628</v>
      </c>
      <c r="O93" s="58">
        <f>'Расчет субсидий'!T93-1</f>
        <v>8.9820359281438389E-3</v>
      </c>
      <c r="P93" s="58">
        <f>O93*'Расчет субсидий'!U93</f>
        <v>0.17964071856287678</v>
      </c>
      <c r="Q93" s="59">
        <f t="shared" si="25"/>
        <v>1.2085290867705543</v>
      </c>
      <c r="R93" s="58">
        <f>'Расчет субсидий'!X93-1</f>
        <v>7.1428571428571397E-2</v>
      </c>
      <c r="S93" s="58">
        <f>R93*'Расчет субсидий'!Y93</f>
        <v>2.1428571428571419</v>
      </c>
      <c r="T93" s="59">
        <f t="shared" si="26"/>
        <v>14.416025535048544</v>
      </c>
      <c r="U93" s="58">
        <f t="shared" si="10"/>
        <v>6.5362864749500762</v>
      </c>
    </row>
    <row r="94" spans="1:21" ht="15" customHeight="1">
      <c r="A94" s="35" t="s">
        <v>93</v>
      </c>
      <c r="B94" s="56">
        <f>'Расчет субсидий'!AE94</f>
        <v>-39.145454545454527</v>
      </c>
      <c r="C94" s="58">
        <f>'Расчет субсидий'!D94-1</f>
        <v>-1</v>
      </c>
      <c r="D94" s="58">
        <f>C94*'Расчет субсидий'!E94</f>
        <v>0</v>
      </c>
      <c r="E94" s="59">
        <f t="shared" si="23"/>
        <v>0</v>
      </c>
      <c r="F94" s="29" t="s">
        <v>375</v>
      </c>
      <c r="G94" s="29" t="s">
        <v>375</v>
      </c>
      <c r="H94" s="29" t="s">
        <v>375</v>
      </c>
      <c r="I94" s="29" t="s">
        <v>375</v>
      </c>
      <c r="J94" s="29" t="s">
        <v>375</v>
      </c>
      <c r="K94" s="29" t="s">
        <v>375</v>
      </c>
      <c r="L94" s="58">
        <f>'Расчет субсидий'!P94-1</f>
        <v>-0.89310722100656459</v>
      </c>
      <c r="M94" s="58">
        <f>L94*'Расчет субсидий'!Q94</f>
        <v>-17.86214442013129</v>
      </c>
      <c r="N94" s="59">
        <f t="shared" si="24"/>
        <v>-44.25146698865187</v>
      </c>
      <c r="O94" s="58">
        <f>'Расчет субсидий'!T94-1</f>
        <v>9.302325581395321E-3</v>
      </c>
      <c r="P94" s="58">
        <f>O94*'Расчет субсидий'!U94</f>
        <v>0.18604651162790642</v>
      </c>
      <c r="Q94" s="59">
        <f t="shared" si="25"/>
        <v>0.46090944480201579</v>
      </c>
      <c r="R94" s="58">
        <f>'Расчет субсидий'!X94-1</f>
        <v>6.25E-2</v>
      </c>
      <c r="S94" s="58">
        <f>R94*'Расчет субсидий'!Y94</f>
        <v>1.875</v>
      </c>
      <c r="T94" s="59">
        <f t="shared" si="26"/>
        <v>4.6451029983953296</v>
      </c>
      <c r="U94" s="58">
        <f t="shared" si="10"/>
        <v>-15.801097908503383</v>
      </c>
    </row>
    <row r="95" spans="1:21" ht="15" customHeight="1">
      <c r="A95" s="35" t="s">
        <v>94</v>
      </c>
      <c r="B95" s="56">
        <f>'Расчет субсидий'!AE95</f>
        <v>-4.8727272727272606</v>
      </c>
      <c r="C95" s="58">
        <f>'Расчет субсидий'!D95-1</f>
        <v>-1</v>
      </c>
      <c r="D95" s="58">
        <f>C95*'Расчет субсидий'!E95</f>
        <v>0</v>
      </c>
      <c r="E95" s="59">
        <f t="shared" si="23"/>
        <v>0</v>
      </c>
      <c r="F95" s="29" t="s">
        <v>375</v>
      </c>
      <c r="G95" s="29" t="s">
        <v>375</v>
      </c>
      <c r="H95" s="29" t="s">
        <v>375</v>
      </c>
      <c r="I95" s="29" t="s">
        <v>375</v>
      </c>
      <c r="J95" s="29" t="s">
        <v>375</v>
      </c>
      <c r="K95" s="29" t="s">
        <v>375</v>
      </c>
      <c r="L95" s="58">
        <f>'Расчет субсидий'!P95-1</f>
        <v>-0.40463917525773185</v>
      </c>
      <c r="M95" s="58">
        <f>L95*'Расчет субсидий'!Q95</f>
        <v>-8.0927835051546371</v>
      </c>
      <c r="N95" s="59">
        <f t="shared" si="24"/>
        <v>-12.750303030303012</v>
      </c>
      <c r="O95" s="58">
        <f>'Расчет субсидий'!T95-1</f>
        <v>0</v>
      </c>
      <c r="P95" s="58">
        <f>O95*'Расчет субсидий'!U95</f>
        <v>0</v>
      </c>
      <c r="Q95" s="59">
        <f t="shared" si="25"/>
        <v>0</v>
      </c>
      <c r="R95" s="58">
        <f>'Расчет субсидий'!X95-1</f>
        <v>0.16666666666666674</v>
      </c>
      <c r="S95" s="58">
        <f>R95*'Расчет субсидий'!Y95</f>
        <v>5.0000000000000018</v>
      </c>
      <c r="T95" s="59">
        <f t="shared" si="26"/>
        <v>7.8775757575757499</v>
      </c>
      <c r="U95" s="58">
        <f t="shared" si="10"/>
        <v>-3.0927835051546353</v>
      </c>
    </row>
    <row r="96" spans="1:21" ht="15" customHeight="1">
      <c r="A96" s="35" t="s">
        <v>95</v>
      </c>
      <c r="B96" s="56">
        <f>'Расчет субсидий'!AE96</f>
        <v>-28.76363636363638</v>
      </c>
      <c r="C96" s="58">
        <f>'Расчет субсидий'!D96-1</f>
        <v>0</v>
      </c>
      <c r="D96" s="58">
        <f>C96*'Расчет субсидий'!E96</f>
        <v>0</v>
      </c>
      <c r="E96" s="59">
        <f t="shared" si="23"/>
        <v>0</v>
      </c>
      <c r="F96" s="29" t="s">
        <v>375</v>
      </c>
      <c r="G96" s="29" t="s">
        <v>375</v>
      </c>
      <c r="H96" s="29" t="s">
        <v>375</v>
      </c>
      <c r="I96" s="29" t="s">
        <v>375</v>
      </c>
      <c r="J96" s="29" t="s">
        <v>375</v>
      </c>
      <c r="K96" s="29" t="s">
        <v>375</v>
      </c>
      <c r="L96" s="58">
        <f>'Расчет субсидий'!P96-1</f>
        <v>-0.96663675236235025</v>
      </c>
      <c r="M96" s="58">
        <f>L96*'Расчет субсидий'!Q96</f>
        <v>-19.332735047247006</v>
      </c>
      <c r="N96" s="59">
        <f t="shared" si="24"/>
        <v>-46.445401958623641</v>
      </c>
      <c r="O96" s="58">
        <f>'Расчет субсидий'!T96-1</f>
        <v>0.1693989071038251</v>
      </c>
      <c r="P96" s="58">
        <f>O96*'Расчет субсидий'!U96</f>
        <v>4.2349726775956276</v>
      </c>
      <c r="Q96" s="59">
        <f t="shared" si="25"/>
        <v>10.174194588298931</v>
      </c>
      <c r="R96" s="58">
        <f>'Расчет субсидий'!X96-1</f>
        <v>0.125</v>
      </c>
      <c r="S96" s="58">
        <f>R96*'Расчет субсидий'!Y96</f>
        <v>3.125</v>
      </c>
      <c r="T96" s="59">
        <f t="shared" si="26"/>
        <v>7.507571006688325</v>
      </c>
      <c r="U96" s="58">
        <f t="shared" si="10"/>
        <v>-11.972762369651377</v>
      </c>
    </row>
    <row r="97" spans="1:21" ht="15" customHeight="1">
      <c r="A97" s="35" t="s">
        <v>96</v>
      </c>
      <c r="B97" s="56">
        <f>'Расчет субсидий'!AE97</f>
        <v>14.381818181818176</v>
      </c>
      <c r="C97" s="58">
        <f>'Расчет субсидий'!D97-1</f>
        <v>-1</v>
      </c>
      <c r="D97" s="58">
        <f>C97*'Расчет субсидий'!E97</f>
        <v>0</v>
      </c>
      <c r="E97" s="59">
        <f t="shared" si="23"/>
        <v>0</v>
      </c>
      <c r="F97" s="29" t="s">
        <v>375</v>
      </c>
      <c r="G97" s="29" t="s">
        <v>375</v>
      </c>
      <c r="H97" s="29" t="s">
        <v>375</v>
      </c>
      <c r="I97" s="29" t="s">
        <v>375</v>
      </c>
      <c r="J97" s="29" t="s">
        <v>375</v>
      </c>
      <c r="K97" s="29" t="s">
        <v>375</v>
      </c>
      <c r="L97" s="58">
        <f>'Расчет субсидий'!P97-1</f>
        <v>0.25</v>
      </c>
      <c r="M97" s="58">
        <f>L97*'Расчет субсидий'!Q97</f>
        <v>5</v>
      </c>
      <c r="N97" s="59">
        <f t="shared" si="24"/>
        <v>8.816651624548733</v>
      </c>
      <c r="O97" s="58">
        <f>'Расчет субсидий'!T97-1</f>
        <v>2.0979020979020824E-2</v>
      </c>
      <c r="P97" s="58">
        <f>O97*'Расчет субсидий'!U97</f>
        <v>0.52447552447552059</v>
      </c>
      <c r="Q97" s="59">
        <f t="shared" si="25"/>
        <v>0.92482359698062955</v>
      </c>
      <c r="R97" s="58">
        <f>'Расчет субсидий'!X97-1</f>
        <v>0.10526315789473695</v>
      </c>
      <c r="S97" s="58">
        <f>R97*'Расчет субсидий'!Y97</f>
        <v>2.6315789473684239</v>
      </c>
      <c r="T97" s="59">
        <f t="shared" si="26"/>
        <v>4.6403429602888124</v>
      </c>
      <c r="U97" s="58">
        <f t="shared" si="10"/>
        <v>8.1560544718439445</v>
      </c>
    </row>
    <row r="98" spans="1:21" ht="15" customHeight="1">
      <c r="A98" s="35" t="s">
        <v>97</v>
      </c>
      <c r="B98" s="56">
        <f>'Расчет субсидий'!AE98</f>
        <v>-29.954545454545467</v>
      </c>
      <c r="C98" s="58">
        <f>'Расчет субсидий'!D98-1</f>
        <v>-0.1685393258426966</v>
      </c>
      <c r="D98" s="58">
        <f>C98*'Расчет субсидий'!E98</f>
        <v>-1.685393258426966</v>
      </c>
      <c r="E98" s="59">
        <f t="shared" si="23"/>
        <v>-5.1356633995082746</v>
      </c>
      <c r="F98" s="29" t="s">
        <v>375</v>
      </c>
      <c r="G98" s="29" t="s">
        <v>375</v>
      </c>
      <c r="H98" s="29" t="s">
        <v>375</v>
      </c>
      <c r="I98" s="29" t="s">
        <v>375</v>
      </c>
      <c r="J98" s="29" t="s">
        <v>375</v>
      </c>
      <c r="K98" s="29" t="s">
        <v>375</v>
      </c>
      <c r="L98" s="58">
        <f>'Расчет субсидий'!P98-1</f>
        <v>-0.602051282051282</v>
      </c>
      <c r="M98" s="58">
        <f>L98*'Расчет субсидий'!Q98</f>
        <v>-12.041025641025641</v>
      </c>
      <c r="N98" s="59">
        <f t="shared" si="24"/>
        <v>-36.690935108445927</v>
      </c>
      <c r="O98" s="58">
        <f>'Расчет субсидий'!T98-1</f>
        <v>3.409090909090895E-2</v>
      </c>
      <c r="P98" s="58">
        <f>O98*'Расчет субсидий'!U98</f>
        <v>0.68181818181817899</v>
      </c>
      <c r="Q98" s="59">
        <f t="shared" si="25"/>
        <v>2.0776092843465213</v>
      </c>
      <c r="R98" s="58">
        <f>'Расчет субсидий'!X98-1</f>
        <v>0.10714285714285721</v>
      </c>
      <c r="S98" s="58">
        <f>R98*'Расчет субсидий'!Y98</f>
        <v>3.2142857142857162</v>
      </c>
      <c r="T98" s="59">
        <f t="shared" si="26"/>
        <v>9.7944437690622177</v>
      </c>
      <c r="U98" s="58">
        <f t="shared" si="10"/>
        <v>-9.8303150033487121</v>
      </c>
    </row>
    <row r="99" spans="1:21" ht="15" customHeight="1">
      <c r="A99" s="35" t="s">
        <v>98</v>
      </c>
      <c r="B99" s="56">
        <f>'Расчет субсидий'!AE99</f>
        <v>-43.709090909090904</v>
      </c>
      <c r="C99" s="58">
        <f>'Расчет субсидий'!D99-1</f>
        <v>0.95555555555555549</v>
      </c>
      <c r="D99" s="58">
        <f>C99*'Расчет субсидий'!E99</f>
        <v>9.5555555555555554</v>
      </c>
      <c r="E99" s="59">
        <f t="shared" si="23"/>
        <v>13.73411805978003</v>
      </c>
      <c r="F99" s="29" t="s">
        <v>375</v>
      </c>
      <c r="G99" s="29" t="s">
        <v>375</v>
      </c>
      <c r="H99" s="29" t="s">
        <v>375</v>
      </c>
      <c r="I99" s="29" t="s">
        <v>375</v>
      </c>
      <c r="J99" s="29" t="s">
        <v>375</v>
      </c>
      <c r="K99" s="29" t="s">
        <v>375</v>
      </c>
      <c r="L99" s="58">
        <f>'Расчет субсидий'!P99-1</f>
        <v>-0.74831460674157302</v>
      </c>
      <c r="M99" s="58">
        <f>L99*'Расчет субсидий'!Q99</f>
        <v>-14.966292134831461</v>
      </c>
      <c r="N99" s="59">
        <f t="shared" si="24"/>
        <v>-21.510923347353412</v>
      </c>
      <c r="O99" s="58">
        <f>'Расчет субсидий'!T99-1</f>
        <v>0</v>
      </c>
      <c r="P99" s="58">
        <f>O99*'Расчет субсидий'!U99</f>
        <v>0</v>
      </c>
      <c r="Q99" s="59">
        <f t="shared" si="25"/>
        <v>0</v>
      </c>
      <c r="R99" s="58">
        <f>'Расчет субсидий'!X99-1</f>
        <v>-1</v>
      </c>
      <c r="S99" s="58">
        <f>R99*'Расчет субсидий'!Y99</f>
        <v>-25</v>
      </c>
      <c r="T99" s="59">
        <f t="shared" si="26"/>
        <v>-35.932285621517522</v>
      </c>
      <c r="U99" s="58">
        <f t="shared" si="10"/>
        <v>-30.410736579275905</v>
      </c>
    </row>
    <row r="100" spans="1:21" ht="15" customHeight="1">
      <c r="A100" s="35" t="s">
        <v>99</v>
      </c>
      <c r="B100" s="56">
        <f>'Расчет субсидий'!AE100</f>
        <v>-30.690909090909088</v>
      </c>
      <c r="C100" s="58">
        <f>'Расчет субсидий'!D100-1</f>
        <v>-5.8181818181818223E-2</v>
      </c>
      <c r="D100" s="58">
        <f>C100*'Расчет субсидий'!E100</f>
        <v>-0.58181818181818223</v>
      </c>
      <c r="E100" s="59">
        <f t="shared" si="23"/>
        <v>-1.0757997429530155</v>
      </c>
      <c r="F100" s="29" t="s">
        <v>375</v>
      </c>
      <c r="G100" s="29" t="s">
        <v>375</v>
      </c>
      <c r="H100" s="29" t="s">
        <v>375</v>
      </c>
      <c r="I100" s="29" t="s">
        <v>375</v>
      </c>
      <c r="J100" s="29" t="s">
        <v>375</v>
      </c>
      <c r="K100" s="29" t="s">
        <v>375</v>
      </c>
      <c r="L100" s="58">
        <f>'Расчет субсидий'!P100-1</f>
        <v>-0.82166123778501632</v>
      </c>
      <c r="M100" s="58">
        <f>L100*'Расчет субсидий'!Q100</f>
        <v>-16.433224755700326</v>
      </c>
      <c r="N100" s="59">
        <f t="shared" si="24"/>
        <v>-30.385538851372939</v>
      </c>
      <c r="O100" s="58">
        <f>'Расчет субсидий'!T100-1</f>
        <v>0</v>
      </c>
      <c r="P100" s="58">
        <f>O100*'Расчет субсидий'!U100</f>
        <v>0</v>
      </c>
      <c r="Q100" s="59">
        <f t="shared" si="25"/>
        <v>0</v>
      </c>
      <c r="R100" s="58">
        <f>'Расчет субсидий'!X100-1</f>
        <v>1.6666666666666607E-2</v>
      </c>
      <c r="S100" s="58">
        <f>R100*'Расчет субсидий'!Y100</f>
        <v>0.41666666666666519</v>
      </c>
      <c r="T100" s="59">
        <f t="shared" si="26"/>
        <v>0.77042950341686978</v>
      </c>
      <c r="U100" s="58">
        <f t="shared" si="10"/>
        <v>-16.598376270851844</v>
      </c>
    </row>
    <row r="101" spans="1:21" ht="15" customHeight="1">
      <c r="A101" s="35" t="s">
        <v>100</v>
      </c>
      <c r="B101" s="56">
        <f>'Расчет субсидий'!AE101</f>
        <v>-47.536363636363632</v>
      </c>
      <c r="C101" s="58">
        <f>'Расчет субсидий'!D101-1</f>
        <v>-1</v>
      </c>
      <c r="D101" s="58">
        <f>C101*'Расчет субсидий'!E101</f>
        <v>0</v>
      </c>
      <c r="E101" s="59">
        <f t="shared" si="23"/>
        <v>0</v>
      </c>
      <c r="F101" s="29" t="s">
        <v>375</v>
      </c>
      <c r="G101" s="29" t="s">
        <v>375</v>
      </c>
      <c r="H101" s="29" t="s">
        <v>375</v>
      </c>
      <c r="I101" s="29" t="s">
        <v>375</v>
      </c>
      <c r="J101" s="29" t="s">
        <v>375</v>
      </c>
      <c r="K101" s="29" t="s">
        <v>375</v>
      </c>
      <c r="L101" s="58">
        <f>'Расчет субсидий'!P101-1</f>
        <v>-0.86454652532391052</v>
      </c>
      <c r="M101" s="58">
        <f>L101*'Расчет субсидий'!Q101</f>
        <v>-17.290930506478212</v>
      </c>
      <c r="N101" s="59">
        <f t="shared" si="24"/>
        <v>-48.368910447912334</v>
      </c>
      <c r="O101" s="58">
        <f>'Расчет субсидий'!T101-1</f>
        <v>1.9841269841269771E-2</v>
      </c>
      <c r="P101" s="58">
        <f>O101*'Расчет субсидий'!U101</f>
        <v>0.29761904761904656</v>
      </c>
      <c r="Q101" s="59">
        <f t="shared" si="25"/>
        <v>0.83254681154870214</v>
      </c>
      <c r="R101" s="58">
        <f>'Расчет субсидий'!X101-1</f>
        <v>0</v>
      </c>
      <c r="S101" s="58">
        <f>R101*'Расчет субсидий'!Y101</f>
        <v>0</v>
      </c>
      <c r="T101" s="59">
        <f t="shared" si="26"/>
        <v>0</v>
      </c>
      <c r="U101" s="58">
        <f t="shared" si="10"/>
        <v>-16.993311458859164</v>
      </c>
    </row>
    <row r="102" spans="1:21" ht="15" customHeight="1">
      <c r="A102" s="35" t="s">
        <v>101</v>
      </c>
      <c r="B102" s="56">
        <f>'Расчет субсидий'!AE102</f>
        <v>28.563636363636348</v>
      </c>
      <c r="C102" s="58">
        <f>'Расчет субсидий'!D102-1</f>
        <v>-1</v>
      </c>
      <c r="D102" s="58">
        <f>C102*'Расчет субсидий'!E102</f>
        <v>0</v>
      </c>
      <c r="E102" s="59">
        <f t="shared" si="23"/>
        <v>0</v>
      </c>
      <c r="F102" s="29" t="s">
        <v>375</v>
      </c>
      <c r="G102" s="29" t="s">
        <v>375</v>
      </c>
      <c r="H102" s="29" t="s">
        <v>375</v>
      </c>
      <c r="I102" s="29" t="s">
        <v>375</v>
      </c>
      <c r="J102" s="29" t="s">
        <v>375</v>
      </c>
      <c r="K102" s="29" t="s">
        <v>375</v>
      </c>
      <c r="L102" s="58">
        <f>'Расчет субсидий'!P102-1</f>
        <v>1.5394736842105261</v>
      </c>
      <c r="M102" s="58">
        <f>L102*'Расчет субсидий'!Q102</f>
        <v>30.78947368421052</v>
      </c>
      <c r="N102" s="59">
        <f t="shared" si="24"/>
        <v>22.968697282099331</v>
      </c>
      <c r="O102" s="58">
        <f>'Расчет субсидий'!T102-1</f>
        <v>0</v>
      </c>
      <c r="P102" s="58">
        <f>O102*'Расчет субсидий'!U102</f>
        <v>0</v>
      </c>
      <c r="Q102" s="59">
        <f t="shared" si="25"/>
        <v>0</v>
      </c>
      <c r="R102" s="58">
        <f>'Расчет субсидий'!X102-1</f>
        <v>0.375</v>
      </c>
      <c r="S102" s="58">
        <f>R102*'Расчет субсидий'!Y102</f>
        <v>7.5</v>
      </c>
      <c r="T102" s="59">
        <f t="shared" si="26"/>
        <v>5.5949390815370172</v>
      </c>
      <c r="U102" s="58">
        <f t="shared" si="10"/>
        <v>38.28947368421052</v>
      </c>
    </row>
    <row r="103" spans="1:21" ht="15" customHeight="1">
      <c r="A103" s="35" t="s">
        <v>102</v>
      </c>
      <c r="B103" s="56">
        <f>'Расчет субсидий'!AE103</f>
        <v>-12.109090909090909</v>
      </c>
      <c r="C103" s="58">
        <f>'Расчет субсидий'!D103-1</f>
        <v>-1</v>
      </c>
      <c r="D103" s="58">
        <f>C103*'Расчет субсидий'!E103</f>
        <v>0</v>
      </c>
      <c r="E103" s="59">
        <f t="shared" si="23"/>
        <v>0</v>
      </c>
      <c r="F103" s="29" t="s">
        <v>375</v>
      </c>
      <c r="G103" s="29" t="s">
        <v>375</v>
      </c>
      <c r="H103" s="29" t="s">
        <v>375</v>
      </c>
      <c r="I103" s="29" t="s">
        <v>375</v>
      </c>
      <c r="J103" s="29" t="s">
        <v>375</v>
      </c>
      <c r="K103" s="29" t="s">
        <v>375</v>
      </c>
      <c r="L103" s="58">
        <f>'Расчет субсидий'!P103-1</f>
        <v>-0.54518518518518522</v>
      </c>
      <c r="M103" s="58">
        <f>L103*'Расчет субсидий'!Q103</f>
        <v>-10.903703703703705</v>
      </c>
      <c r="N103" s="59">
        <f t="shared" si="24"/>
        <v>-16.218070719304379</v>
      </c>
      <c r="O103" s="58">
        <f>'Расчет субсидий'!T103-1</f>
        <v>7.692307692307665E-3</v>
      </c>
      <c r="P103" s="58">
        <f>O103*'Расчет субсидий'!U103</f>
        <v>0.1538461538461533</v>
      </c>
      <c r="Q103" s="59">
        <f t="shared" si="25"/>
        <v>0.22882938410389661</v>
      </c>
      <c r="R103" s="58">
        <f>'Расчет субсидий'!X103-1</f>
        <v>8.6956521739130599E-2</v>
      </c>
      <c r="S103" s="58">
        <f>R103*'Расчет субсидий'!Y103</f>
        <v>2.608695652173918</v>
      </c>
      <c r="T103" s="59">
        <f t="shared" si="26"/>
        <v>3.8801504261095725</v>
      </c>
      <c r="U103" s="58">
        <f t="shared" si="10"/>
        <v>-8.1411618976836344</v>
      </c>
    </row>
    <row r="104" spans="1:21" ht="15" customHeight="1">
      <c r="A104" s="35" t="s">
        <v>103</v>
      </c>
      <c r="B104" s="56">
        <f>'Расчет субсидий'!AE104</f>
        <v>-6.5272727272727309</v>
      </c>
      <c r="C104" s="58">
        <f>'Расчет субсидий'!D104-1</f>
        <v>-1</v>
      </c>
      <c r="D104" s="58">
        <f>C104*'Расчет субсидий'!E104</f>
        <v>0</v>
      </c>
      <c r="E104" s="59">
        <f t="shared" si="23"/>
        <v>0</v>
      </c>
      <c r="F104" s="29" t="s">
        <v>375</v>
      </c>
      <c r="G104" s="29" t="s">
        <v>375</v>
      </c>
      <c r="H104" s="29" t="s">
        <v>375</v>
      </c>
      <c r="I104" s="29" t="s">
        <v>375</v>
      </c>
      <c r="J104" s="29" t="s">
        <v>375</v>
      </c>
      <c r="K104" s="29" t="s">
        <v>375</v>
      </c>
      <c r="L104" s="58">
        <f>'Расчет субсидий'!P104-1</f>
        <v>-0.68004587155963303</v>
      </c>
      <c r="M104" s="58">
        <f>L104*'Расчет субсидий'!Q104</f>
        <v>-13.600917431192661</v>
      </c>
      <c r="N104" s="59">
        <f t="shared" si="24"/>
        <v>-13.449175563838528</v>
      </c>
      <c r="O104" s="58">
        <f>'Расчет субсидий'!T104-1</f>
        <v>0</v>
      </c>
      <c r="P104" s="58">
        <f>O104*'Расчет субсидий'!U104</f>
        <v>0</v>
      </c>
      <c r="Q104" s="59">
        <f t="shared" si="25"/>
        <v>0</v>
      </c>
      <c r="R104" s="58">
        <f>'Расчет субсидий'!X104-1</f>
        <v>0.19999999999999996</v>
      </c>
      <c r="S104" s="58">
        <f>R104*'Расчет субсидий'!Y104</f>
        <v>6.9999999999999982</v>
      </c>
      <c r="T104" s="59">
        <f t="shared" si="26"/>
        <v>6.9219028365657964</v>
      </c>
      <c r="U104" s="58">
        <f t="shared" si="10"/>
        <v>-6.6009174311926628</v>
      </c>
    </row>
    <row r="105" spans="1:21" ht="15" customHeight="1">
      <c r="A105" s="34" t="s">
        <v>104</v>
      </c>
      <c r="B105" s="60"/>
      <c r="C105" s="61"/>
      <c r="D105" s="61"/>
      <c r="E105" s="62"/>
      <c r="F105" s="61"/>
      <c r="G105" s="61"/>
      <c r="H105" s="62"/>
      <c r="I105" s="62"/>
      <c r="J105" s="62"/>
      <c r="K105" s="62"/>
      <c r="L105" s="61"/>
      <c r="M105" s="61"/>
      <c r="N105" s="62"/>
      <c r="O105" s="61"/>
      <c r="P105" s="61"/>
      <c r="Q105" s="62"/>
      <c r="R105" s="61"/>
      <c r="S105" s="61"/>
      <c r="T105" s="62"/>
      <c r="U105" s="62"/>
    </row>
    <row r="106" spans="1:21" ht="15" customHeight="1">
      <c r="A106" s="35" t="s">
        <v>105</v>
      </c>
      <c r="B106" s="56">
        <f>'Расчет субсидий'!AE106</f>
        <v>46.590909090909093</v>
      </c>
      <c r="C106" s="58">
        <f>'Расчет субсидий'!D106-1</f>
        <v>0.19059548254620129</v>
      </c>
      <c r="D106" s="58">
        <f>C106*'Расчет субсидий'!E106</f>
        <v>1.9059548254620129</v>
      </c>
      <c r="E106" s="59">
        <f t="shared" ref="E106:E120" si="27">$B106*D106/$U106</f>
        <v>1.3113814910359523</v>
      </c>
      <c r="F106" s="29" t="s">
        <v>375</v>
      </c>
      <c r="G106" s="29" t="s">
        <v>375</v>
      </c>
      <c r="H106" s="29" t="s">
        <v>375</v>
      </c>
      <c r="I106" s="29" t="s">
        <v>375</v>
      </c>
      <c r="J106" s="29" t="s">
        <v>375</v>
      </c>
      <c r="K106" s="29" t="s">
        <v>375</v>
      </c>
      <c r="L106" s="58">
        <f>'Расчет субсидий'!P106-1</f>
        <v>-0.49454887218045118</v>
      </c>
      <c r="M106" s="58">
        <f>L106*'Расчет субсидий'!Q106</f>
        <v>-9.8909774436090245</v>
      </c>
      <c r="N106" s="59">
        <f t="shared" ref="N106:N120" si="28">$B106*M106/$U106</f>
        <v>-6.8054313641241615</v>
      </c>
      <c r="O106" s="58">
        <f>'Расчет субсидий'!T106-1</f>
        <v>2.4500000000000002</v>
      </c>
      <c r="P106" s="58">
        <f>O106*'Расчет субсидий'!U106</f>
        <v>73.5</v>
      </c>
      <c r="Q106" s="59">
        <f t="shared" ref="Q106:Q120" si="29">$B106*P106/$U106</f>
        <v>50.571261345492758</v>
      </c>
      <c r="R106" s="58">
        <f>'Расчет субсидий'!X106-1</f>
        <v>0.10999999999999988</v>
      </c>
      <c r="S106" s="58">
        <f>R106*'Расчет субсидий'!Y106</f>
        <v>2.1999999999999975</v>
      </c>
      <c r="T106" s="59">
        <f t="shared" ref="T106:T120" si="30">$B106*S106/$U106</f>
        <v>1.5136976185045434</v>
      </c>
      <c r="U106" s="58">
        <f t="shared" si="10"/>
        <v>67.714977381852989</v>
      </c>
    </row>
    <row r="107" spans="1:21" ht="15" customHeight="1">
      <c r="A107" s="35" t="s">
        <v>106</v>
      </c>
      <c r="B107" s="56">
        <f>'Расчет субсидий'!AE107</f>
        <v>34.881818181818176</v>
      </c>
      <c r="C107" s="58">
        <f>'Расчет субсидий'!D107-1</f>
        <v>-1</v>
      </c>
      <c r="D107" s="58">
        <f>C107*'Расчет субсидий'!E107</f>
        <v>0</v>
      </c>
      <c r="E107" s="59">
        <f t="shared" si="27"/>
        <v>0</v>
      </c>
      <c r="F107" s="29" t="s">
        <v>375</v>
      </c>
      <c r="G107" s="29" t="s">
        <v>375</v>
      </c>
      <c r="H107" s="29" t="s">
        <v>375</v>
      </c>
      <c r="I107" s="29" t="s">
        <v>375</v>
      </c>
      <c r="J107" s="29" t="s">
        <v>375</v>
      </c>
      <c r="K107" s="29" t="s">
        <v>375</v>
      </c>
      <c r="L107" s="58">
        <f>'Расчет субсидий'!P107-1</f>
        <v>-0.52572910824453167</v>
      </c>
      <c r="M107" s="58">
        <f>L107*'Расчет субсидий'!Q107</f>
        <v>-10.514582164890633</v>
      </c>
      <c r="N107" s="59">
        <f t="shared" si="28"/>
        <v>-14.661490080847884</v>
      </c>
      <c r="O107" s="58">
        <f>'Расчет субсидий'!T107-1</f>
        <v>1.1333333333333333</v>
      </c>
      <c r="P107" s="58">
        <f>O107*'Расчет субсидий'!U107</f>
        <v>28.333333333333332</v>
      </c>
      <c r="Q107" s="59">
        <f t="shared" si="29"/>
        <v>39.507883348053532</v>
      </c>
      <c r="R107" s="58">
        <f>'Расчет субсидий'!X107-1</f>
        <v>0.28787878787878785</v>
      </c>
      <c r="S107" s="58">
        <f>R107*'Расчет субсидий'!Y107</f>
        <v>7.1969696969696964</v>
      </c>
      <c r="T107" s="59">
        <f t="shared" si="30"/>
        <v>10.035424914612529</v>
      </c>
      <c r="U107" s="58">
        <f t="shared" si="10"/>
        <v>25.015720865412394</v>
      </c>
    </row>
    <row r="108" spans="1:21" ht="15" customHeight="1">
      <c r="A108" s="35" t="s">
        <v>107</v>
      </c>
      <c r="B108" s="56">
        <f>'Расчет субсидий'!AE108</f>
        <v>67.427272727272737</v>
      </c>
      <c r="C108" s="58">
        <f>'Расчет субсидий'!D108-1</f>
        <v>-1</v>
      </c>
      <c r="D108" s="58">
        <f>C108*'Расчет субсидий'!E108</f>
        <v>0</v>
      </c>
      <c r="E108" s="59">
        <f t="shared" si="27"/>
        <v>0</v>
      </c>
      <c r="F108" s="29" t="s">
        <v>375</v>
      </c>
      <c r="G108" s="29" t="s">
        <v>375</v>
      </c>
      <c r="H108" s="29" t="s">
        <v>375</v>
      </c>
      <c r="I108" s="29" t="s">
        <v>375</v>
      </c>
      <c r="J108" s="29" t="s">
        <v>375</v>
      </c>
      <c r="K108" s="29" t="s">
        <v>375</v>
      </c>
      <c r="L108" s="58">
        <f>'Расчет субсидий'!P108-1</f>
        <v>0.20983248361252715</v>
      </c>
      <c r="M108" s="58">
        <f>L108*'Расчет субсидий'!Q108</f>
        <v>4.1966496722505431</v>
      </c>
      <c r="N108" s="59">
        <f t="shared" si="28"/>
        <v>11.899446771060015</v>
      </c>
      <c r="O108" s="58">
        <f>'Расчет субсидий'!T108-1</f>
        <v>0.66666666666666674</v>
      </c>
      <c r="P108" s="58">
        <f>O108*'Расчет субсидий'!U108</f>
        <v>16.666666666666668</v>
      </c>
      <c r="Q108" s="59">
        <f t="shared" si="29"/>
        <v>47.257724218053376</v>
      </c>
      <c r="R108" s="58">
        <f>'Расчет субсидий'!X108-1</f>
        <v>0.1166666666666667</v>
      </c>
      <c r="S108" s="58">
        <f>R108*'Расчет субсидий'!Y108</f>
        <v>2.9166666666666674</v>
      </c>
      <c r="T108" s="59">
        <f t="shared" si="30"/>
        <v>8.270101738159342</v>
      </c>
      <c r="U108" s="58">
        <f t="shared" si="10"/>
        <v>23.77998300558388</v>
      </c>
    </row>
    <row r="109" spans="1:21" ht="15" customHeight="1">
      <c r="A109" s="35" t="s">
        <v>108</v>
      </c>
      <c r="B109" s="56">
        <f>'Расчет субсидий'!AE109</f>
        <v>42.090909090909093</v>
      </c>
      <c r="C109" s="58">
        <f>'Расчет субсидий'!D109-1</f>
        <v>0.82631428571428578</v>
      </c>
      <c r="D109" s="58">
        <f>C109*'Расчет субсидий'!E109</f>
        <v>8.2631428571428582</v>
      </c>
      <c r="E109" s="59">
        <f t="shared" si="27"/>
        <v>19.382582142396849</v>
      </c>
      <c r="F109" s="29" t="s">
        <v>375</v>
      </c>
      <c r="G109" s="29" t="s">
        <v>375</v>
      </c>
      <c r="H109" s="29" t="s">
        <v>375</v>
      </c>
      <c r="I109" s="29" t="s">
        <v>375</v>
      </c>
      <c r="J109" s="29" t="s">
        <v>375</v>
      </c>
      <c r="K109" s="29" t="s">
        <v>375</v>
      </c>
      <c r="L109" s="58">
        <f>'Расчет субсидий'!P109-1</f>
        <v>-0.56595162026471924</v>
      </c>
      <c r="M109" s="58">
        <f>L109*'Расчет субсидий'!Q109</f>
        <v>-11.319032405294385</v>
      </c>
      <c r="N109" s="59">
        <f t="shared" si="28"/>
        <v>-26.550681642690282</v>
      </c>
      <c r="O109" s="58">
        <f>'Расчет субсидий'!T109-1</f>
        <v>0</v>
      </c>
      <c r="P109" s="58">
        <f>O109*'Расчет субсидий'!U109</f>
        <v>0</v>
      </c>
      <c r="Q109" s="59">
        <f t="shared" si="29"/>
        <v>0</v>
      </c>
      <c r="R109" s="58">
        <f>'Расчет субсидий'!X109-1</f>
        <v>0.7</v>
      </c>
      <c r="S109" s="58">
        <f>R109*'Расчет субсидий'!Y109</f>
        <v>21</v>
      </c>
      <c r="T109" s="59">
        <f t="shared" si="30"/>
        <v>49.259008591202523</v>
      </c>
      <c r="U109" s="58">
        <f t="shared" si="10"/>
        <v>17.944110451848474</v>
      </c>
    </row>
    <row r="110" spans="1:21" ht="15" customHeight="1">
      <c r="A110" s="35" t="s">
        <v>109</v>
      </c>
      <c r="B110" s="56">
        <f>'Расчет субсидий'!AE110</f>
        <v>39.318181818181813</v>
      </c>
      <c r="C110" s="58">
        <f>'Расчет субсидий'!D110-1</f>
        <v>14.941647058823529</v>
      </c>
      <c r="D110" s="58">
        <f>C110*'Расчет субсидий'!E110</f>
        <v>149.41647058823528</v>
      </c>
      <c r="E110" s="59">
        <f t="shared" si="27"/>
        <v>39.435817523392053</v>
      </c>
      <c r="F110" s="29" t="s">
        <v>375</v>
      </c>
      <c r="G110" s="29" t="s">
        <v>375</v>
      </c>
      <c r="H110" s="29" t="s">
        <v>375</v>
      </c>
      <c r="I110" s="29" t="s">
        <v>375</v>
      </c>
      <c r="J110" s="29" t="s">
        <v>375</v>
      </c>
      <c r="K110" s="29" t="s">
        <v>375</v>
      </c>
      <c r="L110" s="58">
        <f>'Расчет субсидий'!P110-1</f>
        <v>0.13128423910408693</v>
      </c>
      <c r="M110" s="58">
        <f>L110*'Расчет субсидий'!Q110</f>
        <v>2.6256847820817386</v>
      </c>
      <c r="N110" s="59">
        <f t="shared" si="28"/>
        <v>0.69300275620535123</v>
      </c>
      <c r="O110" s="58">
        <f>'Расчет субсидий'!T110-1</f>
        <v>-0.12285556170448253</v>
      </c>
      <c r="P110" s="58">
        <f>O110*'Расчет субсидий'!U110</f>
        <v>-3.0713890426120631</v>
      </c>
      <c r="Q110" s="59">
        <f t="shared" si="29"/>
        <v>-0.81063846141559215</v>
      </c>
      <c r="R110" s="58">
        <f>'Расчет субсидий'!X110-1</f>
        <v>0</v>
      </c>
      <c r="S110" s="58">
        <f>R110*'Расчет субсидий'!Y110</f>
        <v>0</v>
      </c>
      <c r="T110" s="59">
        <f t="shared" si="30"/>
        <v>0</v>
      </c>
      <c r="U110" s="58">
        <f t="shared" si="10"/>
        <v>148.97076632770498</v>
      </c>
    </row>
    <row r="111" spans="1:21" ht="15" customHeight="1">
      <c r="A111" s="35" t="s">
        <v>110</v>
      </c>
      <c r="B111" s="56">
        <f>'Расчет субсидий'!AE111</f>
        <v>144.93636363636358</v>
      </c>
      <c r="C111" s="58">
        <f>'Расчет субсидий'!D111-1</f>
        <v>0.57049342105263157</v>
      </c>
      <c r="D111" s="58">
        <f>C111*'Расчет субсидий'!E111</f>
        <v>5.7049342105263161</v>
      </c>
      <c r="E111" s="59">
        <f t="shared" si="27"/>
        <v>16.308940614848588</v>
      </c>
      <c r="F111" s="29" t="s">
        <v>375</v>
      </c>
      <c r="G111" s="29" t="s">
        <v>375</v>
      </c>
      <c r="H111" s="29" t="s">
        <v>375</v>
      </c>
      <c r="I111" s="29" t="s">
        <v>375</v>
      </c>
      <c r="J111" s="29" t="s">
        <v>375</v>
      </c>
      <c r="K111" s="29" t="s">
        <v>375</v>
      </c>
      <c r="L111" s="58">
        <f>'Расчет субсидий'!P111-1</f>
        <v>-0.98361336887660544</v>
      </c>
      <c r="M111" s="58">
        <f>L111*'Расчет субсидий'!Q111</f>
        <v>-19.672267377532108</v>
      </c>
      <c r="N111" s="59">
        <f t="shared" si="28"/>
        <v>-56.237956228770493</v>
      </c>
      <c r="O111" s="58">
        <f>'Расчет субсидий'!T111-1</f>
        <v>0.60000000000000009</v>
      </c>
      <c r="P111" s="58">
        <f>O111*'Расчет субсидий'!U111</f>
        <v>18.000000000000004</v>
      </c>
      <c r="Q111" s="59">
        <f t="shared" si="29"/>
        <v>51.457373605749574</v>
      </c>
      <c r="R111" s="58">
        <f>'Расчет субсидий'!X111-1</f>
        <v>2.3333333333333335</v>
      </c>
      <c r="S111" s="58">
        <f>R111*'Расчет субсидий'!Y111</f>
        <v>46.666666666666671</v>
      </c>
      <c r="T111" s="59">
        <f t="shared" si="30"/>
        <v>133.40800564453593</v>
      </c>
      <c r="U111" s="58">
        <f t="shared" si="10"/>
        <v>50.699333499660881</v>
      </c>
    </row>
    <row r="112" spans="1:21" ht="15" customHeight="1">
      <c r="A112" s="35" t="s">
        <v>111</v>
      </c>
      <c r="B112" s="56">
        <f>'Расчет субсидий'!AE112</f>
        <v>-27.872727272727275</v>
      </c>
      <c r="C112" s="58">
        <f>'Расчет субсидий'!D112-1</f>
        <v>-1</v>
      </c>
      <c r="D112" s="58">
        <f>C112*'Расчет субсидий'!E112</f>
        <v>0</v>
      </c>
      <c r="E112" s="59">
        <f t="shared" si="27"/>
        <v>0</v>
      </c>
      <c r="F112" s="29" t="s">
        <v>375</v>
      </c>
      <c r="G112" s="29" t="s">
        <v>375</v>
      </c>
      <c r="H112" s="29" t="s">
        <v>375</v>
      </c>
      <c r="I112" s="29" t="s">
        <v>375</v>
      </c>
      <c r="J112" s="29" t="s">
        <v>375</v>
      </c>
      <c r="K112" s="29" t="s">
        <v>375</v>
      </c>
      <c r="L112" s="58">
        <f>'Расчет субсидий'!P112-1</f>
        <v>-0.15953307392996108</v>
      </c>
      <c r="M112" s="58">
        <f>L112*'Расчет субсидий'!Q112</f>
        <v>-3.1906614785992216</v>
      </c>
      <c r="N112" s="59">
        <f t="shared" si="28"/>
        <v>-21.740356095915878</v>
      </c>
      <c r="O112" s="58">
        <f>'Расчет субсидий'!T112-1</f>
        <v>0</v>
      </c>
      <c r="P112" s="58">
        <f>O112*'Расчет субсидий'!U112</f>
        <v>0</v>
      </c>
      <c r="Q112" s="59">
        <f t="shared" si="29"/>
        <v>0</v>
      </c>
      <c r="R112" s="58">
        <f>'Расчет субсидий'!X112-1</f>
        <v>-3.0000000000000027E-2</v>
      </c>
      <c r="S112" s="58">
        <f>R112*'Расчет субсидий'!Y112</f>
        <v>-0.9000000000000008</v>
      </c>
      <c r="T112" s="59">
        <f t="shared" si="30"/>
        <v>-6.1323711768113993</v>
      </c>
      <c r="U112" s="58">
        <f t="shared" ref="U112:U175" si="31">D112+M112+P112+S112</f>
        <v>-4.0906614785992224</v>
      </c>
    </row>
    <row r="113" spans="1:21" ht="15" customHeight="1">
      <c r="A113" s="35" t="s">
        <v>112</v>
      </c>
      <c r="B113" s="56">
        <f>'Расчет субсидий'!AE113</f>
        <v>44.699999999999989</v>
      </c>
      <c r="C113" s="58">
        <f>'Расчет субсидий'!D113-1</f>
        <v>-1</v>
      </c>
      <c r="D113" s="58">
        <f>C113*'Расчет субсидий'!E113</f>
        <v>0</v>
      </c>
      <c r="E113" s="59">
        <f t="shared" si="27"/>
        <v>0</v>
      </c>
      <c r="F113" s="29" t="s">
        <v>375</v>
      </c>
      <c r="G113" s="29" t="s">
        <v>375</v>
      </c>
      <c r="H113" s="29" t="s">
        <v>375</v>
      </c>
      <c r="I113" s="29" t="s">
        <v>375</v>
      </c>
      <c r="J113" s="29" t="s">
        <v>375</v>
      </c>
      <c r="K113" s="29" t="s">
        <v>375</v>
      </c>
      <c r="L113" s="58">
        <f>'Расчет субсидий'!P113-1</f>
        <v>0.22192691029900335</v>
      </c>
      <c r="M113" s="58">
        <f>L113*'Расчет субсидий'!Q113</f>
        <v>4.4385382059800671</v>
      </c>
      <c r="N113" s="59">
        <f t="shared" si="28"/>
        <v>6.6547840258528215</v>
      </c>
      <c r="O113" s="58">
        <f>'Расчет субсидий'!T113-1</f>
        <v>0.57499999999999996</v>
      </c>
      <c r="P113" s="58">
        <f>O113*'Расчет субсидий'!U113</f>
        <v>14.374999999999998</v>
      </c>
      <c r="Q113" s="59">
        <f t="shared" si="29"/>
        <v>21.552708556782875</v>
      </c>
      <c r="R113" s="58">
        <f>'Расчет субсидий'!X113-1</f>
        <v>0.43999999999999995</v>
      </c>
      <c r="S113" s="58">
        <f>R113*'Расчет субсидий'!Y113</f>
        <v>10.999999999999998</v>
      </c>
      <c r="T113" s="59">
        <f t="shared" si="30"/>
        <v>16.492507417364287</v>
      </c>
      <c r="U113" s="58">
        <f t="shared" si="31"/>
        <v>29.813538205980066</v>
      </c>
    </row>
    <row r="114" spans="1:21" ht="15" customHeight="1">
      <c r="A114" s="35" t="s">
        <v>113</v>
      </c>
      <c r="B114" s="56">
        <f>'Расчет субсидий'!AE114</f>
        <v>-115.4909090909091</v>
      </c>
      <c r="C114" s="58">
        <f>'Расчет субсидий'!D114-1</f>
        <v>-0.36618705035971222</v>
      </c>
      <c r="D114" s="58">
        <f>C114*'Расчет субсидий'!E114</f>
        <v>-3.6618705035971222</v>
      </c>
      <c r="E114" s="59">
        <f t="shared" si="27"/>
        <v>-37.721381034087528</v>
      </c>
      <c r="F114" s="29" t="s">
        <v>375</v>
      </c>
      <c r="G114" s="29" t="s">
        <v>375</v>
      </c>
      <c r="H114" s="29" t="s">
        <v>375</v>
      </c>
      <c r="I114" s="29" t="s">
        <v>375</v>
      </c>
      <c r="J114" s="29" t="s">
        <v>375</v>
      </c>
      <c r="K114" s="29" t="s">
        <v>375</v>
      </c>
      <c r="L114" s="58">
        <f>'Расчет субсидий'!P114-1</f>
        <v>-0.74414746543778798</v>
      </c>
      <c r="M114" s="58">
        <f>L114*'Расчет субсидий'!Q114</f>
        <v>-14.882949308755759</v>
      </c>
      <c r="N114" s="59">
        <f t="shared" si="28"/>
        <v>-153.31110186313435</v>
      </c>
      <c r="O114" s="58">
        <f>'Расчет субсидий'!T114-1</f>
        <v>-0.1333333333333333</v>
      </c>
      <c r="P114" s="58">
        <f>O114*'Расчет субсидий'!U114</f>
        <v>-2.6666666666666661</v>
      </c>
      <c r="Q114" s="59">
        <f t="shared" si="29"/>
        <v>-27.46966320229556</v>
      </c>
      <c r="R114" s="58">
        <f>'Расчет субсидий'!X114-1</f>
        <v>0.33333333333333326</v>
      </c>
      <c r="S114" s="58">
        <f>R114*'Расчет субсидий'!Y114</f>
        <v>9.9999999999999982</v>
      </c>
      <c r="T114" s="59">
        <f t="shared" si="30"/>
        <v>103.01123700860835</v>
      </c>
      <c r="U114" s="58">
        <f t="shared" si="31"/>
        <v>-11.21148647901955</v>
      </c>
    </row>
    <row r="115" spans="1:21" ht="15" customHeight="1">
      <c r="A115" s="35" t="s">
        <v>114</v>
      </c>
      <c r="B115" s="56">
        <f>'Расчет субсидий'!AE115</f>
        <v>0</v>
      </c>
      <c r="C115" s="58">
        <f>'Расчет субсидий'!D115-1</f>
        <v>-1</v>
      </c>
      <c r="D115" s="58">
        <f>C115*'Расчет субсидий'!E115</f>
        <v>0</v>
      </c>
      <c r="E115" s="59">
        <f t="shared" si="27"/>
        <v>0</v>
      </c>
      <c r="F115" s="29" t="s">
        <v>375</v>
      </c>
      <c r="G115" s="29" t="s">
        <v>375</v>
      </c>
      <c r="H115" s="29" t="s">
        <v>375</v>
      </c>
      <c r="I115" s="29" t="s">
        <v>375</v>
      </c>
      <c r="J115" s="29" t="s">
        <v>375</v>
      </c>
      <c r="K115" s="29" t="s">
        <v>375</v>
      </c>
      <c r="L115" s="58">
        <f>'Расчет субсидий'!P115-1</f>
        <v>1.030344827586207</v>
      </c>
      <c r="M115" s="58">
        <f>L115*'Расчет субсидий'!Q115</f>
        <v>20.606896551724141</v>
      </c>
      <c r="N115" s="59">
        <f t="shared" si="28"/>
        <v>0</v>
      </c>
      <c r="O115" s="58">
        <f>'Расчет субсидий'!T115-1</f>
        <v>-1</v>
      </c>
      <c r="P115" s="58">
        <f>O115*'Расчет субсидий'!U115</f>
        <v>0</v>
      </c>
      <c r="Q115" s="59">
        <f t="shared" si="29"/>
        <v>0</v>
      </c>
      <c r="R115" s="58">
        <f>'Расчет субсидий'!X115-1</f>
        <v>-1</v>
      </c>
      <c r="S115" s="58">
        <f>R115*'Расчет субсидий'!Y115</f>
        <v>0</v>
      </c>
      <c r="T115" s="59">
        <f t="shared" si="30"/>
        <v>0</v>
      </c>
      <c r="U115" s="58">
        <f t="shared" si="31"/>
        <v>20.606896551724141</v>
      </c>
    </row>
    <row r="116" spans="1:21" ht="15" customHeight="1">
      <c r="A116" s="35" t="s">
        <v>115</v>
      </c>
      <c r="B116" s="56">
        <f>'Расчет субсидий'!AE116</f>
        <v>-18.463636363636368</v>
      </c>
      <c r="C116" s="58">
        <f>'Расчет субсидий'!D116-1</f>
        <v>0.38866571106788173</v>
      </c>
      <c r="D116" s="58">
        <f>C116*'Расчет субсидий'!E116</f>
        <v>3.8866571106788173</v>
      </c>
      <c r="E116" s="59">
        <f t="shared" si="27"/>
        <v>10.098251523158167</v>
      </c>
      <c r="F116" s="29" t="s">
        <v>375</v>
      </c>
      <c r="G116" s="29" t="s">
        <v>375</v>
      </c>
      <c r="H116" s="29" t="s">
        <v>375</v>
      </c>
      <c r="I116" s="29" t="s">
        <v>375</v>
      </c>
      <c r="J116" s="29" t="s">
        <v>375</v>
      </c>
      <c r="K116" s="29" t="s">
        <v>375</v>
      </c>
      <c r="L116" s="58">
        <f>'Расчет субсидий'!P116-1</f>
        <v>0.30034908075401456</v>
      </c>
      <c r="M116" s="58">
        <f>L116*'Расчет субсидий'!Q116</f>
        <v>6.0069816150802913</v>
      </c>
      <c r="N116" s="59">
        <f t="shared" si="28"/>
        <v>15.607245382516696</v>
      </c>
      <c r="O116" s="58">
        <f>'Расчет субсидий'!T116-1</f>
        <v>0.10000000000000009</v>
      </c>
      <c r="P116" s="58">
        <f>O116*'Расчет субсидий'!U116</f>
        <v>3.0000000000000027</v>
      </c>
      <c r="Q116" s="59">
        <f t="shared" si="29"/>
        <v>7.7945529298784608</v>
      </c>
      <c r="R116" s="58">
        <f>'Расчет субсидий'!X116-1</f>
        <v>-1</v>
      </c>
      <c r="S116" s="58">
        <f>R116*'Расчет субсидий'!Y116</f>
        <v>-20</v>
      </c>
      <c r="T116" s="59">
        <f t="shared" si="30"/>
        <v>-51.963686199189688</v>
      </c>
      <c r="U116" s="58">
        <f t="shared" si="31"/>
        <v>-7.1063612742408893</v>
      </c>
    </row>
    <row r="117" spans="1:21" ht="15" customHeight="1">
      <c r="A117" s="35" t="s">
        <v>116</v>
      </c>
      <c r="B117" s="56">
        <f>'Расчет субсидий'!AE117</f>
        <v>95.054545454545462</v>
      </c>
      <c r="C117" s="58">
        <f>'Расчет субсидий'!D117-1</f>
        <v>-0.23683333333333334</v>
      </c>
      <c r="D117" s="58">
        <f>C117*'Расчет субсидий'!E117</f>
        <v>-2.3683333333333332</v>
      </c>
      <c r="E117" s="59">
        <f t="shared" si="27"/>
        <v>-13.566073741881015</v>
      </c>
      <c r="F117" s="29" t="s">
        <v>375</v>
      </c>
      <c r="G117" s="29" t="s">
        <v>375</v>
      </c>
      <c r="H117" s="29" t="s">
        <v>375</v>
      </c>
      <c r="I117" s="29" t="s">
        <v>375</v>
      </c>
      <c r="J117" s="29" t="s">
        <v>375</v>
      </c>
      <c r="K117" s="29" t="s">
        <v>375</v>
      </c>
      <c r="L117" s="58">
        <f>'Расчет субсидий'!P117-1</f>
        <v>-0.30186335403726705</v>
      </c>
      <c r="M117" s="58">
        <f>L117*'Расчет субсидий'!Q117</f>
        <v>-6.037267080745341</v>
      </c>
      <c r="N117" s="59">
        <f t="shared" si="28"/>
        <v>-34.582129662275307</v>
      </c>
      <c r="O117" s="58">
        <f>'Расчет субсидий'!T117-1</f>
        <v>0</v>
      </c>
      <c r="P117" s="58">
        <f>O117*'Расчет субсидий'!U117</f>
        <v>0</v>
      </c>
      <c r="Q117" s="59">
        <f t="shared" si="29"/>
        <v>0</v>
      </c>
      <c r="R117" s="58">
        <f>'Расчет субсидий'!X117-1</f>
        <v>1</v>
      </c>
      <c r="S117" s="58">
        <f>R117*'Расчет субсидий'!Y117</f>
        <v>25</v>
      </c>
      <c r="T117" s="59">
        <f t="shared" si="30"/>
        <v>143.20274885870177</v>
      </c>
      <c r="U117" s="58">
        <f t="shared" si="31"/>
        <v>16.594399585921327</v>
      </c>
    </row>
    <row r="118" spans="1:21" ht="15" customHeight="1">
      <c r="A118" s="35" t="s">
        <v>117</v>
      </c>
      <c r="B118" s="56">
        <f>'Расчет субсидий'!AE118</f>
        <v>-96.21818181818179</v>
      </c>
      <c r="C118" s="58">
        <f>'Расчет субсидий'!D118-1</f>
        <v>2.5362318840579601E-2</v>
      </c>
      <c r="D118" s="58">
        <f>C118*'Расчет субсидий'!E118</f>
        <v>0.25362318840579601</v>
      </c>
      <c r="E118" s="59">
        <f t="shared" si="27"/>
        <v>1.4448945476833852</v>
      </c>
      <c r="F118" s="29" t="s">
        <v>375</v>
      </c>
      <c r="G118" s="29" t="s">
        <v>375</v>
      </c>
      <c r="H118" s="29" t="s">
        <v>375</v>
      </c>
      <c r="I118" s="29" t="s">
        <v>375</v>
      </c>
      <c r="J118" s="29" t="s">
        <v>375</v>
      </c>
      <c r="K118" s="29" t="s">
        <v>375</v>
      </c>
      <c r="L118" s="58">
        <f>'Расчет субсидий'!P118-1</f>
        <v>-0.85714285714285721</v>
      </c>
      <c r="M118" s="58">
        <f>L118*'Расчет субсидий'!Q118</f>
        <v>-17.142857142857146</v>
      </c>
      <c r="N118" s="59">
        <f t="shared" si="28"/>
        <v>-97.66307636586518</v>
      </c>
      <c r="O118" s="58">
        <f>'Расчет субсидий'!T118-1</f>
        <v>0</v>
      </c>
      <c r="P118" s="58">
        <f>O118*'Расчет субсидий'!U118</f>
        <v>0</v>
      </c>
      <c r="Q118" s="59">
        <f t="shared" si="29"/>
        <v>0</v>
      </c>
      <c r="R118" s="58">
        <f>'Расчет субсидий'!X118-1</f>
        <v>0</v>
      </c>
      <c r="S118" s="58">
        <f>R118*'Расчет субсидий'!Y118</f>
        <v>0</v>
      </c>
      <c r="T118" s="59">
        <f t="shared" si="30"/>
        <v>0</v>
      </c>
      <c r="U118" s="58">
        <f t="shared" si="31"/>
        <v>-16.889233954451349</v>
      </c>
    </row>
    <row r="119" spans="1:21" ht="15" customHeight="1">
      <c r="A119" s="35" t="s">
        <v>118</v>
      </c>
      <c r="B119" s="56">
        <f>'Расчет субсидий'!AE119</f>
        <v>-41.354545454545445</v>
      </c>
      <c r="C119" s="58">
        <f>'Расчет субсидий'!D119-1</f>
        <v>-1</v>
      </c>
      <c r="D119" s="58">
        <f>C119*'Расчет субсидий'!E119</f>
        <v>0</v>
      </c>
      <c r="E119" s="59">
        <f t="shared" si="27"/>
        <v>0</v>
      </c>
      <c r="F119" s="29" t="s">
        <v>375</v>
      </c>
      <c r="G119" s="29" t="s">
        <v>375</v>
      </c>
      <c r="H119" s="29" t="s">
        <v>375</v>
      </c>
      <c r="I119" s="29" t="s">
        <v>375</v>
      </c>
      <c r="J119" s="29" t="s">
        <v>375</v>
      </c>
      <c r="K119" s="29" t="s">
        <v>375</v>
      </c>
      <c r="L119" s="58">
        <f>'Расчет субсидий'!P119-1</f>
        <v>-0.56987951807228909</v>
      </c>
      <c r="M119" s="58">
        <f>L119*'Расчет субсидий'!Q119</f>
        <v>-11.397590361445783</v>
      </c>
      <c r="N119" s="59">
        <f t="shared" si="28"/>
        <v>-45.331865585168003</v>
      </c>
      <c r="O119" s="58">
        <f>'Расчет субсидий'!T119-1</f>
        <v>0</v>
      </c>
      <c r="P119" s="58">
        <f>O119*'Расчет субсидий'!U119</f>
        <v>0</v>
      </c>
      <c r="Q119" s="59">
        <f t="shared" si="29"/>
        <v>0</v>
      </c>
      <c r="R119" s="58">
        <f>'Расчет субсидий'!X119-1</f>
        <v>5.0000000000000044E-2</v>
      </c>
      <c r="S119" s="58">
        <f>R119*'Расчет субсидий'!Y119</f>
        <v>1.0000000000000009</v>
      </c>
      <c r="T119" s="59">
        <f t="shared" si="30"/>
        <v>3.9773201306225667</v>
      </c>
      <c r="U119" s="58">
        <f t="shared" si="31"/>
        <v>-10.397590361445783</v>
      </c>
    </row>
    <row r="120" spans="1:21" ht="15" customHeight="1">
      <c r="A120" s="35" t="s">
        <v>119</v>
      </c>
      <c r="B120" s="56">
        <f>'Расчет субсидий'!AE120</f>
        <v>-56.818181818181813</v>
      </c>
      <c r="C120" s="58">
        <f>'Расчет субсидий'!D120-1</f>
        <v>-1</v>
      </c>
      <c r="D120" s="58">
        <f>C120*'Расчет субсидий'!E120</f>
        <v>0</v>
      </c>
      <c r="E120" s="59">
        <f t="shared" si="27"/>
        <v>0</v>
      </c>
      <c r="F120" s="29" t="s">
        <v>375</v>
      </c>
      <c r="G120" s="29" t="s">
        <v>375</v>
      </c>
      <c r="H120" s="29" t="s">
        <v>375</v>
      </c>
      <c r="I120" s="29" t="s">
        <v>375</v>
      </c>
      <c r="J120" s="29" t="s">
        <v>375</v>
      </c>
      <c r="K120" s="29" t="s">
        <v>375</v>
      </c>
      <c r="L120" s="58">
        <f>'Расчет субсидий'!P120-1</f>
        <v>-0.7478670197116799</v>
      </c>
      <c r="M120" s="58">
        <f>L120*'Расчет субсидий'!Q120</f>
        <v>-14.957340394233597</v>
      </c>
      <c r="N120" s="59">
        <f t="shared" si="28"/>
        <v>-45.230029728132244</v>
      </c>
      <c r="O120" s="58">
        <f>'Расчет субсидий'!T120-1</f>
        <v>5.0000000000001155E-3</v>
      </c>
      <c r="P120" s="58">
        <f>O120*'Расчет субсидий'!U120</f>
        <v>2.5000000000000577E-2</v>
      </c>
      <c r="Q120" s="59">
        <f t="shared" si="29"/>
        <v>7.5598382693708235E-2</v>
      </c>
      <c r="R120" s="58">
        <f>'Расчет субсидий'!X120-1</f>
        <v>-8.5714285714285632E-2</v>
      </c>
      <c r="S120" s="58">
        <f>R120*'Расчет субсидий'!Y120</f>
        <v>-3.8571428571428532</v>
      </c>
      <c r="T120" s="59">
        <f t="shared" si="30"/>
        <v>-11.663750472743276</v>
      </c>
      <c r="U120" s="58">
        <f t="shared" si="31"/>
        <v>-18.789483251376449</v>
      </c>
    </row>
    <row r="121" spans="1:21" ht="15" customHeight="1">
      <c r="A121" s="34" t="s">
        <v>120</v>
      </c>
      <c r="B121" s="60"/>
      <c r="C121" s="61"/>
      <c r="D121" s="61"/>
      <c r="E121" s="62"/>
      <c r="F121" s="61"/>
      <c r="G121" s="61"/>
      <c r="H121" s="62"/>
      <c r="I121" s="62"/>
      <c r="J121" s="62"/>
      <c r="K121" s="62"/>
      <c r="L121" s="61"/>
      <c r="M121" s="61"/>
      <c r="N121" s="62"/>
      <c r="O121" s="61"/>
      <c r="P121" s="61"/>
      <c r="Q121" s="62"/>
      <c r="R121" s="61"/>
      <c r="S121" s="61"/>
      <c r="T121" s="62"/>
      <c r="U121" s="62"/>
    </row>
    <row r="122" spans="1:21" ht="15" customHeight="1">
      <c r="A122" s="35" t="s">
        <v>121</v>
      </c>
      <c r="B122" s="56">
        <f>'Расчет субсидий'!AE122</f>
        <v>20.236363636363635</v>
      </c>
      <c r="C122" s="58">
        <f>'Расчет субсидий'!D122-1</f>
        <v>-0.40421052631578946</v>
      </c>
      <c r="D122" s="58">
        <f>C122*'Расчет субсидий'!E122</f>
        <v>-4.0421052631578949</v>
      </c>
      <c r="E122" s="59">
        <f t="shared" ref="E122:E128" si="32">$B122*D122/$U122</f>
        <v>-1.4753392373660239</v>
      </c>
      <c r="F122" s="29" t="s">
        <v>375</v>
      </c>
      <c r="G122" s="29" t="s">
        <v>375</v>
      </c>
      <c r="H122" s="29" t="s">
        <v>375</v>
      </c>
      <c r="I122" s="29" t="s">
        <v>375</v>
      </c>
      <c r="J122" s="29" t="s">
        <v>375</v>
      </c>
      <c r="K122" s="29" t="s">
        <v>375</v>
      </c>
      <c r="L122" s="58">
        <f>'Расчет субсидий'!P122-1</f>
        <v>0.91176470588235303</v>
      </c>
      <c r="M122" s="58">
        <f>L122*'Расчет субсидий'!Q122</f>
        <v>18.235294117647062</v>
      </c>
      <c r="N122" s="59">
        <f t="shared" ref="N122:N128" si="33">$B122*M122/$U122</f>
        <v>6.6557506955314665</v>
      </c>
      <c r="O122" s="58">
        <f>'Расчет субсидий'!T122-1</f>
        <v>1.1499999999999999</v>
      </c>
      <c r="P122" s="58">
        <f>O122*'Расчет субсидий'!U122</f>
        <v>28.749999999999996</v>
      </c>
      <c r="Q122" s="59">
        <f t="shared" ref="Q122:Q128" si="34">$B122*P122/$U122</f>
        <v>10.493542427229041</v>
      </c>
      <c r="R122" s="58">
        <f>'Расчет субсидий'!X122-1</f>
        <v>0.5</v>
      </c>
      <c r="S122" s="58">
        <f>R122*'Расчет субсидий'!Y122</f>
        <v>12.5</v>
      </c>
      <c r="T122" s="59">
        <f t="shared" ref="T122:T128" si="35">$B122*S122/$U122</f>
        <v>4.5624097509691497</v>
      </c>
      <c r="U122" s="58">
        <f t="shared" si="31"/>
        <v>55.443188854489165</v>
      </c>
    </row>
    <row r="123" spans="1:21" ht="15" customHeight="1">
      <c r="A123" s="35" t="s">
        <v>122</v>
      </c>
      <c r="B123" s="56">
        <f>'Расчет субсидий'!AE123</f>
        <v>-94.88181818181819</v>
      </c>
      <c r="C123" s="58">
        <f>'Расчет субсидий'!D123-1</f>
        <v>0.17887272727272729</v>
      </c>
      <c r="D123" s="58">
        <f>C123*'Расчет субсидий'!E123</f>
        <v>1.7887272727272729</v>
      </c>
      <c r="E123" s="59">
        <f t="shared" si="32"/>
        <v>4.026982039634933</v>
      </c>
      <c r="F123" s="29" t="s">
        <v>375</v>
      </c>
      <c r="G123" s="29" t="s">
        <v>375</v>
      </c>
      <c r="H123" s="29" t="s">
        <v>375</v>
      </c>
      <c r="I123" s="29" t="s">
        <v>375</v>
      </c>
      <c r="J123" s="29" t="s">
        <v>375</v>
      </c>
      <c r="K123" s="29" t="s">
        <v>375</v>
      </c>
      <c r="L123" s="58">
        <f>'Расчет субсидий'!P123-1</f>
        <v>-0.69669304118482445</v>
      </c>
      <c r="M123" s="58">
        <f>L123*'Расчет субсидий'!Q123</f>
        <v>-13.933860823696488</v>
      </c>
      <c r="N123" s="59">
        <f t="shared" si="33"/>
        <v>-31.369459243636115</v>
      </c>
      <c r="O123" s="58">
        <f>'Расчет субсидий'!T123-1</f>
        <v>-1</v>
      </c>
      <c r="P123" s="58">
        <f>O123*'Расчет субсидий'!U123</f>
        <v>-30</v>
      </c>
      <c r="Q123" s="59">
        <f t="shared" si="34"/>
        <v>-67.539340977817005</v>
      </c>
      <c r="R123" s="58">
        <f>'Расчет субсидий'!X123-1</f>
        <v>0</v>
      </c>
      <c r="S123" s="58">
        <f>R123*'Расчет субсидий'!Y123</f>
        <v>0</v>
      </c>
      <c r="T123" s="59">
        <f t="shared" si="35"/>
        <v>0</v>
      </c>
      <c r="U123" s="58">
        <f t="shared" si="31"/>
        <v>-42.145133550969213</v>
      </c>
    </row>
    <row r="124" spans="1:21" ht="15" customHeight="1">
      <c r="A124" s="35" t="s">
        <v>123</v>
      </c>
      <c r="B124" s="56">
        <f>'Расчет субсидий'!AE124</f>
        <v>31.990909090909099</v>
      </c>
      <c r="C124" s="58">
        <f>'Расчет субсидий'!D124-1</f>
        <v>-7.8571428571428514E-2</v>
      </c>
      <c r="D124" s="58">
        <f>C124*'Расчет субсидий'!E124</f>
        <v>-0.78571428571428514</v>
      </c>
      <c r="E124" s="59">
        <f t="shared" si="32"/>
        <v>-0.28202536922665</v>
      </c>
      <c r="F124" s="29" t="s">
        <v>375</v>
      </c>
      <c r="G124" s="29" t="s">
        <v>375</v>
      </c>
      <c r="H124" s="29" t="s">
        <v>375</v>
      </c>
      <c r="I124" s="29" t="s">
        <v>375</v>
      </c>
      <c r="J124" s="29" t="s">
        <v>375</v>
      </c>
      <c r="K124" s="29" t="s">
        <v>375</v>
      </c>
      <c r="L124" s="58">
        <f>'Расчет субсидий'!P124-1</f>
        <v>-0.84192825112107628</v>
      </c>
      <c r="M124" s="58">
        <f>L124*'Расчет субсидий'!Q124</f>
        <v>-16.838565022421527</v>
      </c>
      <c r="N124" s="59">
        <f t="shared" si="33"/>
        <v>-6.0440577497941304</v>
      </c>
      <c r="O124" s="58">
        <f>'Расчет субсидий'!T124-1</f>
        <v>4.55</v>
      </c>
      <c r="P124" s="58">
        <f>O124*'Расчет субсидий'!U124</f>
        <v>68.25</v>
      </c>
      <c r="Q124" s="59">
        <f t="shared" si="34"/>
        <v>24.497749117824021</v>
      </c>
      <c r="R124" s="58">
        <f>'Расчет субсидий'!X124-1</f>
        <v>1.1000000000000001</v>
      </c>
      <c r="S124" s="58">
        <f>R124*'Расчет субсидий'!Y124</f>
        <v>38.5</v>
      </c>
      <c r="T124" s="59">
        <f t="shared" si="35"/>
        <v>13.819243092105857</v>
      </c>
      <c r="U124" s="58">
        <f t="shared" si="31"/>
        <v>89.125720691864188</v>
      </c>
    </row>
    <row r="125" spans="1:21" ht="15" customHeight="1">
      <c r="A125" s="35" t="s">
        <v>124</v>
      </c>
      <c r="B125" s="56">
        <f>'Расчет субсидий'!AE125</f>
        <v>13.400000000000006</v>
      </c>
      <c r="C125" s="58">
        <f>'Расчет субсидий'!D125-1</f>
        <v>-0.18000000000000005</v>
      </c>
      <c r="D125" s="58">
        <f>C125*'Расчет субсидий'!E125</f>
        <v>-1.8000000000000005</v>
      </c>
      <c r="E125" s="59">
        <f t="shared" si="32"/>
        <v>-3.2582037081627759</v>
      </c>
      <c r="F125" s="29" t="s">
        <v>375</v>
      </c>
      <c r="G125" s="29" t="s">
        <v>375</v>
      </c>
      <c r="H125" s="29" t="s">
        <v>375</v>
      </c>
      <c r="I125" s="29" t="s">
        <v>375</v>
      </c>
      <c r="J125" s="29" t="s">
        <v>375</v>
      </c>
      <c r="K125" s="29" t="s">
        <v>375</v>
      </c>
      <c r="L125" s="58">
        <f>'Расчет субсидий'!P125-1</f>
        <v>5.3475935828876997E-2</v>
      </c>
      <c r="M125" s="58">
        <f>L125*'Расчет субсидий'!Q125</f>
        <v>1.0695187165775399</v>
      </c>
      <c r="N125" s="59">
        <f t="shared" si="33"/>
        <v>1.9359499157235738</v>
      </c>
      <c r="O125" s="58">
        <f>'Расчет субсидий'!T125-1</f>
        <v>0.20444444444444443</v>
      </c>
      <c r="P125" s="58">
        <f>O125*'Расчет субсидий'!U125</f>
        <v>6.1333333333333329</v>
      </c>
      <c r="Q125" s="59">
        <f t="shared" si="34"/>
        <v>11.102027450036122</v>
      </c>
      <c r="R125" s="58">
        <f>'Расчет субсидий'!X125-1</f>
        <v>0.10000000000000009</v>
      </c>
      <c r="S125" s="58">
        <f>R125*'Расчет субсидий'!Y125</f>
        <v>2.0000000000000018</v>
      </c>
      <c r="T125" s="59">
        <f t="shared" si="35"/>
        <v>3.6202263424030869</v>
      </c>
      <c r="U125" s="58">
        <f t="shared" si="31"/>
        <v>7.4028520499108739</v>
      </c>
    </row>
    <row r="126" spans="1:21" ht="15" customHeight="1">
      <c r="A126" s="35" t="s">
        <v>125</v>
      </c>
      <c r="B126" s="56">
        <f>'Расчет субсидий'!AE126</f>
        <v>11.618181818181824</v>
      </c>
      <c r="C126" s="58">
        <f>'Расчет субсидий'!D126-1</f>
        <v>-0.18686567164179113</v>
      </c>
      <c r="D126" s="58">
        <f>C126*'Расчет субсидий'!E126</f>
        <v>-1.8686567164179113</v>
      </c>
      <c r="E126" s="59">
        <f t="shared" si="32"/>
        <v>-2.8710129090911165</v>
      </c>
      <c r="F126" s="29" t="s">
        <v>375</v>
      </c>
      <c r="G126" s="29" t="s">
        <v>375</v>
      </c>
      <c r="H126" s="29" t="s">
        <v>375</v>
      </c>
      <c r="I126" s="29" t="s">
        <v>375</v>
      </c>
      <c r="J126" s="29" t="s">
        <v>375</v>
      </c>
      <c r="K126" s="29" t="s">
        <v>375</v>
      </c>
      <c r="L126" s="58">
        <f>'Расчет субсидий'!P126-1</f>
        <v>0.57152924594785048</v>
      </c>
      <c r="M126" s="58">
        <f>L126*'Расчет субсидий'!Q126</f>
        <v>11.43058491895701</v>
      </c>
      <c r="N126" s="59">
        <f t="shared" si="33"/>
        <v>17.562004070868866</v>
      </c>
      <c r="O126" s="58">
        <f>'Расчет субсидий'!T126-1</f>
        <v>-0.20000000000000007</v>
      </c>
      <c r="P126" s="58">
        <f>O126*'Расчет субсидий'!U126</f>
        <v>-6.0000000000000018</v>
      </c>
      <c r="Q126" s="59">
        <f t="shared" si="34"/>
        <v>-9.2184280307877682</v>
      </c>
      <c r="R126" s="58">
        <f>'Расчет субсидий'!X126-1</f>
        <v>0.19999999999999996</v>
      </c>
      <c r="S126" s="58">
        <f>R126*'Расчет субсидий'!Y126</f>
        <v>3.9999999999999991</v>
      </c>
      <c r="T126" s="59">
        <f t="shared" si="35"/>
        <v>6.1456186871918428</v>
      </c>
      <c r="U126" s="58">
        <f t="shared" si="31"/>
        <v>7.5619282025390957</v>
      </c>
    </row>
    <row r="127" spans="1:21" ht="15" customHeight="1">
      <c r="A127" s="35" t="s">
        <v>126</v>
      </c>
      <c r="B127" s="56">
        <f>'Расчет субсидий'!AE127</f>
        <v>6.4272727272727366</v>
      </c>
      <c r="C127" s="58">
        <f>'Расчет субсидий'!D127-1</f>
        <v>-1.9298245614035148E-2</v>
      </c>
      <c r="D127" s="58">
        <f>C127*'Расчет субсидий'!E127</f>
        <v>-0.19298245614035148</v>
      </c>
      <c r="E127" s="59">
        <f t="shared" si="32"/>
        <v>-0.156249093375885</v>
      </c>
      <c r="F127" s="29" t="s">
        <v>375</v>
      </c>
      <c r="G127" s="29" t="s">
        <v>375</v>
      </c>
      <c r="H127" s="29" t="s">
        <v>375</v>
      </c>
      <c r="I127" s="29" t="s">
        <v>375</v>
      </c>
      <c r="J127" s="29" t="s">
        <v>375</v>
      </c>
      <c r="K127" s="29" t="s">
        <v>375</v>
      </c>
      <c r="L127" s="58">
        <f>'Расчет субсидий'!P127-1</f>
        <v>0.285135135135135</v>
      </c>
      <c r="M127" s="58">
        <f>L127*'Расчет субсидий'!Q127</f>
        <v>5.7027027027027</v>
      </c>
      <c r="N127" s="59">
        <f t="shared" si="33"/>
        <v>4.6172182949183345</v>
      </c>
      <c r="O127" s="58">
        <f>'Расчет субсидий'!T127-1</f>
        <v>1.4285714285714235E-2</v>
      </c>
      <c r="P127" s="58">
        <f>O127*'Расчет субсидий'!U127</f>
        <v>0.42857142857142705</v>
      </c>
      <c r="Q127" s="59">
        <f t="shared" si="34"/>
        <v>0.34699473983475526</v>
      </c>
      <c r="R127" s="58">
        <f>'Расчет субсидий'!X127-1</f>
        <v>0.10000000000000009</v>
      </c>
      <c r="S127" s="58">
        <f>R127*'Расчет субсидий'!Y127</f>
        <v>2.0000000000000018</v>
      </c>
      <c r="T127" s="59">
        <f t="shared" si="35"/>
        <v>1.6193087858955317</v>
      </c>
      <c r="U127" s="58">
        <f t="shared" si="31"/>
        <v>7.9382916751337778</v>
      </c>
    </row>
    <row r="128" spans="1:21" ht="15" customHeight="1">
      <c r="A128" s="35" t="s">
        <v>127</v>
      </c>
      <c r="B128" s="56">
        <f>'Расчет субсидий'!AE128</f>
        <v>-12.25454545454545</v>
      </c>
      <c r="C128" s="58">
        <f>'Расчет субсидий'!D128-1</f>
        <v>-2.0000000000000018E-2</v>
      </c>
      <c r="D128" s="58">
        <f>C128*'Расчет субсидий'!E128</f>
        <v>-0.20000000000000018</v>
      </c>
      <c r="E128" s="59">
        <f t="shared" si="32"/>
        <v>-0.30972797010760134</v>
      </c>
      <c r="F128" s="29" t="s">
        <v>375</v>
      </c>
      <c r="G128" s="29" t="s">
        <v>375</v>
      </c>
      <c r="H128" s="29" t="s">
        <v>375</v>
      </c>
      <c r="I128" s="29" t="s">
        <v>375</v>
      </c>
      <c r="J128" s="29" t="s">
        <v>375</v>
      </c>
      <c r="K128" s="29" t="s">
        <v>375</v>
      </c>
      <c r="L128" s="58">
        <f>'Расчет субсидий'!P128-1</f>
        <v>-0.57603972687771576</v>
      </c>
      <c r="M128" s="58">
        <f>L128*'Расчет субсидий'!Q128</f>
        <v>-11.520794537554316</v>
      </c>
      <c r="N128" s="59">
        <f t="shared" si="33"/>
        <v>-17.841561530717183</v>
      </c>
      <c r="O128" s="58">
        <f>'Расчет субсидий'!T128-1</f>
        <v>2.3076923076923217E-2</v>
      </c>
      <c r="P128" s="58">
        <f>O128*'Расчет субсидий'!U128</f>
        <v>0.80769230769231259</v>
      </c>
      <c r="Q128" s="59">
        <f t="shared" si="34"/>
        <v>1.2508244946653195</v>
      </c>
      <c r="R128" s="58">
        <f>'Расчет субсидий'!X128-1</f>
        <v>0.19999999999999996</v>
      </c>
      <c r="S128" s="58">
        <f>R128*'Расчет субсидий'!Y128</f>
        <v>2.9999999999999991</v>
      </c>
      <c r="T128" s="59">
        <f t="shared" si="35"/>
        <v>4.6459195516140142</v>
      </c>
      <c r="U128" s="58">
        <f t="shared" si="31"/>
        <v>-7.9131022298620044</v>
      </c>
    </row>
    <row r="129" spans="1:21" ht="15" customHeight="1">
      <c r="A129" s="34" t="s">
        <v>128</v>
      </c>
      <c r="B129" s="60"/>
      <c r="C129" s="61"/>
      <c r="D129" s="61"/>
      <c r="E129" s="62"/>
      <c r="F129" s="61"/>
      <c r="G129" s="61"/>
      <c r="H129" s="62"/>
      <c r="I129" s="62"/>
      <c r="J129" s="62"/>
      <c r="K129" s="62"/>
      <c r="L129" s="61"/>
      <c r="M129" s="61"/>
      <c r="N129" s="62"/>
      <c r="O129" s="61"/>
      <c r="P129" s="61"/>
      <c r="Q129" s="62"/>
      <c r="R129" s="61"/>
      <c r="S129" s="61"/>
      <c r="T129" s="62"/>
      <c r="U129" s="62"/>
    </row>
    <row r="130" spans="1:21" ht="15" customHeight="1">
      <c r="A130" s="35" t="s">
        <v>129</v>
      </c>
      <c r="B130" s="56">
        <f>'Расчет субсидий'!AE130</f>
        <v>31.945454545454538</v>
      </c>
      <c r="C130" s="58">
        <f>'Расчет субсидий'!D130-1</f>
        <v>1.6892583120204603</v>
      </c>
      <c r="D130" s="58">
        <f>C130*'Расчет субсидий'!E130</f>
        <v>16.892583120204602</v>
      </c>
      <c r="E130" s="59">
        <f t="shared" ref="E130:E138" si="36">$B130*D130/$U130</f>
        <v>37.665364670972863</v>
      </c>
      <c r="F130" s="29" t="s">
        <v>375</v>
      </c>
      <c r="G130" s="29" t="s">
        <v>375</v>
      </c>
      <c r="H130" s="29" t="s">
        <v>375</v>
      </c>
      <c r="I130" s="29" t="s">
        <v>375</v>
      </c>
      <c r="J130" s="29" t="s">
        <v>375</v>
      </c>
      <c r="K130" s="29" t="s">
        <v>375</v>
      </c>
      <c r="L130" s="58">
        <f>'Расчет субсидий'!P130-1</f>
        <v>-0.80123099203475745</v>
      </c>
      <c r="M130" s="58">
        <f>L130*'Расчет субсидий'!Q130</f>
        <v>-16.024619840695149</v>
      </c>
      <c r="N130" s="59">
        <f t="shared" ref="N130:N138" si="37">$B130*M130/$U130</f>
        <v>-35.730068380813705</v>
      </c>
      <c r="O130" s="58">
        <f>'Расчет субсидий'!T130-1</f>
        <v>-0.13084415584415587</v>
      </c>
      <c r="P130" s="58">
        <f>O130*'Расчет субсидий'!U130</f>
        <v>-3.925324675324676</v>
      </c>
      <c r="Q130" s="59">
        <f t="shared" ref="Q130:Q138" si="38">$B130*P130/$U130</f>
        <v>-8.7522899426337908</v>
      </c>
      <c r="R130" s="58">
        <f>'Расчет субсидий'!X130-1</f>
        <v>0.86923076923076925</v>
      </c>
      <c r="S130" s="58">
        <f>R130*'Расчет субсидий'!Y130</f>
        <v>17.384615384615387</v>
      </c>
      <c r="T130" s="59">
        <f t="shared" ref="T130:T138" si="39">$B130*S130/$U130</f>
        <v>38.762448197929174</v>
      </c>
      <c r="U130" s="58">
        <f t="shared" si="31"/>
        <v>14.327253988800164</v>
      </c>
    </row>
    <row r="131" spans="1:21" ht="15" customHeight="1">
      <c r="A131" s="35" t="s">
        <v>130</v>
      </c>
      <c r="B131" s="56">
        <f>'Расчет субсидий'!AE131</f>
        <v>-45.972727272727269</v>
      </c>
      <c r="C131" s="58">
        <f>'Расчет субсидий'!D131-1</f>
        <v>-1</v>
      </c>
      <c r="D131" s="58">
        <f>C131*'Расчет субсидий'!E131</f>
        <v>0</v>
      </c>
      <c r="E131" s="59">
        <f t="shared" si="36"/>
        <v>0</v>
      </c>
      <c r="F131" s="29" t="s">
        <v>375</v>
      </c>
      <c r="G131" s="29" t="s">
        <v>375</v>
      </c>
      <c r="H131" s="29" t="s">
        <v>375</v>
      </c>
      <c r="I131" s="29" t="s">
        <v>375</v>
      </c>
      <c r="J131" s="29" t="s">
        <v>375</v>
      </c>
      <c r="K131" s="29" t="s">
        <v>375</v>
      </c>
      <c r="L131" s="58">
        <f>'Расчет субсидий'!P131-1</f>
        <v>-0.59962406015037595</v>
      </c>
      <c r="M131" s="58">
        <f>L131*'Расчет субсидий'!Q131</f>
        <v>-11.992481203007518</v>
      </c>
      <c r="N131" s="59">
        <f t="shared" si="37"/>
        <v>-32.27794821693373</v>
      </c>
      <c r="O131" s="58">
        <f>'Расчет субсидий'!T131-1</f>
        <v>-0.18345323741007191</v>
      </c>
      <c r="P131" s="58">
        <f>O131*'Расчет субсидий'!U131</f>
        <v>-7.3381294964028765</v>
      </c>
      <c r="Q131" s="59">
        <f t="shared" si="38"/>
        <v>-19.750688776117943</v>
      </c>
      <c r="R131" s="58">
        <f>'Расчет субсидий'!X131-1</f>
        <v>0.22500000000000009</v>
      </c>
      <c r="S131" s="58">
        <f>R131*'Расчет субсидий'!Y131</f>
        <v>2.2500000000000009</v>
      </c>
      <c r="T131" s="59">
        <f t="shared" si="39"/>
        <v>6.0559097203244026</v>
      </c>
      <c r="U131" s="58">
        <f t="shared" si="31"/>
        <v>-17.080610699410393</v>
      </c>
    </row>
    <row r="132" spans="1:21" ht="15" customHeight="1">
      <c r="A132" s="35" t="s">
        <v>131</v>
      </c>
      <c r="B132" s="56">
        <f>'Расчет субсидий'!AE132</f>
        <v>35.618181818181824</v>
      </c>
      <c r="C132" s="58">
        <f>'Расчет субсидий'!D132-1</f>
        <v>4.9076887123160606E-3</v>
      </c>
      <c r="D132" s="58">
        <f>C132*'Расчет субсидий'!E132</f>
        <v>4.9076887123160606E-2</v>
      </c>
      <c r="E132" s="59">
        <f t="shared" si="36"/>
        <v>0.22518441410056012</v>
      </c>
      <c r="F132" s="29" t="s">
        <v>375</v>
      </c>
      <c r="G132" s="29" t="s">
        <v>375</v>
      </c>
      <c r="H132" s="29" t="s">
        <v>375</v>
      </c>
      <c r="I132" s="29" t="s">
        <v>375</v>
      </c>
      <c r="J132" s="29" t="s">
        <v>375</v>
      </c>
      <c r="K132" s="29" t="s">
        <v>375</v>
      </c>
      <c r="L132" s="58">
        <f>'Расчет субсидий'!P132-1</f>
        <v>-0.32784836492397418</v>
      </c>
      <c r="M132" s="58">
        <f>L132*'Расчет субсидий'!Q132</f>
        <v>-6.5569672984794831</v>
      </c>
      <c r="N132" s="59">
        <f t="shared" si="37"/>
        <v>-30.085992122508216</v>
      </c>
      <c r="O132" s="58">
        <f>'Расчет субсидий'!T132-1</f>
        <v>0.22602739726027399</v>
      </c>
      <c r="P132" s="58">
        <f>O132*'Расчет субсидий'!U132</f>
        <v>4.5205479452054798</v>
      </c>
      <c r="Q132" s="59">
        <f t="shared" si="38"/>
        <v>20.742084515262327</v>
      </c>
      <c r="R132" s="58">
        <f>'Расчет субсидий'!X132-1</f>
        <v>0.32499999999999996</v>
      </c>
      <c r="S132" s="58">
        <f>R132*'Расчет субсидий'!Y132</f>
        <v>9.7499999999999982</v>
      </c>
      <c r="T132" s="59">
        <f t="shared" si="39"/>
        <v>44.736905011327146</v>
      </c>
      <c r="U132" s="58">
        <f t="shared" si="31"/>
        <v>7.762657533849155</v>
      </c>
    </row>
    <row r="133" spans="1:21" ht="15" customHeight="1">
      <c r="A133" s="35" t="s">
        <v>132</v>
      </c>
      <c r="B133" s="56">
        <f>'Расчет субсидий'!AE133</f>
        <v>-46.809090909090912</v>
      </c>
      <c r="C133" s="58">
        <f>'Расчет субсидий'!D133-1</f>
        <v>-1</v>
      </c>
      <c r="D133" s="58">
        <f>C133*'Расчет субсидий'!E133</f>
        <v>0</v>
      </c>
      <c r="E133" s="59">
        <f t="shared" si="36"/>
        <v>0</v>
      </c>
      <c r="F133" s="29" t="s">
        <v>375</v>
      </c>
      <c r="G133" s="29" t="s">
        <v>375</v>
      </c>
      <c r="H133" s="29" t="s">
        <v>375</v>
      </c>
      <c r="I133" s="29" t="s">
        <v>375</v>
      </c>
      <c r="J133" s="29" t="s">
        <v>375</v>
      </c>
      <c r="K133" s="29" t="s">
        <v>375</v>
      </c>
      <c r="L133" s="58">
        <f>'Расчет субсидий'!P133-1</f>
        <v>-0.75696202531645573</v>
      </c>
      <c r="M133" s="58">
        <f>L133*'Расчет субсидий'!Q133</f>
        <v>-15.139240506329115</v>
      </c>
      <c r="N133" s="59">
        <f t="shared" si="37"/>
        <v>-56.590130290216194</v>
      </c>
      <c r="O133" s="58">
        <f>'Расчет субсидий'!T133-1</f>
        <v>-0.12750000000000006</v>
      </c>
      <c r="P133" s="58">
        <f>O133*'Расчет субсидий'!U133</f>
        <v>-2.5500000000000012</v>
      </c>
      <c r="Q133" s="59">
        <f t="shared" si="38"/>
        <v>-9.5318409255552332</v>
      </c>
      <c r="R133" s="58">
        <f>'Расчет субсидий'!X133-1</f>
        <v>0.51666666666666661</v>
      </c>
      <c r="S133" s="58">
        <f>R133*'Расчет субсидий'!Y133</f>
        <v>5.1666666666666661</v>
      </c>
      <c r="T133" s="59">
        <f t="shared" si="39"/>
        <v>19.312880306680526</v>
      </c>
      <c r="U133" s="58">
        <f t="shared" si="31"/>
        <v>-12.522573839662451</v>
      </c>
    </row>
    <row r="134" spans="1:21" ht="15" customHeight="1">
      <c r="A134" s="35" t="s">
        <v>133</v>
      </c>
      <c r="B134" s="56">
        <f>'Расчет субсидий'!AE134</f>
        <v>2.6181818181818244</v>
      </c>
      <c r="C134" s="58">
        <f>'Расчет субсидий'!D134-1</f>
        <v>-1</v>
      </c>
      <c r="D134" s="58">
        <f>C134*'Расчет субсидий'!E134</f>
        <v>0</v>
      </c>
      <c r="E134" s="59">
        <f t="shared" si="36"/>
        <v>0</v>
      </c>
      <c r="F134" s="29" t="s">
        <v>375</v>
      </c>
      <c r="G134" s="29" t="s">
        <v>375</v>
      </c>
      <c r="H134" s="29" t="s">
        <v>375</v>
      </c>
      <c r="I134" s="29" t="s">
        <v>375</v>
      </c>
      <c r="J134" s="29" t="s">
        <v>375</v>
      </c>
      <c r="K134" s="29" t="s">
        <v>375</v>
      </c>
      <c r="L134" s="58">
        <f>'Расчет субсидий'!P134-1</f>
        <v>-0.83111111111111113</v>
      </c>
      <c r="M134" s="58">
        <f>L134*'Расчет субсидий'!Q134</f>
        <v>-16.622222222222224</v>
      </c>
      <c r="N134" s="59">
        <f t="shared" si="37"/>
        <v>-31.587096774193576</v>
      </c>
      <c r="O134" s="58">
        <f>'Расчет субсидий'!T134-1</f>
        <v>0</v>
      </c>
      <c r="P134" s="58">
        <f>O134*'Расчет субсидий'!U134</f>
        <v>0</v>
      </c>
      <c r="Q134" s="59">
        <f t="shared" si="38"/>
        <v>0</v>
      </c>
      <c r="R134" s="58">
        <f>'Расчет субсидий'!X134-1</f>
        <v>0.60000000000000009</v>
      </c>
      <c r="S134" s="58">
        <f>R134*'Расчет субсидий'!Y134</f>
        <v>18.000000000000004</v>
      </c>
      <c r="T134" s="59">
        <f t="shared" si="39"/>
        <v>34.2052785923754</v>
      </c>
      <c r="U134" s="58">
        <f t="shared" si="31"/>
        <v>1.37777777777778</v>
      </c>
    </row>
    <row r="135" spans="1:21" ht="15" customHeight="1">
      <c r="A135" s="35" t="s">
        <v>134</v>
      </c>
      <c r="B135" s="56">
        <f>'Расчет субсидий'!AE135</f>
        <v>-31.75454545454545</v>
      </c>
      <c r="C135" s="58">
        <f>'Расчет субсидий'!D135-1</f>
        <v>-1</v>
      </c>
      <c r="D135" s="58">
        <f>C135*'Расчет субсидий'!E135</f>
        <v>0</v>
      </c>
      <c r="E135" s="59">
        <f t="shared" si="36"/>
        <v>0</v>
      </c>
      <c r="F135" s="29" t="s">
        <v>375</v>
      </c>
      <c r="G135" s="29" t="s">
        <v>375</v>
      </c>
      <c r="H135" s="29" t="s">
        <v>375</v>
      </c>
      <c r="I135" s="29" t="s">
        <v>375</v>
      </c>
      <c r="J135" s="29" t="s">
        <v>375</v>
      </c>
      <c r="K135" s="29" t="s">
        <v>375</v>
      </c>
      <c r="L135" s="58">
        <f>'Расчет субсидий'!P135-1</f>
        <v>-0.43113772455089816</v>
      </c>
      <c r="M135" s="58">
        <f>L135*'Расчет субсидий'!Q135</f>
        <v>-8.6227544910179628</v>
      </c>
      <c r="N135" s="59">
        <f t="shared" si="37"/>
        <v>-13.240122522183224</v>
      </c>
      <c r="O135" s="58">
        <f>'Расчет субсидий'!T135-1</f>
        <v>-0.28021978021978022</v>
      </c>
      <c r="P135" s="58">
        <f>O135*'Расчет субсидий'!U135</f>
        <v>-9.8076923076923084</v>
      </c>
      <c r="Q135" s="59">
        <f t="shared" si="38"/>
        <v>-15.059578461730039</v>
      </c>
      <c r="R135" s="58">
        <f>'Расчет субсидий'!X135-1</f>
        <v>-0.15000000000000002</v>
      </c>
      <c r="S135" s="58">
        <f>R135*'Расчет субсидий'!Y135</f>
        <v>-2.2500000000000004</v>
      </c>
      <c r="T135" s="59">
        <f t="shared" si="39"/>
        <v>-3.4548444706321861</v>
      </c>
      <c r="U135" s="58">
        <f t="shared" si="31"/>
        <v>-20.680446798710271</v>
      </c>
    </row>
    <row r="136" spans="1:21" ht="15" customHeight="1">
      <c r="A136" s="35" t="s">
        <v>135</v>
      </c>
      <c r="B136" s="56">
        <f>'Расчет субсидий'!AE136</f>
        <v>-5.8818181818181898</v>
      </c>
      <c r="C136" s="58">
        <f>'Расчет субсидий'!D136-1</f>
        <v>0.25</v>
      </c>
      <c r="D136" s="58">
        <f>C136*'Расчет субсидий'!E136</f>
        <v>2.5</v>
      </c>
      <c r="E136" s="59">
        <f t="shared" si="36"/>
        <v>2.0873909777478761</v>
      </c>
      <c r="F136" s="29" t="s">
        <v>375</v>
      </c>
      <c r="G136" s="29" t="s">
        <v>375</v>
      </c>
      <c r="H136" s="29" t="s">
        <v>375</v>
      </c>
      <c r="I136" s="29" t="s">
        <v>375</v>
      </c>
      <c r="J136" s="29" t="s">
        <v>375</v>
      </c>
      <c r="K136" s="29" t="s">
        <v>375</v>
      </c>
      <c r="L136" s="58">
        <f>'Расчет субсидий'!P136-1</f>
        <v>-0.63148316651501368</v>
      </c>
      <c r="M136" s="58">
        <f>L136*'Расчет субсидий'!Q136</f>
        <v>-12.629663330300273</v>
      </c>
      <c r="N136" s="59">
        <f t="shared" si="37"/>
        <v>-10.545218115064792</v>
      </c>
      <c r="O136" s="58">
        <f>'Расчет субсидий'!T136-1</f>
        <v>4.5291479820627867E-2</v>
      </c>
      <c r="P136" s="58">
        <f>O136*'Расчет субсидий'!U136</f>
        <v>1.5852017937219753</v>
      </c>
      <c r="Q136" s="59">
        <f t="shared" si="38"/>
        <v>1.3235743688500003</v>
      </c>
      <c r="R136" s="58">
        <f>'Расчет субсидий'!X136-1</f>
        <v>0.10000000000000009</v>
      </c>
      <c r="S136" s="58">
        <f>R136*'Расчет субсидий'!Y136</f>
        <v>1.5000000000000013</v>
      </c>
      <c r="T136" s="59">
        <f t="shared" si="39"/>
        <v>1.2524345866487265</v>
      </c>
      <c r="U136" s="58">
        <f t="shared" si="31"/>
        <v>-7.0444615365782965</v>
      </c>
    </row>
    <row r="137" spans="1:21" ht="15" customHeight="1">
      <c r="A137" s="35" t="s">
        <v>136</v>
      </c>
      <c r="B137" s="56">
        <f>'Расчет субсидий'!AE137</f>
        <v>-33</v>
      </c>
      <c r="C137" s="58">
        <f>'Расчет субсидий'!D137-1</f>
        <v>-1</v>
      </c>
      <c r="D137" s="58">
        <f>C137*'Расчет субсидий'!E137</f>
        <v>0</v>
      </c>
      <c r="E137" s="59">
        <f t="shared" si="36"/>
        <v>0</v>
      </c>
      <c r="F137" s="29" t="s">
        <v>375</v>
      </c>
      <c r="G137" s="29" t="s">
        <v>375</v>
      </c>
      <c r="H137" s="29" t="s">
        <v>375</v>
      </c>
      <c r="I137" s="29" t="s">
        <v>375</v>
      </c>
      <c r="J137" s="29" t="s">
        <v>375</v>
      </c>
      <c r="K137" s="29" t="s">
        <v>375</v>
      </c>
      <c r="L137" s="58">
        <f>'Расчет субсидий'!P137-1</f>
        <v>-0.69061302681992331</v>
      </c>
      <c r="M137" s="58">
        <f>L137*'Расчет субсидий'!Q137</f>
        <v>-13.812260536398465</v>
      </c>
      <c r="N137" s="59">
        <f t="shared" si="37"/>
        <v>-33.571301437604653</v>
      </c>
      <c r="O137" s="58">
        <f>'Расчет субсидий'!T137-1</f>
        <v>-3.2569974554707448E-2</v>
      </c>
      <c r="P137" s="58">
        <f>O137*'Расчет субсидий'!U137</f>
        <v>-1.1399491094147607</v>
      </c>
      <c r="Q137" s="59">
        <f t="shared" si="38"/>
        <v>-2.7706960113330332</v>
      </c>
      <c r="R137" s="58">
        <f>'Расчет субсидий'!X137-1</f>
        <v>9.1666666666666563E-2</v>
      </c>
      <c r="S137" s="58">
        <f>R137*'Расчет субсидий'!Y137</f>
        <v>1.3749999999999984</v>
      </c>
      <c r="T137" s="59">
        <f t="shared" si="39"/>
        <v>3.3419974489376858</v>
      </c>
      <c r="U137" s="58">
        <f t="shared" si="31"/>
        <v>-13.577209645813229</v>
      </c>
    </row>
    <row r="138" spans="1:21" ht="15" customHeight="1">
      <c r="A138" s="35" t="s">
        <v>137</v>
      </c>
      <c r="B138" s="56">
        <f>'Расчет субсидий'!AE138</f>
        <v>-6.1181818181818182</v>
      </c>
      <c r="C138" s="58">
        <f>'Расчет субсидий'!D138-1</f>
        <v>-1</v>
      </c>
      <c r="D138" s="58">
        <f>C138*'Расчет субсидий'!E138</f>
        <v>0</v>
      </c>
      <c r="E138" s="59">
        <f t="shared" si="36"/>
        <v>0</v>
      </c>
      <c r="F138" s="29" t="s">
        <v>375</v>
      </c>
      <c r="G138" s="29" t="s">
        <v>375</v>
      </c>
      <c r="H138" s="29" t="s">
        <v>375</v>
      </c>
      <c r="I138" s="29" t="s">
        <v>375</v>
      </c>
      <c r="J138" s="29" t="s">
        <v>375</v>
      </c>
      <c r="K138" s="29" t="s">
        <v>375</v>
      </c>
      <c r="L138" s="58">
        <f>'Расчет субсидий'!P138-1</f>
        <v>-0.82583903551645488</v>
      </c>
      <c r="M138" s="58">
        <f>L138*'Расчет субсидий'!Q138</f>
        <v>-16.516780710329098</v>
      </c>
      <c r="N138" s="59">
        <f t="shared" si="37"/>
        <v>-1.6099705336680126</v>
      </c>
      <c r="O138" s="58">
        <f>'Расчет субсидий'!T138-1</f>
        <v>-1</v>
      </c>
      <c r="P138" s="58">
        <f>O138*'Расчет субсидий'!U138</f>
        <v>-25</v>
      </c>
      <c r="Q138" s="59">
        <f t="shared" si="38"/>
        <v>-2.4368709646020572</v>
      </c>
      <c r="R138" s="58">
        <f>'Расчет субсидий'!X138-1</f>
        <v>-0.85</v>
      </c>
      <c r="S138" s="58">
        <f>R138*'Расчет субсидий'!Y138</f>
        <v>-21.25</v>
      </c>
      <c r="T138" s="59">
        <f t="shared" si="39"/>
        <v>-2.0713403199117484</v>
      </c>
      <c r="U138" s="58">
        <f t="shared" si="31"/>
        <v>-62.766780710329101</v>
      </c>
    </row>
    <row r="139" spans="1:21" ht="15" customHeight="1">
      <c r="A139" s="34" t="s">
        <v>138</v>
      </c>
      <c r="B139" s="60"/>
      <c r="C139" s="61"/>
      <c r="D139" s="61"/>
      <c r="E139" s="62"/>
      <c r="F139" s="61"/>
      <c r="G139" s="61"/>
      <c r="H139" s="62"/>
      <c r="I139" s="62"/>
      <c r="J139" s="62"/>
      <c r="K139" s="62"/>
      <c r="L139" s="61"/>
      <c r="M139" s="61"/>
      <c r="N139" s="62"/>
      <c r="O139" s="61"/>
      <c r="P139" s="61"/>
      <c r="Q139" s="62"/>
      <c r="R139" s="61"/>
      <c r="S139" s="61"/>
      <c r="T139" s="62"/>
      <c r="U139" s="62"/>
    </row>
    <row r="140" spans="1:21" ht="15" customHeight="1">
      <c r="A140" s="35" t="s">
        <v>139</v>
      </c>
      <c r="B140" s="56">
        <f>'Расчет субсидий'!AE140</f>
        <v>2.3454545454545439</v>
      </c>
      <c r="C140" s="58">
        <f>'Расчет субсидий'!D140-1</f>
        <v>-1</v>
      </c>
      <c r="D140" s="58">
        <f>C140*'Расчет субсидий'!E140</f>
        <v>0</v>
      </c>
      <c r="E140" s="59">
        <f t="shared" ref="E140:E145" si="40">$B140*D140/$U140</f>
        <v>0</v>
      </c>
      <c r="F140" s="29" t="s">
        <v>375</v>
      </c>
      <c r="G140" s="29" t="s">
        <v>375</v>
      </c>
      <c r="H140" s="29" t="s">
        <v>375</v>
      </c>
      <c r="I140" s="29" t="s">
        <v>375</v>
      </c>
      <c r="J140" s="29" t="s">
        <v>375</v>
      </c>
      <c r="K140" s="29" t="s">
        <v>375</v>
      </c>
      <c r="L140" s="58">
        <f>'Расчет субсидий'!P140-1</f>
        <v>-8.8386622565233441E-2</v>
      </c>
      <c r="M140" s="58">
        <f>L140*'Расчет субсидий'!Q140</f>
        <v>-1.7677324513046688</v>
      </c>
      <c r="N140" s="59">
        <f t="shared" ref="N140:N145" si="41">$B140*M140/$U140</f>
        <v>-5.6620508725904077</v>
      </c>
      <c r="O140" s="58">
        <f>'Расчет субсидий'!T140-1</f>
        <v>0</v>
      </c>
      <c r="P140" s="58">
        <f>O140*'Расчет субсидий'!U140</f>
        <v>0</v>
      </c>
      <c r="Q140" s="59">
        <f t="shared" ref="Q140:Q145" si="42">$B140*P140/$U140</f>
        <v>0</v>
      </c>
      <c r="R140" s="58">
        <f>'Расчет субсидий'!X140-1</f>
        <v>0.125</v>
      </c>
      <c r="S140" s="58">
        <f>R140*'Расчет субсидий'!Y140</f>
        <v>2.5</v>
      </c>
      <c r="T140" s="59">
        <f t="shared" ref="T140:T145" si="43">$B140*S140/$U140</f>
        <v>8.0075054180449516</v>
      </c>
      <c r="U140" s="58">
        <f t="shared" si="31"/>
        <v>0.73226754869533117</v>
      </c>
    </row>
    <row r="141" spans="1:21" ht="15" customHeight="1">
      <c r="A141" s="35" t="s">
        <v>140</v>
      </c>
      <c r="B141" s="56">
        <f>'Расчет субсидий'!AE141</f>
        <v>57.118181818181824</v>
      </c>
      <c r="C141" s="58">
        <f>'Расчет субсидий'!D141-1</f>
        <v>-1</v>
      </c>
      <c r="D141" s="58">
        <f>C141*'Расчет субсидий'!E141</f>
        <v>0</v>
      </c>
      <c r="E141" s="59">
        <f t="shared" si="40"/>
        <v>0</v>
      </c>
      <c r="F141" s="29" t="s">
        <v>375</v>
      </c>
      <c r="G141" s="29" t="s">
        <v>375</v>
      </c>
      <c r="H141" s="29" t="s">
        <v>375</v>
      </c>
      <c r="I141" s="29" t="s">
        <v>375</v>
      </c>
      <c r="J141" s="29" t="s">
        <v>375</v>
      </c>
      <c r="K141" s="29" t="s">
        <v>375</v>
      </c>
      <c r="L141" s="58">
        <f>'Расчет субсидий'!P141-1</f>
        <v>-0.1858974358974359</v>
      </c>
      <c r="M141" s="58">
        <f>L141*'Расчет субсидий'!Q141</f>
        <v>-3.7179487179487181</v>
      </c>
      <c r="N141" s="59">
        <f t="shared" si="41"/>
        <v>-13.972393696560717</v>
      </c>
      <c r="O141" s="58">
        <f>'Расчет субсидий'!T141-1</f>
        <v>0.43333333333333335</v>
      </c>
      <c r="P141" s="58">
        <f>O141*'Расчет субсидий'!U141</f>
        <v>15.166666666666668</v>
      </c>
      <c r="Q141" s="59">
        <f t="shared" si="42"/>
        <v>56.997730148383894</v>
      </c>
      <c r="R141" s="58">
        <f>'Расчет субсидий'!X141-1</f>
        <v>0.25</v>
      </c>
      <c r="S141" s="58">
        <f>R141*'Расчет субсидий'!Y141</f>
        <v>3.75</v>
      </c>
      <c r="T141" s="59">
        <f t="shared" si="43"/>
        <v>14.092845366358652</v>
      </c>
      <c r="U141" s="58">
        <f t="shared" si="31"/>
        <v>15.198717948717949</v>
      </c>
    </row>
    <row r="142" spans="1:21" ht="15" customHeight="1">
      <c r="A142" s="35" t="s">
        <v>141</v>
      </c>
      <c r="B142" s="56">
        <f>'Расчет субсидий'!AE142</f>
        <v>72.763636363636351</v>
      </c>
      <c r="C142" s="58">
        <f>'Расчет субсидий'!D142-1</f>
        <v>-1</v>
      </c>
      <c r="D142" s="58">
        <f>C142*'Расчет субсидий'!E142</f>
        <v>0</v>
      </c>
      <c r="E142" s="59">
        <f t="shared" si="40"/>
        <v>0</v>
      </c>
      <c r="F142" s="29" t="s">
        <v>375</v>
      </c>
      <c r="G142" s="29" t="s">
        <v>375</v>
      </c>
      <c r="H142" s="29" t="s">
        <v>375</v>
      </c>
      <c r="I142" s="29" t="s">
        <v>375</v>
      </c>
      <c r="J142" s="29" t="s">
        <v>375</v>
      </c>
      <c r="K142" s="29" t="s">
        <v>375</v>
      </c>
      <c r="L142" s="58">
        <f>'Расчет субсидий'!P142-1</f>
        <v>0.54471544715447151</v>
      </c>
      <c r="M142" s="58">
        <f>L142*'Расчет субсидий'!Q142</f>
        <v>10.894308943089431</v>
      </c>
      <c r="N142" s="59">
        <f t="shared" si="41"/>
        <v>69.465542540005146</v>
      </c>
      <c r="O142" s="58">
        <f>'Расчет субсидий'!T142-1</f>
        <v>1.7241379310344751E-2</v>
      </c>
      <c r="P142" s="58">
        <f>O142*'Расчет субсидий'!U142</f>
        <v>0.51724137931034253</v>
      </c>
      <c r="Q142" s="59">
        <f t="shared" si="42"/>
        <v>3.2980938236312127</v>
      </c>
      <c r="R142" s="58">
        <f>'Расчет субсидий'!X142-1</f>
        <v>0</v>
      </c>
      <c r="S142" s="58">
        <f>R142*'Расчет субсидий'!Y142</f>
        <v>0</v>
      </c>
      <c r="T142" s="59">
        <f t="shared" si="43"/>
        <v>0</v>
      </c>
      <c r="U142" s="58">
        <f t="shared" si="31"/>
        <v>11.411550322399773</v>
      </c>
    </row>
    <row r="143" spans="1:21" ht="15" customHeight="1">
      <c r="A143" s="35" t="s">
        <v>142</v>
      </c>
      <c r="B143" s="56">
        <f>'Расчет субсидий'!AE143</f>
        <v>40.690909090909088</v>
      </c>
      <c r="C143" s="58">
        <f>'Расчет субсидий'!D143-1</f>
        <v>9.8698481561823037E-3</v>
      </c>
      <c r="D143" s="58">
        <f>C143*'Расчет субсидий'!E143</f>
        <v>9.8698481561823037E-2</v>
      </c>
      <c r="E143" s="59">
        <f t="shared" si="40"/>
        <v>0.60007782741654625</v>
      </c>
      <c r="F143" s="29" t="s">
        <v>375</v>
      </c>
      <c r="G143" s="29" t="s">
        <v>375</v>
      </c>
      <c r="H143" s="29" t="s">
        <v>375</v>
      </c>
      <c r="I143" s="29" t="s">
        <v>375</v>
      </c>
      <c r="J143" s="29" t="s">
        <v>375</v>
      </c>
      <c r="K143" s="29" t="s">
        <v>375</v>
      </c>
      <c r="L143" s="58">
        <f>'Расчет субсидий'!P143-1</f>
        <v>0.12969924812030076</v>
      </c>
      <c r="M143" s="58">
        <f>L143*'Расчет субсидий'!Q143</f>
        <v>2.5939849624060152</v>
      </c>
      <c r="N143" s="59">
        <f t="shared" si="41"/>
        <v>15.771193598523295</v>
      </c>
      <c r="O143" s="58">
        <f>'Расчет субсидий'!T143-1</f>
        <v>0.19999999999999996</v>
      </c>
      <c r="P143" s="58">
        <f>O143*'Расчет субсидий'!U143</f>
        <v>3.9999999999999991</v>
      </c>
      <c r="Q143" s="59">
        <f t="shared" si="42"/>
        <v>24.31963766496925</v>
      </c>
      <c r="R143" s="58">
        <f>'Расчет субсидий'!X143-1</f>
        <v>0</v>
      </c>
      <c r="S143" s="58">
        <f>R143*'Расчет субсидий'!Y143</f>
        <v>0</v>
      </c>
      <c r="T143" s="59">
        <f t="shared" si="43"/>
        <v>0</v>
      </c>
      <c r="U143" s="58">
        <f t="shared" si="31"/>
        <v>6.6926834439678373</v>
      </c>
    </row>
    <row r="144" spans="1:21" ht="15" customHeight="1">
      <c r="A144" s="35" t="s">
        <v>143</v>
      </c>
      <c r="B144" s="56">
        <f>'Расчет субсидий'!AE144</f>
        <v>29.800000000000011</v>
      </c>
      <c r="C144" s="58">
        <f>'Расчет субсидий'!D144-1</f>
        <v>-0.11594202898550721</v>
      </c>
      <c r="D144" s="58">
        <f>C144*'Расчет субсидий'!E144</f>
        <v>-1.1594202898550721</v>
      </c>
      <c r="E144" s="59">
        <f t="shared" si="40"/>
        <v>-0.69531444689134236</v>
      </c>
      <c r="F144" s="29" t="s">
        <v>375</v>
      </c>
      <c r="G144" s="29" t="s">
        <v>375</v>
      </c>
      <c r="H144" s="29" t="s">
        <v>375</v>
      </c>
      <c r="I144" s="29" t="s">
        <v>375</v>
      </c>
      <c r="J144" s="29" t="s">
        <v>375</v>
      </c>
      <c r="K144" s="29" t="s">
        <v>375</v>
      </c>
      <c r="L144" s="58">
        <f>'Расчет субсидий'!P144-1</f>
        <v>2.1675105485232069</v>
      </c>
      <c r="M144" s="58">
        <f>L144*'Расчет субсидий'!Q144</f>
        <v>43.35021097046414</v>
      </c>
      <c r="N144" s="59">
        <f t="shared" si="41"/>
        <v>25.997499118562978</v>
      </c>
      <c r="O144" s="58">
        <f>'Расчет субсидий'!T144-1</f>
        <v>0.25</v>
      </c>
      <c r="P144" s="58">
        <f>O144*'Расчет субсидий'!U144</f>
        <v>7.5</v>
      </c>
      <c r="Q144" s="59">
        <f t="shared" si="42"/>
        <v>4.4978153283283717</v>
      </c>
      <c r="R144" s="58">
        <f>'Расчет субсидий'!X144-1</f>
        <v>0</v>
      </c>
      <c r="S144" s="58">
        <f>R144*'Расчет субсидий'!Y144</f>
        <v>0</v>
      </c>
      <c r="T144" s="59">
        <f t="shared" si="43"/>
        <v>0</v>
      </c>
      <c r="U144" s="58">
        <f t="shared" si="31"/>
        <v>49.690790680609069</v>
      </c>
    </row>
    <row r="145" spans="1:21" ht="15" customHeight="1">
      <c r="A145" s="35" t="s">
        <v>144</v>
      </c>
      <c r="B145" s="56">
        <f>'Расчет субсидий'!AE145</f>
        <v>18.736363636363649</v>
      </c>
      <c r="C145" s="58">
        <f>'Расчет субсидий'!D145-1</f>
        <v>-1</v>
      </c>
      <c r="D145" s="58">
        <f>C145*'Расчет субсидий'!E145</f>
        <v>0</v>
      </c>
      <c r="E145" s="59">
        <f t="shared" si="40"/>
        <v>0</v>
      </c>
      <c r="F145" s="29" t="s">
        <v>375</v>
      </c>
      <c r="G145" s="29" t="s">
        <v>375</v>
      </c>
      <c r="H145" s="29" t="s">
        <v>375</v>
      </c>
      <c r="I145" s="29" t="s">
        <v>375</v>
      </c>
      <c r="J145" s="29" t="s">
        <v>375</v>
      </c>
      <c r="K145" s="29" t="s">
        <v>375</v>
      </c>
      <c r="L145" s="58">
        <f>'Расчет субсидий'!P145-1</f>
        <v>-0.62307692307692308</v>
      </c>
      <c r="M145" s="58">
        <f>L145*'Расчет субсидий'!Q145</f>
        <v>-12.461538461538462</v>
      </c>
      <c r="N145" s="59">
        <f t="shared" si="41"/>
        <v>-55.523614190687383</v>
      </c>
      <c r="O145" s="58">
        <f>'Расчет субсидий'!T145-1</f>
        <v>0</v>
      </c>
      <c r="P145" s="58">
        <f>O145*'Расчет субсидий'!U145</f>
        <v>0</v>
      </c>
      <c r="Q145" s="59">
        <f t="shared" si="42"/>
        <v>0</v>
      </c>
      <c r="R145" s="58">
        <f>'Расчет субсидий'!X145-1</f>
        <v>1.1111111111111112</v>
      </c>
      <c r="S145" s="58">
        <f>R145*'Расчет субсидий'!Y145</f>
        <v>16.666666666666668</v>
      </c>
      <c r="T145" s="59">
        <f t="shared" si="43"/>
        <v>74.259977827051031</v>
      </c>
      <c r="U145" s="58">
        <f t="shared" si="31"/>
        <v>4.2051282051282062</v>
      </c>
    </row>
    <row r="146" spans="1:21" ht="15" customHeight="1">
      <c r="A146" s="34" t="s">
        <v>145</v>
      </c>
      <c r="B146" s="60"/>
      <c r="C146" s="61"/>
      <c r="D146" s="61"/>
      <c r="E146" s="62"/>
      <c r="F146" s="61"/>
      <c r="G146" s="61"/>
      <c r="H146" s="62"/>
      <c r="I146" s="62"/>
      <c r="J146" s="62"/>
      <c r="K146" s="62"/>
      <c r="L146" s="61"/>
      <c r="M146" s="61"/>
      <c r="N146" s="62"/>
      <c r="O146" s="61"/>
      <c r="P146" s="61"/>
      <c r="Q146" s="62"/>
      <c r="R146" s="61"/>
      <c r="S146" s="61"/>
      <c r="T146" s="62"/>
      <c r="U146" s="62"/>
    </row>
    <row r="147" spans="1:21" ht="15" customHeight="1">
      <c r="A147" s="35" t="s">
        <v>146</v>
      </c>
      <c r="B147" s="56">
        <f>'Расчет субсидий'!AE147</f>
        <v>58.363636363636374</v>
      </c>
      <c r="C147" s="58">
        <f>'Расчет субсидий'!D147-1</f>
        <v>7.0023419203746995E-2</v>
      </c>
      <c r="D147" s="58">
        <f>C147*'Расчет субсидий'!E147</f>
        <v>0.70023419203746995</v>
      </c>
      <c r="E147" s="59">
        <f t="shared" ref="E147:E158" si="44">$B147*D147/$U147</f>
        <v>0.53455119315192912</v>
      </c>
      <c r="F147" s="29" t="s">
        <v>375</v>
      </c>
      <c r="G147" s="29" t="s">
        <v>375</v>
      </c>
      <c r="H147" s="29" t="s">
        <v>375</v>
      </c>
      <c r="I147" s="29" t="s">
        <v>375</v>
      </c>
      <c r="J147" s="29" t="s">
        <v>375</v>
      </c>
      <c r="K147" s="29" t="s">
        <v>375</v>
      </c>
      <c r="L147" s="58">
        <f>'Расчет субсидий'!P147-1</f>
        <v>0.38765432098765418</v>
      </c>
      <c r="M147" s="58">
        <f>L147*'Расчет субсидий'!Q147</f>
        <v>7.7530864197530835</v>
      </c>
      <c r="N147" s="59">
        <f t="shared" ref="N147:N158" si="45">$B147*M147/$U147</f>
        <v>5.9186221458709616</v>
      </c>
      <c r="O147" s="58">
        <f>'Расчет субсидий'!T147-1</f>
        <v>3.0999999999999996</v>
      </c>
      <c r="P147" s="58">
        <f>O147*'Расчет субсидий'!U147</f>
        <v>61.999999999999993</v>
      </c>
      <c r="Q147" s="59">
        <f t="shared" ref="Q147:Q158" si="46">$B147*P147/$U147</f>
        <v>47.330128051853471</v>
      </c>
      <c r="R147" s="58">
        <f>'Расчет субсидий'!X147-1</f>
        <v>0.19999999999999996</v>
      </c>
      <c r="S147" s="58">
        <f>R147*'Расчет субсидий'!Y147</f>
        <v>5.9999999999999982</v>
      </c>
      <c r="T147" s="59">
        <f t="shared" ref="T147:T158" si="47">$B147*S147/$U147</f>
        <v>4.5803349727600127</v>
      </c>
      <c r="U147" s="58">
        <f t="shared" si="31"/>
        <v>76.453320611790545</v>
      </c>
    </row>
    <row r="148" spans="1:21" ht="15" customHeight="1">
      <c r="A148" s="35" t="s">
        <v>147</v>
      </c>
      <c r="B148" s="56">
        <f>'Расчет субсидий'!AE148</f>
        <v>-46.181818181818187</v>
      </c>
      <c r="C148" s="58">
        <f>'Расчет субсидий'!D148-1</f>
        <v>1.6666666666666607E-2</v>
      </c>
      <c r="D148" s="58">
        <f>C148*'Расчет субсидий'!E148</f>
        <v>0.16666666666666607</v>
      </c>
      <c r="E148" s="59">
        <f t="shared" si="44"/>
        <v>0.52129845418780985</v>
      </c>
      <c r="F148" s="29" t="s">
        <v>375</v>
      </c>
      <c r="G148" s="29" t="s">
        <v>375</v>
      </c>
      <c r="H148" s="29" t="s">
        <v>375</v>
      </c>
      <c r="I148" s="29" t="s">
        <v>375</v>
      </c>
      <c r="J148" s="29" t="s">
        <v>375</v>
      </c>
      <c r="K148" s="29" t="s">
        <v>375</v>
      </c>
      <c r="L148" s="58">
        <f>'Расчет субсидий'!P148-1</f>
        <v>-0.74658314350797261</v>
      </c>
      <c r="M148" s="58">
        <f>L148*'Расчет субсидий'!Q148</f>
        <v>-14.931662870159453</v>
      </c>
      <c r="N148" s="59">
        <f t="shared" si="45"/>
        <v>-46.703116636006001</v>
      </c>
      <c r="O148" s="58">
        <f>'Расчет субсидий'!T148-1</f>
        <v>0</v>
      </c>
      <c r="P148" s="58">
        <f>O148*'Расчет субсидий'!U148</f>
        <v>0</v>
      </c>
      <c r="Q148" s="59">
        <f t="shared" si="46"/>
        <v>0</v>
      </c>
      <c r="R148" s="58">
        <f>'Расчет субсидий'!X148-1</f>
        <v>0</v>
      </c>
      <c r="S148" s="58">
        <f>R148*'Расчет субсидий'!Y148</f>
        <v>0</v>
      </c>
      <c r="T148" s="59">
        <f t="shared" si="47"/>
        <v>0</v>
      </c>
      <c r="U148" s="58">
        <f t="shared" si="31"/>
        <v>-14.764996203492787</v>
      </c>
    </row>
    <row r="149" spans="1:21" ht="15" customHeight="1">
      <c r="A149" s="35" t="s">
        <v>148</v>
      </c>
      <c r="B149" s="56">
        <f>'Расчет субсидий'!AE149</f>
        <v>72.436363636363637</v>
      </c>
      <c r="C149" s="58">
        <f>'Расчет субсидий'!D149-1</f>
        <v>0.10790190735694827</v>
      </c>
      <c r="D149" s="58">
        <f>C149*'Расчет субсидий'!E149</f>
        <v>1.0790190735694827</v>
      </c>
      <c r="E149" s="59">
        <f t="shared" si="44"/>
        <v>4.5565853630443778</v>
      </c>
      <c r="F149" s="29" t="s">
        <v>375</v>
      </c>
      <c r="G149" s="29" t="s">
        <v>375</v>
      </c>
      <c r="H149" s="29" t="s">
        <v>375</v>
      </c>
      <c r="I149" s="29" t="s">
        <v>375</v>
      </c>
      <c r="J149" s="29" t="s">
        <v>375</v>
      </c>
      <c r="K149" s="29" t="s">
        <v>375</v>
      </c>
      <c r="L149" s="58">
        <f>'Расчет субсидий'!P149-1</f>
        <v>-0.49862211505339304</v>
      </c>
      <c r="M149" s="58">
        <f>L149*'Расчет субсидий'!Q149</f>
        <v>-9.9724423010678613</v>
      </c>
      <c r="N149" s="59">
        <f t="shared" si="45"/>
        <v>-42.112587011581049</v>
      </c>
      <c r="O149" s="58">
        <f>'Расчет субсидий'!T149-1</f>
        <v>1.9380000000000002</v>
      </c>
      <c r="P149" s="58">
        <f>O149*'Расчет субсидий'!U149</f>
        <v>19.380000000000003</v>
      </c>
      <c r="Q149" s="59">
        <f t="shared" si="46"/>
        <v>81.839725078885394</v>
      </c>
      <c r="R149" s="58">
        <f>'Расчет субсидий'!X149-1</f>
        <v>0.16666666666666674</v>
      </c>
      <c r="S149" s="58">
        <f>R149*'Расчет субсидий'!Y149</f>
        <v>6.6666666666666696</v>
      </c>
      <c r="T149" s="59">
        <f t="shared" si="47"/>
        <v>28.152640206014929</v>
      </c>
      <c r="U149" s="58">
        <f t="shared" si="31"/>
        <v>17.153243439168293</v>
      </c>
    </row>
    <row r="150" spans="1:21" ht="15" customHeight="1">
      <c r="A150" s="35" t="s">
        <v>149</v>
      </c>
      <c r="B150" s="56">
        <f>'Расчет субсидий'!AE150</f>
        <v>-97.381818181818176</v>
      </c>
      <c r="C150" s="58">
        <f>'Расчет субсидий'!D150-1</f>
        <v>2.6530258366568304E-3</v>
      </c>
      <c r="D150" s="58">
        <f>C150*'Расчет субсидий'!E150</f>
        <v>2.6530258366568304E-2</v>
      </c>
      <c r="E150" s="59">
        <f t="shared" si="44"/>
        <v>0.23379253538806813</v>
      </c>
      <c r="F150" s="29" t="s">
        <v>375</v>
      </c>
      <c r="G150" s="29" t="s">
        <v>375</v>
      </c>
      <c r="H150" s="29" t="s">
        <v>375</v>
      </c>
      <c r="I150" s="29" t="s">
        <v>375</v>
      </c>
      <c r="J150" s="29" t="s">
        <v>375</v>
      </c>
      <c r="K150" s="29" t="s">
        <v>375</v>
      </c>
      <c r="L150" s="58">
        <f>'Расчет субсидий'!P150-1</f>
        <v>-0.60941570524748789</v>
      </c>
      <c r="M150" s="58">
        <f>L150*'Расчет субсидий'!Q150</f>
        <v>-12.188314104949757</v>
      </c>
      <c r="N150" s="59">
        <f t="shared" si="45"/>
        <v>-107.40705263138921</v>
      </c>
      <c r="O150" s="58">
        <f>'Расчет субсидий'!T150-1</f>
        <v>5.555555555555558E-2</v>
      </c>
      <c r="P150" s="58">
        <f>O150*'Расчет субсидий'!U150</f>
        <v>1.1111111111111116</v>
      </c>
      <c r="Q150" s="59">
        <f t="shared" si="46"/>
        <v>9.7914419141829665</v>
      </c>
      <c r="R150" s="58">
        <f>'Расчет субсидий'!X150-1</f>
        <v>0</v>
      </c>
      <c r="S150" s="58">
        <f>R150*'Расчет субсидий'!Y150</f>
        <v>0</v>
      </c>
      <c r="T150" s="59">
        <f t="shared" si="47"/>
        <v>0</v>
      </c>
      <c r="U150" s="58">
        <f t="shared" si="31"/>
        <v>-11.050672735472077</v>
      </c>
    </row>
    <row r="151" spans="1:21" ht="15" customHeight="1">
      <c r="A151" s="35" t="s">
        <v>150</v>
      </c>
      <c r="B151" s="56">
        <f>'Расчет субсидий'!AE151</f>
        <v>-21.327272727272714</v>
      </c>
      <c r="C151" s="58">
        <f>'Расчет субсидий'!D151-1</f>
        <v>5.7142857142857162E-2</v>
      </c>
      <c r="D151" s="58">
        <f>C151*'Расчет субсидий'!E151</f>
        <v>0.57142857142857162</v>
      </c>
      <c r="E151" s="59">
        <f t="shared" si="44"/>
        <v>1.0323987918748863</v>
      </c>
      <c r="F151" s="29" t="s">
        <v>375</v>
      </c>
      <c r="G151" s="29" t="s">
        <v>375</v>
      </c>
      <c r="H151" s="29" t="s">
        <v>375</v>
      </c>
      <c r="I151" s="29" t="s">
        <v>375</v>
      </c>
      <c r="J151" s="29" t="s">
        <v>375</v>
      </c>
      <c r="K151" s="29" t="s">
        <v>375</v>
      </c>
      <c r="L151" s="58">
        <f>'Расчет субсидий'!P151-1</f>
        <v>-0.90849474507078953</v>
      </c>
      <c r="M151" s="58">
        <f>L151*'Расчет субсидий'!Q151</f>
        <v>-18.169894901415791</v>
      </c>
      <c r="N151" s="59">
        <f t="shared" si="45"/>
        <v>-32.827510703251797</v>
      </c>
      <c r="O151" s="58">
        <f>'Расчет субсидий'!T151-1</f>
        <v>0.10125448028673856</v>
      </c>
      <c r="P151" s="58">
        <f>O151*'Расчет субсидий'!U151</f>
        <v>3.5439068100358497</v>
      </c>
      <c r="Q151" s="59">
        <f t="shared" si="46"/>
        <v>6.4027689410968369</v>
      </c>
      <c r="R151" s="58">
        <f>'Расчет субсидий'!X151-1</f>
        <v>0.14999999999999991</v>
      </c>
      <c r="S151" s="58">
        <f>R151*'Расчет субсидий'!Y151</f>
        <v>2.2499999999999987</v>
      </c>
      <c r="T151" s="59">
        <f t="shared" si="47"/>
        <v>4.0650702430073613</v>
      </c>
      <c r="U151" s="58">
        <f t="shared" si="31"/>
        <v>-11.80455951995137</v>
      </c>
    </row>
    <row r="152" spans="1:21" ht="15" customHeight="1">
      <c r="A152" s="35" t="s">
        <v>151</v>
      </c>
      <c r="B152" s="56">
        <f>'Расчет субсидий'!AE152</f>
        <v>-6.3636363636362603E-2</v>
      </c>
      <c r="C152" s="58">
        <f>'Расчет субсидий'!D152-1</f>
        <v>-1</v>
      </c>
      <c r="D152" s="58">
        <f>C152*'Расчет субсидий'!E152</f>
        <v>0</v>
      </c>
      <c r="E152" s="59">
        <f t="shared" si="44"/>
        <v>0</v>
      </c>
      <c r="F152" s="29" t="s">
        <v>375</v>
      </c>
      <c r="G152" s="29" t="s">
        <v>375</v>
      </c>
      <c r="H152" s="29" t="s">
        <v>375</v>
      </c>
      <c r="I152" s="29" t="s">
        <v>375</v>
      </c>
      <c r="J152" s="29" t="s">
        <v>375</v>
      </c>
      <c r="K152" s="29" t="s">
        <v>375</v>
      </c>
      <c r="L152" s="58">
        <f>'Расчет субсидий'!P152-1</f>
        <v>-0.80413917216556685</v>
      </c>
      <c r="M152" s="58">
        <f>L152*'Расчет субсидий'!Q152</f>
        <v>-16.082783443311335</v>
      </c>
      <c r="N152" s="59">
        <f t="shared" si="45"/>
        <v>-13.296825246437194</v>
      </c>
      <c r="O152" s="58">
        <f>'Расчет субсидий'!T152-1</f>
        <v>1.1499999999999999</v>
      </c>
      <c r="P152" s="58">
        <f>O152*'Расчет субсидий'!U152</f>
        <v>5.75</v>
      </c>
      <c r="Q152" s="59">
        <f t="shared" si="46"/>
        <v>4.7539498020668463</v>
      </c>
      <c r="R152" s="58">
        <f>'Расчет субсидий'!X152-1</f>
        <v>0.22790697674418592</v>
      </c>
      <c r="S152" s="58">
        <f>R152*'Расчет субсидий'!Y152</f>
        <v>10.255813953488367</v>
      </c>
      <c r="T152" s="59">
        <f t="shared" si="47"/>
        <v>8.4792390807339864</v>
      </c>
      <c r="U152" s="58">
        <f t="shared" si="31"/>
        <v>-7.6969489822968029E-2</v>
      </c>
    </row>
    <row r="153" spans="1:21" ht="15" customHeight="1">
      <c r="A153" s="35" t="s">
        <v>152</v>
      </c>
      <c r="B153" s="56">
        <f>'Расчет субсидий'!AE153</f>
        <v>98.39090909090902</v>
      </c>
      <c r="C153" s="58">
        <f>'Расчет субсидий'!D153-1</f>
        <v>1.4847497779093999E-2</v>
      </c>
      <c r="D153" s="58">
        <f>C153*'Расчет субсидий'!E153</f>
        <v>0.14847497779093999</v>
      </c>
      <c r="E153" s="59">
        <f t="shared" si="44"/>
        <v>0.37841904362645173</v>
      </c>
      <c r="F153" s="29" t="s">
        <v>375</v>
      </c>
      <c r="G153" s="29" t="s">
        <v>375</v>
      </c>
      <c r="H153" s="29" t="s">
        <v>375</v>
      </c>
      <c r="I153" s="29" t="s">
        <v>375</v>
      </c>
      <c r="J153" s="29" t="s">
        <v>375</v>
      </c>
      <c r="K153" s="29" t="s">
        <v>375</v>
      </c>
      <c r="L153" s="58">
        <f>'Расчет субсидий'!P153-1</f>
        <v>0.28415300546448097</v>
      </c>
      <c r="M153" s="58">
        <f>L153*'Расчет субсидий'!Q153</f>
        <v>5.6830601092896194</v>
      </c>
      <c r="N153" s="59">
        <f t="shared" si="45"/>
        <v>14.484448513992271</v>
      </c>
      <c r="O153" s="58">
        <f>'Расчет субсидий'!T153-1</f>
        <v>0</v>
      </c>
      <c r="P153" s="58">
        <f>O153*'Расчет субсидий'!U153</f>
        <v>0</v>
      </c>
      <c r="Q153" s="59">
        <f t="shared" si="46"/>
        <v>0</v>
      </c>
      <c r="R153" s="58">
        <f>'Расчет субсидий'!X153-1</f>
        <v>0.93636363636363651</v>
      </c>
      <c r="S153" s="58">
        <f>R153*'Расчет субсидий'!Y153</f>
        <v>32.77272727272728</v>
      </c>
      <c r="T153" s="59">
        <f t="shared" si="47"/>
        <v>83.528041533290292</v>
      </c>
      <c r="U153" s="58">
        <f t="shared" si="31"/>
        <v>38.604262359807841</v>
      </c>
    </row>
    <row r="154" spans="1:21" ht="15" customHeight="1">
      <c r="A154" s="35" t="s">
        <v>153</v>
      </c>
      <c r="B154" s="56">
        <f>'Расчет субсидий'!AE154</f>
        <v>-31.054545454545448</v>
      </c>
      <c r="C154" s="58">
        <f>'Расчет субсидий'!D154-1</f>
        <v>-0.66666666666666674</v>
      </c>
      <c r="D154" s="58">
        <f>C154*'Расчет субсидий'!E154</f>
        <v>-6.6666666666666679</v>
      </c>
      <c r="E154" s="59">
        <f t="shared" si="44"/>
        <v>-10.364754774795697</v>
      </c>
      <c r="F154" s="29" t="s">
        <v>375</v>
      </c>
      <c r="G154" s="29" t="s">
        <v>375</v>
      </c>
      <c r="H154" s="29" t="s">
        <v>375</v>
      </c>
      <c r="I154" s="29" t="s">
        <v>375</v>
      </c>
      <c r="J154" s="29" t="s">
        <v>375</v>
      </c>
      <c r="K154" s="29" t="s">
        <v>375</v>
      </c>
      <c r="L154" s="58">
        <f>'Расчет субсидий'!P154-1</f>
        <v>-0.80396072557829923</v>
      </c>
      <c r="M154" s="58">
        <f>L154*'Расчет субсидий'!Q154</f>
        <v>-16.079214511565986</v>
      </c>
      <c r="N154" s="59">
        <f t="shared" si="45"/>
        <v>-24.998567307557668</v>
      </c>
      <c r="O154" s="58">
        <f>'Расчет субсидий'!T154-1</f>
        <v>6.0816326530612086E-2</v>
      </c>
      <c r="P154" s="58">
        <f>O154*'Расчет субсидий'!U154</f>
        <v>2.1285714285714228</v>
      </c>
      <c r="Q154" s="59">
        <f t="shared" si="46"/>
        <v>3.309318131666902</v>
      </c>
      <c r="R154" s="58">
        <f>'Расчет субсидий'!X154-1</f>
        <v>4.2857142857142927E-2</v>
      </c>
      <c r="S154" s="58">
        <f>R154*'Расчет субсидий'!Y154</f>
        <v>0.6428571428571439</v>
      </c>
      <c r="T154" s="59">
        <f t="shared" si="47"/>
        <v>0.99945849614101512</v>
      </c>
      <c r="U154" s="58">
        <f t="shared" si="31"/>
        <v>-19.974452606804089</v>
      </c>
    </row>
    <row r="155" spans="1:21" ht="15" customHeight="1">
      <c r="A155" s="35" t="s">
        <v>154</v>
      </c>
      <c r="B155" s="56">
        <f>'Расчет субсидий'!AE155</f>
        <v>-51.845454545454572</v>
      </c>
      <c r="C155" s="58">
        <f>'Расчет субсидий'!D155-1</f>
        <v>5.7441253263708081E-3</v>
      </c>
      <c r="D155" s="58">
        <f>C155*'Расчет субсидий'!E155</f>
        <v>5.7441253263708081E-2</v>
      </c>
      <c r="E155" s="59">
        <f t="shared" si="44"/>
        <v>0.22782597287006776</v>
      </c>
      <c r="F155" s="29" t="s">
        <v>375</v>
      </c>
      <c r="G155" s="29" t="s">
        <v>375</v>
      </c>
      <c r="H155" s="29" t="s">
        <v>375</v>
      </c>
      <c r="I155" s="29" t="s">
        <v>375</v>
      </c>
      <c r="J155" s="29" t="s">
        <v>375</v>
      </c>
      <c r="K155" s="29" t="s">
        <v>375</v>
      </c>
      <c r="L155" s="58">
        <f>'Расчет субсидий'!P155-1</f>
        <v>-0.65645599069406746</v>
      </c>
      <c r="M155" s="58">
        <f>L155*'Расчет субсидий'!Q155</f>
        <v>-13.129119813881349</v>
      </c>
      <c r="N155" s="59">
        <f t="shared" si="45"/>
        <v>-52.073280518324637</v>
      </c>
      <c r="O155" s="58">
        <f>'Расчет субсидий'!T155-1</f>
        <v>0</v>
      </c>
      <c r="P155" s="58">
        <f>O155*'Расчет субсидий'!U155</f>
        <v>0</v>
      </c>
      <c r="Q155" s="59">
        <f t="shared" si="46"/>
        <v>0</v>
      </c>
      <c r="R155" s="58">
        <f>'Расчет субсидий'!X155-1</f>
        <v>0</v>
      </c>
      <c r="S155" s="58">
        <f>R155*'Расчет субсидий'!Y155</f>
        <v>0</v>
      </c>
      <c r="T155" s="59">
        <f t="shared" si="47"/>
        <v>0</v>
      </c>
      <c r="U155" s="58">
        <f t="shared" si="31"/>
        <v>-13.071678560617642</v>
      </c>
    </row>
    <row r="156" spans="1:21" ht="15" customHeight="1">
      <c r="A156" s="35" t="s">
        <v>155</v>
      </c>
      <c r="B156" s="56">
        <f>'Расчет субсидий'!AE156</f>
        <v>6.3545454545454163</v>
      </c>
      <c r="C156" s="58">
        <f>'Расчет субсидий'!D156-1</f>
        <v>3.9215686274509887E-2</v>
      </c>
      <c r="D156" s="58">
        <f>C156*'Расчет субсидий'!E156</f>
        <v>0.39215686274509887</v>
      </c>
      <c r="E156" s="59">
        <f t="shared" si="44"/>
        <v>1.4078700671500763</v>
      </c>
      <c r="F156" s="29" t="s">
        <v>375</v>
      </c>
      <c r="G156" s="29" t="s">
        <v>375</v>
      </c>
      <c r="H156" s="29" t="s">
        <v>375</v>
      </c>
      <c r="I156" s="29" t="s">
        <v>375</v>
      </c>
      <c r="J156" s="29" t="s">
        <v>375</v>
      </c>
      <c r="K156" s="29" t="s">
        <v>375</v>
      </c>
      <c r="L156" s="58">
        <f>'Расчет субсидий'!P156-1</f>
        <v>-0.53553299492385786</v>
      </c>
      <c r="M156" s="58">
        <f>L156*'Расчет субсидий'!Q156</f>
        <v>-10.710659898477157</v>
      </c>
      <c r="N156" s="59">
        <f t="shared" si="45"/>
        <v>-38.452004549751116</v>
      </c>
      <c r="O156" s="58">
        <f>'Расчет субсидий'!T156-1</f>
        <v>0.28173913043478271</v>
      </c>
      <c r="P156" s="58">
        <f>O156*'Расчет субсидий'!U156</f>
        <v>8.452173913043481</v>
      </c>
      <c r="Q156" s="59">
        <f t="shared" si="46"/>
        <v>30.343884769027589</v>
      </c>
      <c r="R156" s="58">
        <f>'Расчет субсидий'!X156-1</f>
        <v>0.18181818181818188</v>
      </c>
      <c r="S156" s="58">
        <f>R156*'Расчет субсидий'!Y156</f>
        <v>3.6363636363636376</v>
      </c>
      <c r="T156" s="59">
        <f t="shared" si="47"/>
        <v>13.054795168118863</v>
      </c>
      <c r="U156" s="58">
        <f t="shared" si="31"/>
        <v>1.7700345136750597</v>
      </c>
    </row>
    <row r="157" spans="1:21" ht="15" customHeight="1">
      <c r="A157" s="35" t="s">
        <v>156</v>
      </c>
      <c r="B157" s="56">
        <f>'Расчет субсидий'!AE157</f>
        <v>96.454545454545439</v>
      </c>
      <c r="C157" s="58">
        <f>'Расчет субсидий'!D157-1</f>
        <v>0.10909090909090913</v>
      </c>
      <c r="D157" s="58">
        <f>C157*'Расчет субсидий'!E157</f>
        <v>1.0909090909090913</v>
      </c>
      <c r="E157" s="59">
        <f t="shared" si="44"/>
        <v>1.0531089957885014</v>
      </c>
      <c r="F157" s="29" t="s">
        <v>375</v>
      </c>
      <c r="G157" s="29" t="s">
        <v>375</v>
      </c>
      <c r="H157" s="29" t="s">
        <v>375</v>
      </c>
      <c r="I157" s="29" t="s">
        <v>375</v>
      </c>
      <c r="J157" s="29" t="s">
        <v>375</v>
      </c>
      <c r="K157" s="29" t="s">
        <v>375</v>
      </c>
      <c r="L157" s="58">
        <f>'Расчет субсидий'!P157-1</f>
        <v>-0.39204545454545459</v>
      </c>
      <c r="M157" s="58">
        <f>L157*'Расчет субсидий'!Q157</f>
        <v>-7.8409090909090917</v>
      </c>
      <c r="N157" s="59">
        <f t="shared" si="45"/>
        <v>-7.5692209072298526</v>
      </c>
      <c r="O157" s="58">
        <f>'Расчет субсидий'!T157-1</f>
        <v>6.3333333333333339</v>
      </c>
      <c r="P157" s="58">
        <f>O157*'Расчет субсидий'!U157</f>
        <v>95.000000000000014</v>
      </c>
      <c r="Q157" s="59">
        <f t="shared" si="46"/>
        <v>91.708241716581981</v>
      </c>
      <c r="R157" s="58">
        <f>'Расчет субсидий'!X157-1</f>
        <v>0.33333333333333348</v>
      </c>
      <c r="S157" s="58">
        <f>R157*'Расчет субсидий'!Y157</f>
        <v>11.666666666666671</v>
      </c>
      <c r="T157" s="59">
        <f t="shared" si="47"/>
        <v>11.262415649404806</v>
      </c>
      <c r="U157" s="58">
        <f t="shared" si="31"/>
        <v>99.916666666666686</v>
      </c>
    </row>
    <row r="158" spans="1:21" ht="15" customHeight="1">
      <c r="A158" s="35" t="s">
        <v>157</v>
      </c>
      <c r="B158" s="56">
        <f>'Расчет субсидий'!AE158</f>
        <v>10.318181818181813</v>
      </c>
      <c r="C158" s="58">
        <f>'Расчет субсидий'!D158-1</f>
        <v>1.5028328692864474</v>
      </c>
      <c r="D158" s="58">
        <f>C158*'Расчет субсидий'!E158</f>
        <v>15.028328692864473</v>
      </c>
      <c r="E158" s="59">
        <f t="shared" si="44"/>
        <v>23.629735171031623</v>
      </c>
      <c r="F158" s="29" t="s">
        <v>375</v>
      </c>
      <c r="G158" s="29" t="s">
        <v>375</v>
      </c>
      <c r="H158" s="29" t="s">
        <v>375</v>
      </c>
      <c r="I158" s="29" t="s">
        <v>375</v>
      </c>
      <c r="J158" s="29" t="s">
        <v>375</v>
      </c>
      <c r="K158" s="29" t="s">
        <v>375</v>
      </c>
      <c r="L158" s="58">
        <f>'Расчет субсидий'!P158-1</f>
        <v>-0.56648406374501992</v>
      </c>
      <c r="M158" s="58">
        <f>L158*'Расчет субсидий'!Q158</f>
        <v>-11.329681274900398</v>
      </c>
      <c r="N158" s="59">
        <f t="shared" si="45"/>
        <v>-17.814181042314164</v>
      </c>
      <c r="O158" s="58">
        <f>'Расчет субсидий'!T158-1</f>
        <v>0</v>
      </c>
      <c r="P158" s="58">
        <f>O158*'Расчет субсидий'!U158</f>
        <v>0</v>
      </c>
      <c r="Q158" s="59">
        <f t="shared" si="46"/>
        <v>0</v>
      </c>
      <c r="R158" s="58">
        <f>'Расчет субсидий'!X158-1</f>
        <v>9.5454545454545459E-2</v>
      </c>
      <c r="S158" s="58">
        <f>R158*'Расчет субсидий'!Y158</f>
        <v>2.8636363636363638</v>
      </c>
      <c r="T158" s="59">
        <f t="shared" si="47"/>
        <v>4.502627689464358</v>
      </c>
      <c r="U158" s="58">
        <f t="shared" si="31"/>
        <v>6.5622837816004385</v>
      </c>
    </row>
    <row r="159" spans="1:21" ht="15" customHeight="1">
      <c r="A159" s="34" t="s">
        <v>158</v>
      </c>
      <c r="B159" s="60"/>
      <c r="C159" s="61"/>
      <c r="D159" s="61"/>
      <c r="E159" s="62"/>
      <c r="F159" s="61"/>
      <c r="G159" s="61"/>
      <c r="H159" s="62"/>
      <c r="I159" s="62"/>
      <c r="J159" s="62"/>
      <c r="K159" s="62"/>
      <c r="L159" s="61"/>
      <c r="M159" s="61"/>
      <c r="N159" s="62"/>
      <c r="O159" s="61"/>
      <c r="P159" s="61"/>
      <c r="Q159" s="62"/>
      <c r="R159" s="61"/>
      <c r="S159" s="61"/>
      <c r="T159" s="62"/>
      <c r="U159" s="62"/>
    </row>
    <row r="160" spans="1:21" ht="15" customHeight="1">
      <c r="A160" s="35" t="s">
        <v>72</v>
      </c>
      <c r="B160" s="56">
        <f>'Расчет субсидий'!AE160</f>
        <v>34.336363636363615</v>
      </c>
      <c r="C160" s="58">
        <f>'Расчет субсидий'!D160-1</f>
        <v>-1</v>
      </c>
      <c r="D160" s="58">
        <f>C160*'Расчет субсидий'!E160</f>
        <v>0</v>
      </c>
      <c r="E160" s="59">
        <f t="shared" ref="E160:E172" si="48">$B160*D160/$U160</f>
        <v>0</v>
      </c>
      <c r="F160" s="29" t="s">
        <v>375</v>
      </c>
      <c r="G160" s="29" t="s">
        <v>375</v>
      </c>
      <c r="H160" s="29" t="s">
        <v>375</v>
      </c>
      <c r="I160" s="29" t="s">
        <v>375</v>
      </c>
      <c r="J160" s="29" t="s">
        <v>375</v>
      </c>
      <c r="K160" s="29" t="s">
        <v>375</v>
      </c>
      <c r="L160" s="58">
        <f>'Расчет субсидий'!P160-1</f>
        <v>0.59898477157360408</v>
      </c>
      <c r="M160" s="58">
        <f>L160*'Расчет субсидий'!Q160</f>
        <v>11.979695431472081</v>
      </c>
      <c r="N160" s="59">
        <f t="shared" ref="N160:N172" si="49">$B160*M160/$U160</f>
        <v>34.336363636363615</v>
      </c>
      <c r="O160" s="58">
        <f>'Расчет субсидий'!T160-1</f>
        <v>0</v>
      </c>
      <c r="P160" s="58">
        <f>O160*'Расчет субсидий'!U160</f>
        <v>0</v>
      </c>
      <c r="Q160" s="59">
        <f t="shared" ref="Q160:Q172" si="50">$B160*P160/$U160</f>
        <v>0</v>
      </c>
      <c r="R160" s="58">
        <f>'Расчет субсидий'!X160-1</f>
        <v>0</v>
      </c>
      <c r="S160" s="58">
        <f>R160*'Расчет субсидий'!Y160</f>
        <v>0</v>
      </c>
      <c r="T160" s="59">
        <f t="shared" ref="T160:T172" si="51">$B160*S160/$U160</f>
        <v>0</v>
      </c>
      <c r="U160" s="58">
        <f t="shared" si="31"/>
        <v>11.979695431472081</v>
      </c>
    </row>
    <row r="161" spans="1:21" ht="15" customHeight="1">
      <c r="A161" s="35" t="s">
        <v>159</v>
      </c>
      <c r="B161" s="56">
        <f>'Расчет субсидий'!AE161</f>
        <v>-0.76363636363636545</v>
      </c>
      <c r="C161" s="58">
        <f>'Расчет субсидий'!D161-1</f>
        <v>-1</v>
      </c>
      <c r="D161" s="58">
        <f>C161*'Расчет субсидий'!E161</f>
        <v>0</v>
      </c>
      <c r="E161" s="59">
        <f t="shared" si="48"/>
        <v>0</v>
      </c>
      <c r="F161" s="29" t="s">
        <v>375</v>
      </c>
      <c r="G161" s="29" t="s">
        <v>375</v>
      </c>
      <c r="H161" s="29" t="s">
        <v>375</v>
      </c>
      <c r="I161" s="29" t="s">
        <v>375</v>
      </c>
      <c r="J161" s="29" t="s">
        <v>375</v>
      </c>
      <c r="K161" s="29" t="s">
        <v>375</v>
      </c>
      <c r="L161" s="58">
        <f>'Расчет субсидий'!P161-1</f>
        <v>-4.0327293980128576E-2</v>
      </c>
      <c r="M161" s="58">
        <f>L161*'Расчет субсидий'!Q161</f>
        <v>-0.80654587960257151</v>
      </c>
      <c r="N161" s="59">
        <f t="shared" si="49"/>
        <v>-0.76363636363636545</v>
      </c>
      <c r="O161" s="58">
        <f>'Расчет субсидий'!T161-1</f>
        <v>0</v>
      </c>
      <c r="P161" s="58">
        <f>O161*'Расчет субсидий'!U161</f>
        <v>0</v>
      </c>
      <c r="Q161" s="59">
        <f t="shared" si="50"/>
        <v>0</v>
      </c>
      <c r="R161" s="58">
        <f>'Расчет субсидий'!X161-1</f>
        <v>0</v>
      </c>
      <c r="S161" s="58">
        <f>R161*'Расчет субсидий'!Y161</f>
        <v>0</v>
      </c>
      <c r="T161" s="59">
        <f t="shared" si="51"/>
        <v>0</v>
      </c>
      <c r="U161" s="58">
        <f t="shared" si="31"/>
        <v>-0.80654587960257151</v>
      </c>
    </row>
    <row r="162" spans="1:21" ht="15" customHeight="1">
      <c r="A162" s="35" t="s">
        <v>160</v>
      </c>
      <c r="B162" s="56">
        <f>'Расчет субсидий'!AE162</f>
        <v>63.481818181818198</v>
      </c>
      <c r="C162" s="58">
        <f>'Расчет субсидий'!D162-1</f>
        <v>-1</v>
      </c>
      <c r="D162" s="58">
        <f>C162*'Расчет субсидий'!E162</f>
        <v>0</v>
      </c>
      <c r="E162" s="59">
        <f t="shared" si="48"/>
        <v>0</v>
      </c>
      <c r="F162" s="29" t="s">
        <v>375</v>
      </c>
      <c r="G162" s="29" t="s">
        <v>375</v>
      </c>
      <c r="H162" s="29" t="s">
        <v>375</v>
      </c>
      <c r="I162" s="29" t="s">
        <v>375</v>
      </c>
      <c r="J162" s="29" t="s">
        <v>375</v>
      </c>
      <c r="K162" s="29" t="s">
        <v>375</v>
      </c>
      <c r="L162" s="58">
        <f>'Расчет субсидий'!P162-1</f>
        <v>1.808130081300813</v>
      </c>
      <c r="M162" s="58">
        <f>L162*'Расчет субсидий'!Q162</f>
        <v>36.162601626016261</v>
      </c>
      <c r="N162" s="59">
        <f t="shared" si="49"/>
        <v>63.481818181818198</v>
      </c>
      <c r="O162" s="58">
        <f>'Расчет субсидий'!T162-1</f>
        <v>0</v>
      </c>
      <c r="P162" s="58">
        <f>O162*'Расчет субсидий'!U162</f>
        <v>0</v>
      </c>
      <c r="Q162" s="59">
        <f t="shared" si="50"/>
        <v>0</v>
      </c>
      <c r="R162" s="58">
        <f>'Расчет субсидий'!X162-1</f>
        <v>0</v>
      </c>
      <c r="S162" s="58">
        <f>R162*'Расчет субсидий'!Y162</f>
        <v>0</v>
      </c>
      <c r="T162" s="59">
        <f t="shared" si="51"/>
        <v>0</v>
      </c>
      <c r="U162" s="58">
        <f t="shared" si="31"/>
        <v>36.162601626016261</v>
      </c>
    </row>
    <row r="163" spans="1:21" ht="15" customHeight="1">
      <c r="A163" s="35" t="s">
        <v>161</v>
      </c>
      <c r="B163" s="56">
        <f>'Расчет субсидий'!AE163</f>
        <v>31.718181818181819</v>
      </c>
      <c r="C163" s="58">
        <f>'Расчет субсидий'!D163-1</f>
        <v>-1</v>
      </c>
      <c r="D163" s="58">
        <f>C163*'Расчет субсидий'!E163</f>
        <v>0</v>
      </c>
      <c r="E163" s="59">
        <f t="shared" si="48"/>
        <v>0</v>
      </c>
      <c r="F163" s="29" t="s">
        <v>375</v>
      </c>
      <c r="G163" s="29" t="s">
        <v>375</v>
      </c>
      <c r="H163" s="29" t="s">
        <v>375</v>
      </c>
      <c r="I163" s="29" t="s">
        <v>375</v>
      </c>
      <c r="J163" s="29" t="s">
        <v>375</v>
      </c>
      <c r="K163" s="29" t="s">
        <v>375</v>
      </c>
      <c r="L163" s="58">
        <f>'Расчет субсидий'!P163-1</f>
        <v>0.89093064611736827</v>
      </c>
      <c r="M163" s="58">
        <f>L163*'Расчет субсидий'!Q163</f>
        <v>17.818612922347366</v>
      </c>
      <c r="N163" s="59">
        <f t="shared" si="49"/>
        <v>24.768113922705432</v>
      </c>
      <c r="O163" s="58">
        <f>'Расчет субсидий'!T163-1</f>
        <v>0</v>
      </c>
      <c r="P163" s="58">
        <f>O163*'Расчет субсидий'!U163</f>
        <v>0</v>
      </c>
      <c r="Q163" s="59">
        <f t="shared" si="50"/>
        <v>0</v>
      </c>
      <c r="R163" s="58">
        <f>'Расчет субсидий'!X163-1</f>
        <v>0.19999999999999996</v>
      </c>
      <c r="S163" s="58">
        <f>R163*'Расчет субсидий'!Y163</f>
        <v>4.9999999999999991</v>
      </c>
      <c r="T163" s="59">
        <f t="shared" si="51"/>
        <v>6.9500678954763879</v>
      </c>
      <c r="U163" s="58">
        <f t="shared" si="31"/>
        <v>22.818612922347366</v>
      </c>
    </row>
    <row r="164" spans="1:21" ht="15" customHeight="1">
      <c r="A164" s="35" t="s">
        <v>162</v>
      </c>
      <c r="B164" s="56">
        <f>'Расчет субсидий'!AE164</f>
        <v>85.827272727272771</v>
      </c>
      <c r="C164" s="58">
        <f>'Расчет субсидий'!D164-1</f>
        <v>0.46280653429741014</v>
      </c>
      <c r="D164" s="58">
        <f>C164*'Расчет субсидий'!E164</f>
        <v>4.6280653429741019</v>
      </c>
      <c r="E164" s="59">
        <f t="shared" si="48"/>
        <v>13.611916885203298</v>
      </c>
      <c r="F164" s="29" t="s">
        <v>375</v>
      </c>
      <c r="G164" s="29" t="s">
        <v>375</v>
      </c>
      <c r="H164" s="29" t="s">
        <v>375</v>
      </c>
      <c r="I164" s="29" t="s">
        <v>375</v>
      </c>
      <c r="J164" s="29" t="s">
        <v>375</v>
      </c>
      <c r="K164" s="29" t="s">
        <v>375</v>
      </c>
      <c r="L164" s="58">
        <f>'Расчет субсидий'!P164-1</f>
        <v>-0.24601955307262569</v>
      </c>
      <c r="M164" s="58">
        <f>L164*'Расчет субсидий'!Q164</f>
        <v>-4.9203910614525137</v>
      </c>
      <c r="N164" s="59">
        <f t="shared" si="49"/>
        <v>-14.471695883219432</v>
      </c>
      <c r="O164" s="58">
        <f>'Расчет субсидий'!T164-1</f>
        <v>0.27894736842105261</v>
      </c>
      <c r="P164" s="58">
        <f>O164*'Расчет субсидий'!U164</f>
        <v>6.973684210526315</v>
      </c>
      <c r="Q164" s="59">
        <f t="shared" si="50"/>
        <v>20.510775631429969</v>
      </c>
      <c r="R164" s="58">
        <f>'Расчет субсидий'!X164-1</f>
        <v>0.89999999999999991</v>
      </c>
      <c r="S164" s="58">
        <f>R164*'Расчет субсидий'!Y164</f>
        <v>22.499999999999996</v>
      </c>
      <c r="T164" s="59">
        <f t="shared" si="51"/>
        <v>66.176276093858945</v>
      </c>
      <c r="U164" s="58">
        <f t="shared" si="31"/>
        <v>29.181358492047899</v>
      </c>
    </row>
    <row r="165" spans="1:21" ht="15" customHeight="1">
      <c r="A165" s="35" t="s">
        <v>163</v>
      </c>
      <c r="B165" s="56">
        <f>'Расчет субсидий'!AE165</f>
        <v>-43.300000000000011</v>
      </c>
      <c r="C165" s="58">
        <f>'Расчет субсидий'!D165-1</f>
        <v>-1</v>
      </c>
      <c r="D165" s="58">
        <f>C165*'Расчет субсидий'!E165</f>
        <v>0</v>
      </c>
      <c r="E165" s="59">
        <f t="shared" si="48"/>
        <v>0</v>
      </c>
      <c r="F165" s="29" t="s">
        <v>375</v>
      </c>
      <c r="G165" s="29" t="s">
        <v>375</v>
      </c>
      <c r="H165" s="29" t="s">
        <v>375</v>
      </c>
      <c r="I165" s="29" t="s">
        <v>375</v>
      </c>
      <c r="J165" s="29" t="s">
        <v>375</v>
      </c>
      <c r="K165" s="29" t="s">
        <v>375</v>
      </c>
      <c r="L165" s="58">
        <f>'Расчет субсидий'!P165-1</f>
        <v>-0.67596566523605151</v>
      </c>
      <c r="M165" s="58">
        <f>L165*'Расчет субсидий'!Q165</f>
        <v>-13.519313304721031</v>
      </c>
      <c r="N165" s="59">
        <f t="shared" si="49"/>
        <v>-43.300000000000011</v>
      </c>
      <c r="O165" s="58">
        <f>'Расчет субсидий'!T165-1</f>
        <v>0</v>
      </c>
      <c r="P165" s="58">
        <f>O165*'Расчет субсидий'!U165</f>
        <v>0</v>
      </c>
      <c r="Q165" s="59">
        <f t="shared" si="50"/>
        <v>0</v>
      </c>
      <c r="R165" s="58">
        <f>'Расчет субсидий'!X165-1</f>
        <v>0</v>
      </c>
      <c r="S165" s="58">
        <f>R165*'Расчет субсидий'!Y165</f>
        <v>0</v>
      </c>
      <c r="T165" s="59">
        <f t="shared" si="51"/>
        <v>0</v>
      </c>
      <c r="U165" s="58">
        <f t="shared" si="31"/>
        <v>-13.519313304721031</v>
      </c>
    </row>
    <row r="166" spans="1:21" ht="15" customHeight="1">
      <c r="A166" s="35" t="s">
        <v>164</v>
      </c>
      <c r="B166" s="56">
        <f>'Расчет субсидий'!AE166</f>
        <v>-77.654545454545428</v>
      </c>
      <c r="C166" s="58">
        <f>'Расчет субсидий'!D166-1</f>
        <v>1.9373503591380681E-2</v>
      </c>
      <c r="D166" s="58">
        <f>C166*'Расчет субсидий'!E166</f>
        <v>0.19373503591380681</v>
      </c>
      <c r="E166" s="59">
        <f t="shared" si="48"/>
        <v>1.1729904382225818</v>
      </c>
      <c r="F166" s="29" t="s">
        <v>375</v>
      </c>
      <c r="G166" s="29" t="s">
        <v>375</v>
      </c>
      <c r="H166" s="29" t="s">
        <v>375</v>
      </c>
      <c r="I166" s="29" t="s">
        <v>375</v>
      </c>
      <c r="J166" s="29" t="s">
        <v>375</v>
      </c>
      <c r="K166" s="29" t="s">
        <v>375</v>
      </c>
      <c r="L166" s="58">
        <f>'Расчет субсидий'!P166-1</f>
        <v>-0.6509710138951883</v>
      </c>
      <c r="M166" s="58">
        <f>L166*'Расчет субсидий'!Q166</f>
        <v>-13.019420277903766</v>
      </c>
      <c r="N166" s="59">
        <f t="shared" si="49"/>
        <v>-78.827535892768012</v>
      </c>
      <c r="O166" s="58">
        <f>'Расчет субсидий'!T166-1</f>
        <v>0</v>
      </c>
      <c r="P166" s="58">
        <f>O166*'Расчет субсидий'!U166</f>
        <v>0</v>
      </c>
      <c r="Q166" s="59">
        <f t="shared" si="50"/>
        <v>0</v>
      </c>
      <c r="R166" s="58">
        <f>'Расчет субсидий'!X166-1</f>
        <v>0</v>
      </c>
      <c r="S166" s="58">
        <f>R166*'Расчет субсидий'!Y166</f>
        <v>0</v>
      </c>
      <c r="T166" s="59">
        <f t="shared" si="51"/>
        <v>0</v>
      </c>
      <c r="U166" s="58">
        <f t="shared" si="31"/>
        <v>-12.825685241989959</v>
      </c>
    </row>
    <row r="167" spans="1:21" ht="15" customHeight="1">
      <c r="A167" s="35" t="s">
        <v>165</v>
      </c>
      <c r="B167" s="56">
        <f>'Расчет субсидий'!AE167</f>
        <v>11.599999999999994</v>
      </c>
      <c r="C167" s="58">
        <f>'Расчет субсидий'!D167-1</f>
        <v>-1</v>
      </c>
      <c r="D167" s="58">
        <f>C167*'Расчет субсидий'!E167</f>
        <v>0</v>
      </c>
      <c r="E167" s="59">
        <f t="shared" si="48"/>
        <v>0</v>
      </c>
      <c r="F167" s="29" t="s">
        <v>375</v>
      </c>
      <c r="G167" s="29" t="s">
        <v>375</v>
      </c>
      <c r="H167" s="29" t="s">
        <v>375</v>
      </c>
      <c r="I167" s="29" t="s">
        <v>375</v>
      </c>
      <c r="J167" s="29" t="s">
        <v>375</v>
      </c>
      <c r="K167" s="29" t="s">
        <v>375</v>
      </c>
      <c r="L167" s="58">
        <f>'Расчет субсидий'!P167-1</f>
        <v>0.28892331525948878</v>
      </c>
      <c r="M167" s="58">
        <f>L167*'Расчет субсидий'!Q167</f>
        <v>5.7784663051897756</v>
      </c>
      <c r="N167" s="59">
        <f t="shared" si="49"/>
        <v>11.599999999999994</v>
      </c>
      <c r="O167" s="58">
        <f>'Расчет субсидий'!T167-1</f>
        <v>0</v>
      </c>
      <c r="P167" s="58">
        <f>O167*'Расчет субсидий'!U167</f>
        <v>0</v>
      </c>
      <c r="Q167" s="59">
        <f t="shared" si="50"/>
        <v>0</v>
      </c>
      <c r="R167" s="58">
        <f>'Расчет субсидий'!X167-1</f>
        <v>0</v>
      </c>
      <c r="S167" s="58">
        <f>R167*'Расчет субсидий'!Y167</f>
        <v>0</v>
      </c>
      <c r="T167" s="59">
        <f t="shared" si="51"/>
        <v>0</v>
      </c>
      <c r="U167" s="58">
        <f t="shared" si="31"/>
        <v>5.7784663051897756</v>
      </c>
    </row>
    <row r="168" spans="1:21" ht="15" customHeight="1">
      <c r="A168" s="35" t="s">
        <v>166</v>
      </c>
      <c r="B168" s="56">
        <f>'Расчет субсидий'!AE168</f>
        <v>-24.572727272727263</v>
      </c>
      <c r="C168" s="58">
        <f>'Расчет субсидий'!D168-1</f>
        <v>-1</v>
      </c>
      <c r="D168" s="58">
        <f>C168*'Расчет субсидий'!E168</f>
        <v>0</v>
      </c>
      <c r="E168" s="59">
        <f t="shared" si="48"/>
        <v>0</v>
      </c>
      <c r="F168" s="29" t="s">
        <v>375</v>
      </c>
      <c r="G168" s="29" t="s">
        <v>375</v>
      </c>
      <c r="H168" s="29" t="s">
        <v>375</v>
      </c>
      <c r="I168" s="29" t="s">
        <v>375</v>
      </c>
      <c r="J168" s="29" t="s">
        <v>375</v>
      </c>
      <c r="K168" s="29" t="s">
        <v>375</v>
      </c>
      <c r="L168" s="58">
        <f>'Расчет субсидий'!P168-1</f>
        <v>-0.8839285714285714</v>
      </c>
      <c r="M168" s="58">
        <f>L168*'Расчет субсидий'!Q168</f>
        <v>-17.678571428571427</v>
      </c>
      <c r="N168" s="59">
        <f t="shared" si="49"/>
        <v>-24.572727272727263</v>
      </c>
      <c r="O168" s="58">
        <f>'Расчет субсидий'!T168-1</f>
        <v>0</v>
      </c>
      <c r="P168" s="58">
        <f>O168*'Расчет субсидий'!U168</f>
        <v>0</v>
      </c>
      <c r="Q168" s="59">
        <f t="shared" si="50"/>
        <v>0</v>
      </c>
      <c r="R168" s="58">
        <f>'Расчет субсидий'!X168-1</f>
        <v>0</v>
      </c>
      <c r="S168" s="58">
        <f>R168*'Расчет субсидий'!Y168</f>
        <v>0</v>
      </c>
      <c r="T168" s="59">
        <f t="shared" si="51"/>
        <v>0</v>
      </c>
      <c r="U168" s="58">
        <f t="shared" si="31"/>
        <v>-17.678571428571427</v>
      </c>
    </row>
    <row r="169" spans="1:21" ht="15" customHeight="1">
      <c r="A169" s="35" t="s">
        <v>100</v>
      </c>
      <c r="B169" s="56">
        <f>'Расчет субсидий'!AE169</f>
        <v>78.890909090909076</v>
      </c>
      <c r="C169" s="58">
        <f>'Расчет субсидий'!D169-1</f>
        <v>-0.22787433155080217</v>
      </c>
      <c r="D169" s="58">
        <f>C169*'Расчет субсидий'!E169</f>
        <v>-2.2787433155080219</v>
      </c>
      <c r="E169" s="59">
        <f t="shared" si="48"/>
        <v>-1.5584287269018982</v>
      </c>
      <c r="F169" s="29" t="s">
        <v>375</v>
      </c>
      <c r="G169" s="29" t="s">
        <v>375</v>
      </c>
      <c r="H169" s="29" t="s">
        <v>375</v>
      </c>
      <c r="I169" s="29" t="s">
        <v>375</v>
      </c>
      <c r="J169" s="29" t="s">
        <v>375</v>
      </c>
      <c r="K169" s="29" t="s">
        <v>375</v>
      </c>
      <c r="L169" s="58">
        <f>'Расчет субсидий'!P169-1</f>
        <v>5.8816738816738816</v>
      </c>
      <c r="M169" s="58">
        <f>L169*'Расчет субсидий'!Q169</f>
        <v>117.63347763347764</v>
      </c>
      <c r="N169" s="59">
        <f t="shared" si="49"/>
        <v>80.449337817810985</v>
      </c>
      <c r="O169" s="58">
        <f>'Расчет субсидий'!T169-1</f>
        <v>0</v>
      </c>
      <c r="P169" s="58">
        <f>O169*'Расчет субсидий'!U169</f>
        <v>0</v>
      </c>
      <c r="Q169" s="59">
        <f t="shared" si="50"/>
        <v>0</v>
      </c>
      <c r="R169" s="58">
        <f>'Расчет субсидий'!X169-1</f>
        <v>0</v>
      </c>
      <c r="S169" s="58">
        <f>R169*'Расчет субсидий'!Y169</f>
        <v>0</v>
      </c>
      <c r="T169" s="59">
        <f t="shared" si="51"/>
        <v>0</v>
      </c>
      <c r="U169" s="58">
        <f t="shared" si="31"/>
        <v>115.35473431796962</v>
      </c>
    </row>
    <row r="170" spans="1:21" ht="15" customHeight="1">
      <c r="A170" s="35" t="s">
        <v>167</v>
      </c>
      <c r="B170" s="56">
        <f>'Расчет субсидий'!AE170</f>
        <v>57.172727272727229</v>
      </c>
      <c r="C170" s="58">
        <f>'Расчет субсидий'!D170-1</f>
        <v>0.49580871620212696</v>
      </c>
      <c r="D170" s="58">
        <f>C170*'Расчет субсидий'!E170</f>
        <v>4.9580871620212701</v>
      </c>
      <c r="E170" s="59">
        <f t="shared" si="48"/>
        <v>9.879018107797366</v>
      </c>
      <c r="F170" s="29" t="s">
        <v>375</v>
      </c>
      <c r="G170" s="29" t="s">
        <v>375</v>
      </c>
      <c r="H170" s="29" t="s">
        <v>375</v>
      </c>
      <c r="I170" s="29" t="s">
        <v>375</v>
      </c>
      <c r="J170" s="29" t="s">
        <v>375</v>
      </c>
      <c r="K170" s="29" t="s">
        <v>375</v>
      </c>
      <c r="L170" s="58">
        <f>'Расчет субсидий'!P170-1</f>
        <v>0.76517300056721482</v>
      </c>
      <c r="M170" s="58">
        <f>L170*'Расчет субсидий'!Q170</f>
        <v>15.303460011344296</v>
      </c>
      <c r="N170" s="59">
        <f t="shared" si="49"/>
        <v>30.492234933278205</v>
      </c>
      <c r="O170" s="58">
        <f>'Расчет субсидий'!T170-1</f>
        <v>1.6666666666667052E-3</v>
      </c>
      <c r="P170" s="58">
        <f>O170*'Расчет субсидий'!U170</f>
        <v>8.3333333333335258E-3</v>
      </c>
      <c r="Q170" s="59">
        <f t="shared" si="50"/>
        <v>1.6604216143862965E-2</v>
      </c>
      <c r="R170" s="58">
        <f>'Расчет субсидий'!X170-1</f>
        <v>0.18720000000000003</v>
      </c>
      <c r="S170" s="58">
        <f>R170*'Расчет субсидий'!Y170</f>
        <v>8.4240000000000013</v>
      </c>
      <c r="T170" s="59">
        <f t="shared" si="51"/>
        <v>16.784870015507806</v>
      </c>
      <c r="U170" s="58">
        <f t="shared" si="31"/>
        <v>28.693880506698896</v>
      </c>
    </row>
    <row r="171" spans="1:21" ht="15" customHeight="1">
      <c r="A171" s="35" t="s">
        <v>168</v>
      </c>
      <c r="B171" s="56">
        <f>'Расчет субсидий'!AE171</f>
        <v>-9.4181818181818926</v>
      </c>
      <c r="C171" s="58">
        <f>'Расчет субсидий'!D171-1</f>
        <v>5.7842323651453587E-3</v>
      </c>
      <c r="D171" s="58">
        <f>C171*'Расчет субсидий'!E171</f>
        <v>5.7842323651453587E-2</v>
      </c>
      <c r="E171" s="59">
        <f t="shared" si="48"/>
        <v>0.45678187402271114</v>
      </c>
      <c r="F171" s="29" t="s">
        <v>375</v>
      </c>
      <c r="G171" s="29" t="s">
        <v>375</v>
      </c>
      <c r="H171" s="29" t="s">
        <v>375</v>
      </c>
      <c r="I171" s="29" t="s">
        <v>375</v>
      </c>
      <c r="J171" s="29" t="s">
        <v>375</v>
      </c>
      <c r="K171" s="29" t="s">
        <v>375</v>
      </c>
      <c r="L171" s="58">
        <f>'Расчет субсидий'!P171-1</f>
        <v>-0.12127337038908537</v>
      </c>
      <c r="M171" s="58">
        <f>L171*'Расчет субсидий'!Q171</f>
        <v>-2.4254674077817073</v>
      </c>
      <c r="N171" s="59">
        <f t="shared" si="49"/>
        <v>-19.153959902848641</v>
      </c>
      <c r="O171" s="58">
        <f>'Расчет субсидий'!T171-1</f>
        <v>1.4999999999999902E-2</v>
      </c>
      <c r="P171" s="58">
        <f>O171*'Расчет субсидий'!U171</f>
        <v>0.6749999999999956</v>
      </c>
      <c r="Q171" s="59">
        <f t="shared" si="50"/>
        <v>5.3304871848380468</v>
      </c>
      <c r="R171" s="58">
        <f>'Расчет субсидий'!X171-1</f>
        <v>0.10000000000000009</v>
      </c>
      <c r="S171" s="58">
        <f>R171*'Расчет субсидий'!Y171</f>
        <v>0.50000000000000044</v>
      </c>
      <c r="T171" s="59">
        <f t="shared" si="51"/>
        <v>3.9485090258059898</v>
      </c>
      <c r="U171" s="58">
        <f t="shared" si="31"/>
        <v>-1.1926250841302577</v>
      </c>
    </row>
    <row r="172" spans="1:21" ht="15" customHeight="1">
      <c r="A172" s="35" t="s">
        <v>169</v>
      </c>
      <c r="B172" s="56">
        <f>'Расчет субсидий'!AE172</f>
        <v>18.336363636363615</v>
      </c>
      <c r="C172" s="58">
        <f>'Расчет субсидий'!D172-1</f>
        <v>0.24353448275862077</v>
      </c>
      <c r="D172" s="58">
        <f>C172*'Расчет субсидий'!E172</f>
        <v>2.4353448275862077</v>
      </c>
      <c r="E172" s="59">
        <f t="shared" si="48"/>
        <v>6.5049777250996943</v>
      </c>
      <c r="F172" s="29" t="s">
        <v>375</v>
      </c>
      <c r="G172" s="29" t="s">
        <v>375</v>
      </c>
      <c r="H172" s="29" t="s">
        <v>375</v>
      </c>
      <c r="I172" s="29" t="s">
        <v>375</v>
      </c>
      <c r="J172" s="29" t="s">
        <v>375</v>
      </c>
      <c r="K172" s="29" t="s">
        <v>375</v>
      </c>
      <c r="L172" s="58">
        <f>'Расчет субсидий'!P172-1</f>
        <v>0.22147273749297369</v>
      </c>
      <c r="M172" s="58">
        <f>L172*'Расчет субсидий'!Q172</f>
        <v>4.4294547498594738</v>
      </c>
      <c r="N172" s="59">
        <f t="shared" si="49"/>
        <v>11.831385911263919</v>
      </c>
      <c r="O172" s="58">
        <f>'Расчет субсидий'!T172-1</f>
        <v>0</v>
      </c>
      <c r="P172" s="58">
        <f>O172*'Расчет субсидий'!U172</f>
        <v>0</v>
      </c>
      <c r="Q172" s="59">
        <f t="shared" si="50"/>
        <v>0</v>
      </c>
      <c r="R172" s="58">
        <f>'Расчет субсидий'!X172-1</f>
        <v>0</v>
      </c>
      <c r="S172" s="58">
        <f>R172*'Расчет субсидий'!Y172</f>
        <v>0</v>
      </c>
      <c r="T172" s="59">
        <f t="shared" si="51"/>
        <v>0</v>
      </c>
      <c r="U172" s="58">
        <f t="shared" si="31"/>
        <v>6.864799577445682</v>
      </c>
    </row>
    <row r="173" spans="1:21" ht="15" customHeight="1">
      <c r="A173" s="34" t="s">
        <v>170</v>
      </c>
      <c r="B173" s="60"/>
      <c r="C173" s="61"/>
      <c r="D173" s="61"/>
      <c r="E173" s="62"/>
      <c r="F173" s="61"/>
      <c r="G173" s="61"/>
      <c r="H173" s="62"/>
      <c r="I173" s="62"/>
      <c r="J173" s="62"/>
      <c r="K173" s="62"/>
      <c r="L173" s="61"/>
      <c r="M173" s="61"/>
      <c r="N173" s="62"/>
      <c r="O173" s="61"/>
      <c r="P173" s="61"/>
      <c r="Q173" s="62"/>
      <c r="R173" s="61"/>
      <c r="S173" s="61"/>
      <c r="T173" s="62"/>
      <c r="U173" s="62"/>
    </row>
    <row r="174" spans="1:21" ht="15" customHeight="1">
      <c r="A174" s="35" t="s">
        <v>171</v>
      </c>
      <c r="B174" s="56">
        <f>'Расчет субсидий'!AE174</f>
        <v>-28.472727272727269</v>
      </c>
      <c r="C174" s="58">
        <f>'Расчет субсидий'!D174-1</f>
        <v>-1</v>
      </c>
      <c r="D174" s="58">
        <f>C174*'Расчет субсидий'!E174</f>
        <v>0</v>
      </c>
      <c r="E174" s="59">
        <f t="shared" ref="E174:E184" si="52">$B174*D174/$U174</f>
        <v>0</v>
      </c>
      <c r="F174" s="29" t="s">
        <v>375</v>
      </c>
      <c r="G174" s="29" t="s">
        <v>375</v>
      </c>
      <c r="H174" s="29" t="s">
        <v>375</v>
      </c>
      <c r="I174" s="29" t="s">
        <v>375</v>
      </c>
      <c r="J174" s="29" t="s">
        <v>375</v>
      </c>
      <c r="K174" s="29" t="s">
        <v>375</v>
      </c>
      <c r="L174" s="58">
        <f>'Расчет субсидий'!P174-1</f>
        <v>-0.52133580705009275</v>
      </c>
      <c r="M174" s="58">
        <f>L174*'Расчет субсидий'!Q174</f>
        <v>-10.426716141001855</v>
      </c>
      <c r="N174" s="59">
        <f t="shared" ref="N174:N184" si="53">$B174*M174/$U174</f>
        <v>-27.566277438107644</v>
      </c>
      <c r="O174" s="58">
        <f>'Расчет субсидий'!T174-1</f>
        <v>5.1428571428571379E-2</v>
      </c>
      <c r="P174" s="58">
        <f>O174*'Расчет субсидий'!U174</f>
        <v>1.7999999999999983</v>
      </c>
      <c r="Q174" s="59">
        <f t="shared" ref="Q174:Q184" si="54">$B174*P174/$U174</f>
        <v>4.7588616317530263</v>
      </c>
      <c r="R174" s="58">
        <f>'Расчет субсидий'!X174-1</f>
        <v>-0.14285714285714279</v>
      </c>
      <c r="S174" s="58">
        <f>R174*'Расчет субсидий'!Y174</f>
        <v>-2.1428571428571419</v>
      </c>
      <c r="T174" s="59">
        <f t="shared" ref="T174:T184" si="55">$B174*S174/$U174</f>
        <v>-5.6653114663726534</v>
      </c>
      <c r="U174" s="58">
        <f t="shared" si="31"/>
        <v>-10.769573283858998</v>
      </c>
    </row>
    <row r="175" spans="1:21" ht="15" customHeight="1">
      <c r="A175" s="35" t="s">
        <v>172</v>
      </c>
      <c r="B175" s="56">
        <f>'Расчет субсидий'!AE175</f>
        <v>71.872727272727275</v>
      </c>
      <c r="C175" s="58">
        <f>'Расчет субсидий'!D175-1</f>
        <v>6.1471489883506925E-2</v>
      </c>
      <c r="D175" s="58">
        <f>C175*'Расчет субсидий'!E175</f>
        <v>0.61471489883506925</v>
      </c>
      <c r="E175" s="59">
        <f t="shared" si="52"/>
        <v>0.60914145060655467</v>
      </c>
      <c r="F175" s="29" t="s">
        <v>375</v>
      </c>
      <c r="G175" s="29" t="s">
        <v>375</v>
      </c>
      <c r="H175" s="29" t="s">
        <v>375</v>
      </c>
      <c r="I175" s="29" t="s">
        <v>375</v>
      </c>
      <c r="J175" s="29" t="s">
        <v>375</v>
      </c>
      <c r="K175" s="29" t="s">
        <v>375</v>
      </c>
      <c r="L175" s="58">
        <f>'Расчет субсидий'!P175-1</f>
        <v>-0.34588543181157316</v>
      </c>
      <c r="M175" s="58">
        <f>L175*'Расчет субсидий'!Q175</f>
        <v>-6.9177086362314633</v>
      </c>
      <c r="N175" s="59">
        <f t="shared" si="53"/>
        <v>-6.8549877049232268</v>
      </c>
      <c r="O175" s="58">
        <f>'Расчет субсидий'!T175-1</f>
        <v>3.12</v>
      </c>
      <c r="P175" s="58">
        <f>O175*'Расчет субсидий'!U175</f>
        <v>78</v>
      </c>
      <c r="Q175" s="59">
        <f t="shared" si="54"/>
        <v>77.292795794199918</v>
      </c>
      <c r="R175" s="58">
        <f>'Расчет субсидий'!X175-1</f>
        <v>3.3333333333333437E-2</v>
      </c>
      <c r="S175" s="58">
        <f>R175*'Расчет субсидий'!Y175</f>
        <v>0.83333333333333592</v>
      </c>
      <c r="T175" s="59">
        <f t="shared" si="55"/>
        <v>0.82577773284401879</v>
      </c>
      <c r="U175" s="58">
        <f t="shared" si="31"/>
        <v>72.530339595936951</v>
      </c>
    </row>
    <row r="176" spans="1:21" ht="15" customHeight="1">
      <c r="A176" s="35" t="s">
        <v>173</v>
      </c>
      <c r="B176" s="56">
        <f>'Расчет субсидий'!AE176</f>
        <v>-31.627272727272732</v>
      </c>
      <c r="C176" s="58">
        <f>'Расчет субсидий'!D176-1</f>
        <v>-1</v>
      </c>
      <c r="D176" s="58">
        <f>C176*'Расчет субсидий'!E176</f>
        <v>0</v>
      </c>
      <c r="E176" s="59">
        <f t="shared" si="52"/>
        <v>0</v>
      </c>
      <c r="F176" s="29" t="s">
        <v>375</v>
      </c>
      <c r="G176" s="29" t="s">
        <v>375</v>
      </c>
      <c r="H176" s="29" t="s">
        <v>375</v>
      </c>
      <c r="I176" s="29" t="s">
        <v>375</v>
      </c>
      <c r="J176" s="29" t="s">
        <v>375</v>
      </c>
      <c r="K176" s="29" t="s">
        <v>375</v>
      </c>
      <c r="L176" s="58">
        <f>'Расчет субсидий'!P176-1</f>
        <v>7.5862068965517171E-2</v>
      </c>
      <c r="M176" s="58">
        <f>L176*'Расчет субсидий'!Q176</f>
        <v>1.5172413793103434</v>
      </c>
      <c r="N176" s="59">
        <f t="shared" si="53"/>
        <v>1.6847457627118629</v>
      </c>
      <c r="O176" s="58">
        <f>'Расчет субсидий'!T176-1</f>
        <v>0</v>
      </c>
      <c r="P176" s="58">
        <f>O176*'Расчет субсидий'!U176</f>
        <v>0</v>
      </c>
      <c r="Q176" s="59">
        <f t="shared" si="54"/>
        <v>0</v>
      </c>
      <c r="R176" s="58">
        <f>'Расчет субсидий'!X176-1</f>
        <v>-1</v>
      </c>
      <c r="S176" s="58">
        <f>R176*'Расчет субсидий'!Y176</f>
        <v>-30</v>
      </c>
      <c r="T176" s="59">
        <f t="shared" si="55"/>
        <v>-33.312018489984595</v>
      </c>
      <c r="U176" s="58">
        <f t="shared" ref="U176:U239" si="56">D176+M176+P176+S176</f>
        <v>-28.482758620689658</v>
      </c>
    </row>
    <row r="177" spans="1:21" ht="15" customHeight="1">
      <c r="A177" s="35" t="s">
        <v>174</v>
      </c>
      <c r="B177" s="56">
        <f>'Расчет субсидий'!AE177</f>
        <v>-22.24545454545455</v>
      </c>
      <c r="C177" s="58">
        <f>'Расчет субсидий'!D177-1</f>
        <v>-1</v>
      </c>
      <c r="D177" s="58">
        <f>C177*'Расчет субсидий'!E177</f>
        <v>0</v>
      </c>
      <c r="E177" s="59">
        <f t="shared" si="52"/>
        <v>0</v>
      </c>
      <c r="F177" s="29" t="s">
        <v>375</v>
      </c>
      <c r="G177" s="29" t="s">
        <v>375</v>
      </c>
      <c r="H177" s="29" t="s">
        <v>375</v>
      </c>
      <c r="I177" s="29" t="s">
        <v>375</v>
      </c>
      <c r="J177" s="29" t="s">
        <v>375</v>
      </c>
      <c r="K177" s="29" t="s">
        <v>375</v>
      </c>
      <c r="L177" s="58">
        <f>'Расчет субсидий'!P177-1</f>
        <v>0.1442622950819672</v>
      </c>
      <c r="M177" s="58">
        <f>L177*'Расчет субсидий'!Q177</f>
        <v>2.8852459016393439</v>
      </c>
      <c r="N177" s="59">
        <f t="shared" si="53"/>
        <v>2.9022979985174202</v>
      </c>
      <c r="O177" s="58">
        <f>'Расчет субсидий'!T177-1</f>
        <v>0</v>
      </c>
      <c r="P177" s="58">
        <f>O177*'Расчет субсидий'!U177</f>
        <v>0</v>
      </c>
      <c r="Q177" s="59">
        <f t="shared" si="54"/>
        <v>0</v>
      </c>
      <c r="R177" s="58">
        <f>'Расчет субсидий'!X177-1</f>
        <v>-1</v>
      </c>
      <c r="S177" s="58">
        <f>R177*'Расчет субсидий'!Y177</f>
        <v>-25</v>
      </c>
      <c r="T177" s="59">
        <f t="shared" si="55"/>
        <v>-25.147752543971968</v>
      </c>
      <c r="U177" s="58">
        <f t="shared" si="56"/>
        <v>-22.114754098360656</v>
      </c>
    </row>
    <row r="178" spans="1:21" ht="15" customHeight="1">
      <c r="A178" s="35" t="s">
        <v>175</v>
      </c>
      <c r="B178" s="56">
        <f>'Расчет субсидий'!AE178</f>
        <v>-47.445454545454545</v>
      </c>
      <c r="C178" s="58">
        <f>'Расчет субсидий'!D178-1</f>
        <v>-1</v>
      </c>
      <c r="D178" s="58">
        <f>C178*'Расчет субсидий'!E178</f>
        <v>0</v>
      </c>
      <c r="E178" s="59">
        <f t="shared" si="52"/>
        <v>0</v>
      </c>
      <c r="F178" s="29" t="s">
        <v>375</v>
      </c>
      <c r="G178" s="29" t="s">
        <v>375</v>
      </c>
      <c r="H178" s="29" t="s">
        <v>375</v>
      </c>
      <c r="I178" s="29" t="s">
        <v>375</v>
      </c>
      <c r="J178" s="29" t="s">
        <v>375</v>
      </c>
      <c r="K178" s="29" t="s">
        <v>375</v>
      </c>
      <c r="L178" s="58">
        <f>'Расчет субсидий'!P178-1</f>
        <v>-0.56345177664974622</v>
      </c>
      <c r="M178" s="58">
        <f>L178*'Расчет субсидий'!Q178</f>
        <v>-11.269035532994923</v>
      </c>
      <c r="N178" s="59">
        <f t="shared" si="53"/>
        <v>-12.955585374035559</v>
      </c>
      <c r="O178" s="58">
        <f>'Расчет субсидий'!T178-1</f>
        <v>0</v>
      </c>
      <c r="P178" s="58">
        <f>O178*'Расчет субсидий'!U178</f>
        <v>0</v>
      </c>
      <c r="Q178" s="59">
        <f t="shared" si="54"/>
        <v>0</v>
      </c>
      <c r="R178" s="58">
        <f>'Расчет субсидий'!X178-1</f>
        <v>-1</v>
      </c>
      <c r="S178" s="58">
        <f>R178*'Расчет субсидий'!Y178</f>
        <v>-30</v>
      </c>
      <c r="T178" s="59">
        <f t="shared" si="55"/>
        <v>-34.489869171418988</v>
      </c>
      <c r="U178" s="58">
        <f t="shared" si="56"/>
        <v>-41.26903553299492</v>
      </c>
    </row>
    <row r="179" spans="1:21" ht="15" customHeight="1">
      <c r="A179" s="35" t="s">
        <v>176</v>
      </c>
      <c r="B179" s="56">
        <f>'Расчет субсидий'!AE179</f>
        <v>-17.036363636363646</v>
      </c>
      <c r="C179" s="58">
        <f>'Расчет субсидий'!D179-1</f>
        <v>-1</v>
      </c>
      <c r="D179" s="58">
        <f>C179*'Расчет субсидий'!E179</f>
        <v>0</v>
      </c>
      <c r="E179" s="59">
        <f t="shared" si="52"/>
        <v>0</v>
      </c>
      <c r="F179" s="29" t="s">
        <v>375</v>
      </c>
      <c r="G179" s="29" t="s">
        <v>375</v>
      </c>
      <c r="H179" s="29" t="s">
        <v>375</v>
      </c>
      <c r="I179" s="29" t="s">
        <v>375</v>
      </c>
      <c r="J179" s="29" t="s">
        <v>375</v>
      </c>
      <c r="K179" s="29" t="s">
        <v>375</v>
      </c>
      <c r="L179" s="58">
        <f>'Расчет субсидий'!P179-1</f>
        <v>-0.8097773475314618</v>
      </c>
      <c r="M179" s="58">
        <f>L179*'Расчет субсидий'!Q179</f>
        <v>-16.195546950629236</v>
      </c>
      <c r="N179" s="59">
        <f t="shared" si="53"/>
        <v>-18.892164926710965</v>
      </c>
      <c r="O179" s="58">
        <f>'Расчет субсидий'!T179-1</f>
        <v>4.5454545454545414E-2</v>
      </c>
      <c r="P179" s="58">
        <f>O179*'Расчет субсидий'!U179</f>
        <v>1.5909090909090895</v>
      </c>
      <c r="Q179" s="59">
        <f t="shared" si="54"/>
        <v>1.8558012903473193</v>
      </c>
      <c r="R179" s="58">
        <f>'Расчет субсидий'!X179-1</f>
        <v>0</v>
      </c>
      <c r="S179" s="58">
        <f>R179*'Расчет субсидий'!Y179</f>
        <v>0</v>
      </c>
      <c r="T179" s="59">
        <f t="shared" si="55"/>
        <v>0</v>
      </c>
      <c r="U179" s="58">
        <f t="shared" si="56"/>
        <v>-14.604637859720146</v>
      </c>
    </row>
    <row r="180" spans="1:21" ht="15" customHeight="1">
      <c r="A180" s="35" t="s">
        <v>177</v>
      </c>
      <c r="B180" s="56">
        <f>'Расчет субсидий'!AE180</f>
        <v>-23.381818181818179</v>
      </c>
      <c r="C180" s="58">
        <f>'Расчет субсидий'!D180-1</f>
        <v>-1</v>
      </c>
      <c r="D180" s="58">
        <f>C180*'Расчет субсидий'!E180</f>
        <v>0</v>
      </c>
      <c r="E180" s="59">
        <f t="shared" si="52"/>
        <v>0</v>
      </c>
      <c r="F180" s="29" t="s">
        <v>375</v>
      </c>
      <c r="G180" s="29" t="s">
        <v>375</v>
      </c>
      <c r="H180" s="29" t="s">
        <v>375</v>
      </c>
      <c r="I180" s="29" t="s">
        <v>375</v>
      </c>
      <c r="J180" s="29" t="s">
        <v>375</v>
      </c>
      <c r="K180" s="29" t="s">
        <v>375</v>
      </c>
      <c r="L180" s="58">
        <f>'Расчет субсидий'!P180-1</f>
        <v>-0.53846153846153844</v>
      </c>
      <c r="M180" s="58">
        <f>L180*'Расчет субсидий'!Q180</f>
        <v>-10.769230769230768</v>
      </c>
      <c r="N180" s="59">
        <f t="shared" si="53"/>
        <v>-6.1763293310463112</v>
      </c>
      <c r="O180" s="58">
        <f>'Расчет субсидий'!T180-1</f>
        <v>0</v>
      </c>
      <c r="P180" s="58">
        <f>O180*'Расчет субсидий'!U180</f>
        <v>0</v>
      </c>
      <c r="Q180" s="59">
        <f t="shared" si="54"/>
        <v>0</v>
      </c>
      <c r="R180" s="58">
        <f>'Расчет субсидий'!X180-1</f>
        <v>-1</v>
      </c>
      <c r="S180" s="58">
        <f>R180*'Расчет субсидий'!Y180</f>
        <v>-30</v>
      </c>
      <c r="T180" s="59">
        <f t="shared" si="55"/>
        <v>-17.205488850771868</v>
      </c>
      <c r="U180" s="58">
        <f t="shared" si="56"/>
        <v>-40.769230769230766</v>
      </c>
    </row>
    <row r="181" spans="1:21" ht="15" customHeight="1">
      <c r="A181" s="35" t="s">
        <v>178</v>
      </c>
      <c r="B181" s="56">
        <f>'Расчет субсидий'!AE181</f>
        <v>-0.28181818181818186</v>
      </c>
      <c r="C181" s="58">
        <f>'Расчет субсидий'!D181-1</f>
        <v>-1</v>
      </c>
      <c r="D181" s="58">
        <f>C181*'Расчет субсидий'!E181</f>
        <v>0</v>
      </c>
      <c r="E181" s="59">
        <f t="shared" si="52"/>
        <v>0</v>
      </c>
      <c r="F181" s="29" t="s">
        <v>375</v>
      </c>
      <c r="G181" s="29" t="s">
        <v>375</v>
      </c>
      <c r="H181" s="29" t="s">
        <v>375</v>
      </c>
      <c r="I181" s="29" t="s">
        <v>375</v>
      </c>
      <c r="J181" s="29" t="s">
        <v>375</v>
      </c>
      <c r="K181" s="29" t="s">
        <v>375</v>
      </c>
      <c r="L181" s="58">
        <f>'Расчет субсидий'!P181-1</f>
        <v>-0.88741721854304634</v>
      </c>
      <c r="M181" s="58">
        <f>L181*'Расчет субсидий'!Q181</f>
        <v>-17.748344370860927</v>
      </c>
      <c r="N181" s="59">
        <f t="shared" si="53"/>
        <v>-0.28181818181818186</v>
      </c>
      <c r="O181" s="58">
        <f>'Расчет субсидий'!T181-1</f>
        <v>0</v>
      </c>
      <c r="P181" s="58">
        <f>O181*'Расчет субсидий'!U181</f>
        <v>0</v>
      </c>
      <c r="Q181" s="59">
        <f t="shared" si="54"/>
        <v>0</v>
      </c>
      <c r="R181" s="58">
        <f>'Расчет субсидий'!X181-1</f>
        <v>0</v>
      </c>
      <c r="S181" s="58">
        <f>R181*'Расчет субсидий'!Y181</f>
        <v>0</v>
      </c>
      <c r="T181" s="59">
        <f t="shared" si="55"/>
        <v>0</v>
      </c>
      <c r="U181" s="58">
        <f t="shared" si="56"/>
        <v>-17.748344370860927</v>
      </c>
    </row>
    <row r="182" spans="1:21" ht="15" customHeight="1">
      <c r="A182" s="35" t="s">
        <v>179</v>
      </c>
      <c r="B182" s="56">
        <f>'Расчет субсидий'!AE182</f>
        <v>-36.272727272727266</v>
      </c>
      <c r="C182" s="58">
        <f>'Расчет субсидий'!D182-1</f>
        <v>-1</v>
      </c>
      <c r="D182" s="58">
        <f>C182*'Расчет субсидий'!E182</f>
        <v>0</v>
      </c>
      <c r="E182" s="59">
        <f t="shared" si="52"/>
        <v>0</v>
      </c>
      <c r="F182" s="29" t="s">
        <v>375</v>
      </c>
      <c r="G182" s="29" t="s">
        <v>375</v>
      </c>
      <c r="H182" s="29" t="s">
        <v>375</v>
      </c>
      <c r="I182" s="29" t="s">
        <v>375</v>
      </c>
      <c r="J182" s="29" t="s">
        <v>375</v>
      </c>
      <c r="K182" s="29" t="s">
        <v>375</v>
      </c>
      <c r="L182" s="58">
        <f>'Расчет субсидий'!P182-1</f>
        <v>-0.93056240749876662</v>
      </c>
      <c r="M182" s="58">
        <f>L182*'Расчет субсидий'!Q182</f>
        <v>-18.611248149975332</v>
      </c>
      <c r="N182" s="59">
        <f t="shared" si="53"/>
        <v>-18.439161800321195</v>
      </c>
      <c r="O182" s="58">
        <f>'Расчет субсидий'!T182-1</f>
        <v>0</v>
      </c>
      <c r="P182" s="58">
        <f>O182*'Расчет субсидий'!U182</f>
        <v>0</v>
      </c>
      <c r="Q182" s="59">
        <f t="shared" si="54"/>
        <v>0</v>
      </c>
      <c r="R182" s="58">
        <f>'Расчет субсидий'!X182-1</f>
        <v>-0.6</v>
      </c>
      <c r="S182" s="58">
        <f>R182*'Расчет субсидий'!Y182</f>
        <v>-18</v>
      </c>
      <c r="T182" s="59">
        <f t="shared" si="55"/>
        <v>-17.833565472406072</v>
      </c>
      <c r="U182" s="58">
        <f t="shared" si="56"/>
        <v>-36.611248149975332</v>
      </c>
    </row>
    <row r="183" spans="1:21" ht="15" customHeight="1">
      <c r="A183" s="35" t="s">
        <v>180</v>
      </c>
      <c r="B183" s="56">
        <f>'Расчет субсидий'!AE183</f>
        <v>36.036363636363632</v>
      </c>
      <c r="C183" s="58">
        <f>'Расчет субсидий'!D183-1</f>
        <v>-1</v>
      </c>
      <c r="D183" s="58">
        <f>C183*'Расчет субсидий'!E183</f>
        <v>0</v>
      </c>
      <c r="E183" s="59">
        <f t="shared" si="52"/>
        <v>0</v>
      </c>
      <c r="F183" s="29" t="s">
        <v>375</v>
      </c>
      <c r="G183" s="29" t="s">
        <v>375</v>
      </c>
      <c r="H183" s="29" t="s">
        <v>375</v>
      </c>
      <c r="I183" s="29" t="s">
        <v>375</v>
      </c>
      <c r="J183" s="29" t="s">
        <v>375</v>
      </c>
      <c r="K183" s="29" t="s">
        <v>375</v>
      </c>
      <c r="L183" s="58">
        <f>'Расчет субсидий'!P183-1</f>
        <v>-0.70075187969924813</v>
      </c>
      <c r="M183" s="58">
        <f>L183*'Расчет субсидий'!Q183</f>
        <v>-14.015037593984962</v>
      </c>
      <c r="N183" s="59">
        <f t="shared" si="53"/>
        <v>-12.70335753356432</v>
      </c>
      <c r="O183" s="58">
        <f>'Расчет субсидий'!T183-1</f>
        <v>-0.24910714285714286</v>
      </c>
      <c r="P183" s="58">
        <f>O183*'Расчет субсидий'!U183</f>
        <v>-6.2276785714285712</v>
      </c>
      <c r="Q183" s="59">
        <f t="shared" si="54"/>
        <v>-5.6448244941510577</v>
      </c>
      <c r="R183" s="58">
        <f>'Расчет субсидий'!X183-1</f>
        <v>2.4</v>
      </c>
      <c r="S183" s="58">
        <f>R183*'Расчет субсидий'!Y183</f>
        <v>60</v>
      </c>
      <c r="T183" s="59">
        <f t="shared" si="55"/>
        <v>54.384545664079013</v>
      </c>
      <c r="U183" s="58">
        <f t="shared" si="56"/>
        <v>39.757283834586467</v>
      </c>
    </row>
    <row r="184" spans="1:21" ht="15" customHeight="1">
      <c r="A184" s="35" t="s">
        <v>181</v>
      </c>
      <c r="B184" s="56">
        <f>'Расчет субсидий'!AE184</f>
        <v>-52.772727272727266</v>
      </c>
      <c r="C184" s="58">
        <f>'Расчет субсидий'!D184-1</f>
        <v>-1</v>
      </c>
      <c r="D184" s="58">
        <f>C184*'Расчет субсидий'!E184</f>
        <v>0</v>
      </c>
      <c r="E184" s="59">
        <f t="shared" si="52"/>
        <v>0</v>
      </c>
      <c r="F184" s="29" t="s">
        <v>375</v>
      </c>
      <c r="G184" s="29" t="s">
        <v>375</v>
      </c>
      <c r="H184" s="29" t="s">
        <v>375</v>
      </c>
      <c r="I184" s="29" t="s">
        <v>375</v>
      </c>
      <c r="J184" s="29" t="s">
        <v>375</v>
      </c>
      <c r="K184" s="29" t="s">
        <v>375</v>
      </c>
      <c r="L184" s="58">
        <f>'Расчет субсидий'!P184-1</f>
        <v>-0.96082160517306958</v>
      </c>
      <c r="M184" s="58">
        <f>L184*'Расчет субсидий'!Q184</f>
        <v>-19.216432103461393</v>
      </c>
      <c r="N184" s="59">
        <f t="shared" si="53"/>
        <v>-27.248811163081101</v>
      </c>
      <c r="O184" s="58">
        <f>'Расчет субсидий'!T184-1</f>
        <v>0</v>
      </c>
      <c r="P184" s="58">
        <f>O184*'Расчет субсидий'!U184</f>
        <v>0</v>
      </c>
      <c r="Q184" s="59">
        <f t="shared" si="54"/>
        <v>0</v>
      </c>
      <c r="R184" s="58">
        <f>'Расчет субсидий'!X184-1</f>
        <v>-0.60000000000000009</v>
      </c>
      <c r="S184" s="58">
        <f>R184*'Расчет субсидий'!Y184</f>
        <v>-18.000000000000004</v>
      </c>
      <c r="T184" s="59">
        <f t="shared" si="55"/>
        <v>-25.523916109646162</v>
      </c>
      <c r="U184" s="58">
        <f t="shared" si="56"/>
        <v>-37.216432103461401</v>
      </c>
    </row>
    <row r="185" spans="1:21" ht="15" customHeight="1">
      <c r="A185" s="34" t="s">
        <v>182</v>
      </c>
      <c r="B185" s="60"/>
      <c r="C185" s="61"/>
      <c r="D185" s="61"/>
      <c r="E185" s="62"/>
      <c r="F185" s="61"/>
      <c r="G185" s="61"/>
      <c r="H185" s="62"/>
      <c r="I185" s="62"/>
      <c r="J185" s="62"/>
      <c r="K185" s="62"/>
      <c r="L185" s="61"/>
      <c r="M185" s="61"/>
      <c r="N185" s="62"/>
      <c r="O185" s="61"/>
      <c r="P185" s="61"/>
      <c r="Q185" s="62"/>
      <c r="R185" s="61"/>
      <c r="S185" s="61"/>
      <c r="T185" s="62"/>
      <c r="U185" s="62"/>
    </row>
    <row r="186" spans="1:21" ht="15" customHeight="1">
      <c r="A186" s="35" t="s">
        <v>183</v>
      </c>
      <c r="B186" s="56">
        <f>'Расчет субсидий'!AE186</f>
        <v>-33.84545454545453</v>
      </c>
      <c r="C186" s="58">
        <f>'Расчет субсидий'!D186-1</f>
        <v>-1</v>
      </c>
      <c r="D186" s="58">
        <f>C186*'Расчет субсидий'!E186</f>
        <v>0</v>
      </c>
      <c r="E186" s="59">
        <f t="shared" ref="E186:E198" si="57">$B186*D186/$U186</f>
        <v>0</v>
      </c>
      <c r="F186" s="29" t="s">
        <v>375</v>
      </c>
      <c r="G186" s="29" t="s">
        <v>375</v>
      </c>
      <c r="H186" s="29" t="s">
        <v>375</v>
      </c>
      <c r="I186" s="29" t="s">
        <v>375</v>
      </c>
      <c r="J186" s="29" t="s">
        <v>375</v>
      </c>
      <c r="K186" s="29" t="s">
        <v>375</v>
      </c>
      <c r="L186" s="58">
        <f>'Расчет субсидий'!P186-1</f>
        <v>-0.77611940298507465</v>
      </c>
      <c r="M186" s="58">
        <f>L186*'Расчет субсидий'!Q186</f>
        <v>-15.522388059701493</v>
      </c>
      <c r="N186" s="59">
        <f t="shared" ref="N186:N198" si="58">$B186*M186/$U186</f>
        <v>-33.84545454545453</v>
      </c>
      <c r="O186" s="58">
        <f>'Расчет субсидий'!T186-1</f>
        <v>0</v>
      </c>
      <c r="P186" s="58">
        <f>O186*'Расчет субсидий'!U186</f>
        <v>0</v>
      </c>
      <c r="Q186" s="59">
        <f t="shared" ref="Q186:Q198" si="59">$B186*P186/$U186</f>
        <v>0</v>
      </c>
      <c r="R186" s="58">
        <f>'Расчет субсидий'!X186-1</f>
        <v>0</v>
      </c>
      <c r="S186" s="58">
        <f>R186*'Расчет субсидий'!Y186</f>
        <v>0</v>
      </c>
      <c r="T186" s="59">
        <f t="shared" ref="T186:T198" si="60">$B186*S186/$U186</f>
        <v>0</v>
      </c>
      <c r="U186" s="58">
        <f t="shared" si="56"/>
        <v>-15.522388059701493</v>
      </c>
    </row>
    <row r="187" spans="1:21" ht="15" customHeight="1">
      <c r="A187" s="35" t="s">
        <v>184</v>
      </c>
      <c r="B187" s="56">
        <f>'Расчет субсидий'!AE187</f>
        <v>28.609090909090895</v>
      </c>
      <c r="C187" s="58">
        <f>'Расчет субсидий'!D187-1</f>
        <v>-1</v>
      </c>
      <c r="D187" s="58">
        <f>C187*'Расчет субсидий'!E187</f>
        <v>0</v>
      </c>
      <c r="E187" s="59">
        <f t="shared" si="57"/>
        <v>0</v>
      </c>
      <c r="F187" s="29" t="s">
        <v>375</v>
      </c>
      <c r="G187" s="29" t="s">
        <v>375</v>
      </c>
      <c r="H187" s="29" t="s">
        <v>375</v>
      </c>
      <c r="I187" s="29" t="s">
        <v>375</v>
      </c>
      <c r="J187" s="29" t="s">
        <v>375</v>
      </c>
      <c r="K187" s="29" t="s">
        <v>375</v>
      </c>
      <c r="L187" s="58">
        <f>'Расчет субсидий'!P187-1</f>
        <v>0.45417236662106708</v>
      </c>
      <c r="M187" s="58">
        <f>L187*'Расчет субсидий'!Q187</f>
        <v>9.0834473324213416</v>
      </c>
      <c r="N187" s="59">
        <f t="shared" si="58"/>
        <v>16.36100558414266</v>
      </c>
      <c r="O187" s="58">
        <f>'Расчет субсидий'!T187-1</f>
        <v>4.0000000000000036E-2</v>
      </c>
      <c r="P187" s="58">
        <f>O187*'Расчет субсидий'!U187</f>
        <v>0.80000000000000071</v>
      </c>
      <c r="Q187" s="59">
        <f t="shared" si="59"/>
        <v>1.4409512146997943</v>
      </c>
      <c r="R187" s="58">
        <f>'Расчет субсидий'!X187-1</f>
        <v>0.19999999999999996</v>
      </c>
      <c r="S187" s="58">
        <f>R187*'Расчет субсидий'!Y187</f>
        <v>5.9999999999999982</v>
      </c>
      <c r="T187" s="59">
        <f t="shared" si="60"/>
        <v>10.807134110248443</v>
      </c>
      <c r="U187" s="58">
        <f t="shared" si="56"/>
        <v>15.883447332421341</v>
      </c>
    </row>
    <row r="188" spans="1:21" ht="15" customHeight="1">
      <c r="A188" s="35" t="s">
        <v>185</v>
      </c>
      <c r="B188" s="56">
        <f>'Расчет субсидий'!AE188</f>
        <v>-108.25454545454545</v>
      </c>
      <c r="C188" s="58">
        <f>'Расчет субсидий'!D188-1</f>
        <v>-1</v>
      </c>
      <c r="D188" s="58">
        <f>C188*'Расчет субсидий'!E188</f>
        <v>0</v>
      </c>
      <c r="E188" s="59">
        <f t="shared" si="57"/>
        <v>0</v>
      </c>
      <c r="F188" s="29" t="s">
        <v>375</v>
      </c>
      <c r="G188" s="29" t="s">
        <v>375</v>
      </c>
      <c r="H188" s="29" t="s">
        <v>375</v>
      </c>
      <c r="I188" s="29" t="s">
        <v>375</v>
      </c>
      <c r="J188" s="29" t="s">
        <v>375</v>
      </c>
      <c r="K188" s="29" t="s">
        <v>375</v>
      </c>
      <c r="L188" s="58">
        <f>'Расчет субсидий'!P188-1</f>
        <v>-0.87037903603182032</v>
      </c>
      <c r="M188" s="58">
        <f>L188*'Расчет субсидий'!Q188</f>
        <v>-17.407580720636407</v>
      </c>
      <c r="N188" s="59">
        <f t="shared" si="58"/>
        <v>-65.734522795614865</v>
      </c>
      <c r="O188" s="58">
        <f>'Расчет субсидий'!T188-1</f>
        <v>-0.44200000000000006</v>
      </c>
      <c r="P188" s="58">
        <f>O188*'Расчет субсидий'!U188</f>
        <v>-13.260000000000002</v>
      </c>
      <c r="Q188" s="59">
        <f t="shared" si="59"/>
        <v>-50.072424552168705</v>
      </c>
      <c r="R188" s="58">
        <f>'Расчет субсидий'!X188-1</f>
        <v>0.10000000000000009</v>
      </c>
      <c r="S188" s="58">
        <f>R188*'Расчет субсидий'!Y188</f>
        <v>2.0000000000000018</v>
      </c>
      <c r="T188" s="59">
        <f t="shared" si="60"/>
        <v>7.5524018932381223</v>
      </c>
      <c r="U188" s="58">
        <f t="shared" si="56"/>
        <v>-28.667580720636408</v>
      </c>
    </row>
    <row r="189" spans="1:21" ht="15" customHeight="1">
      <c r="A189" s="35" t="s">
        <v>186</v>
      </c>
      <c r="B189" s="56">
        <f>'Расчет субсидий'!AE189</f>
        <v>104.12727272727273</v>
      </c>
      <c r="C189" s="58">
        <f>'Расчет субсидий'!D189-1</f>
        <v>0.82457681594171839</v>
      </c>
      <c r="D189" s="58">
        <f>C189*'Расчет субсидий'!E189</f>
        <v>8.2457681594171834</v>
      </c>
      <c r="E189" s="59">
        <f t="shared" si="57"/>
        <v>15.326778407332924</v>
      </c>
      <c r="F189" s="29" t="s">
        <v>375</v>
      </c>
      <c r="G189" s="29" t="s">
        <v>375</v>
      </c>
      <c r="H189" s="29" t="s">
        <v>375</v>
      </c>
      <c r="I189" s="29" t="s">
        <v>375</v>
      </c>
      <c r="J189" s="29" t="s">
        <v>375</v>
      </c>
      <c r="K189" s="29" t="s">
        <v>375</v>
      </c>
      <c r="L189" s="58">
        <f>'Расчет субсидий'!P189-1</f>
        <v>-0.29461122506060033</v>
      </c>
      <c r="M189" s="58">
        <f>L189*'Расчет субсидий'!Q189</f>
        <v>-5.8922245012120067</v>
      </c>
      <c r="N189" s="59">
        <f t="shared" si="58"/>
        <v>-10.952141451272297</v>
      </c>
      <c r="O189" s="58">
        <f>'Расчет субсидий'!T189-1</f>
        <v>0.16666666666666674</v>
      </c>
      <c r="P189" s="58">
        <f>O189*'Расчет субсидий'!U189</f>
        <v>1.6666666666666674</v>
      </c>
      <c r="Q189" s="59">
        <f t="shared" si="59"/>
        <v>3.097907943205346</v>
      </c>
      <c r="R189" s="58">
        <f>'Расчет субсидий'!X189-1</f>
        <v>1.2999999999999998</v>
      </c>
      <c r="S189" s="58">
        <f>R189*'Расчет субсидий'!Y189</f>
        <v>51.999999999999993</v>
      </c>
      <c r="T189" s="59">
        <f t="shared" si="60"/>
        <v>96.654727828006756</v>
      </c>
      <c r="U189" s="58">
        <f t="shared" si="56"/>
        <v>56.02021032487184</v>
      </c>
    </row>
    <row r="190" spans="1:21" ht="15" customHeight="1">
      <c r="A190" s="35" t="s">
        <v>187</v>
      </c>
      <c r="B190" s="56">
        <f>'Расчет субсидий'!AE190</f>
        <v>0.73636363636363633</v>
      </c>
      <c r="C190" s="58">
        <f>'Расчет субсидий'!D190-1</f>
        <v>-1</v>
      </c>
      <c r="D190" s="58">
        <f>C190*'Расчет субсидий'!E190</f>
        <v>0</v>
      </c>
      <c r="E190" s="59">
        <f t="shared" si="57"/>
        <v>0</v>
      </c>
      <c r="F190" s="29" t="s">
        <v>375</v>
      </c>
      <c r="G190" s="29" t="s">
        <v>375</v>
      </c>
      <c r="H190" s="29" t="s">
        <v>375</v>
      </c>
      <c r="I190" s="29" t="s">
        <v>375</v>
      </c>
      <c r="J190" s="29" t="s">
        <v>375</v>
      </c>
      <c r="K190" s="29" t="s">
        <v>375</v>
      </c>
      <c r="L190" s="58">
        <f>'Расчет субсидий'!P190-1</f>
        <v>-0.31764188297404317</v>
      </c>
      <c r="M190" s="58">
        <f>L190*'Расчет субсидий'!Q190</f>
        <v>-6.3528376594808638</v>
      </c>
      <c r="N190" s="59">
        <f t="shared" si="58"/>
        <v>-1.2573321573178708</v>
      </c>
      <c r="O190" s="58">
        <f>'Расчет субсидий'!T190-1</f>
        <v>-3.0555555555555558E-2</v>
      </c>
      <c r="P190" s="58">
        <f>O190*'Расчет субсидий'!U190</f>
        <v>-1.0694444444444446</v>
      </c>
      <c r="Q190" s="59">
        <f t="shared" si="59"/>
        <v>-0.21166082978025069</v>
      </c>
      <c r="R190" s="58">
        <f>'Расчет субсидий'!X190-1</f>
        <v>0.74285714285714266</v>
      </c>
      <c r="S190" s="58">
        <f>R190*'Расчет субсидий'!Y190</f>
        <v>11.142857142857141</v>
      </c>
      <c r="T190" s="59">
        <f t="shared" si="60"/>
        <v>2.2053566234617579</v>
      </c>
      <c r="U190" s="58">
        <f t="shared" si="56"/>
        <v>3.7205750389318322</v>
      </c>
    </row>
    <row r="191" spans="1:21" ht="15" customHeight="1">
      <c r="A191" s="35" t="s">
        <v>188</v>
      </c>
      <c r="B191" s="56">
        <f>'Расчет субсидий'!AE191</f>
        <v>-4.5545454545454547</v>
      </c>
      <c r="C191" s="58">
        <f>'Расчет субсидий'!D191-1</f>
        <v>-1</v>
      </c>
      <c r="D191" s="58">
        <f>C191*'Расчет субсидий'!E191</f>
        <v>0</v>
      </c>
      <c r="E191" s="59">
        <f t="shared" si="57"/>
        <v>0</v>
      </c>
      <c r="F191" s="29" t="s">
        <v>375</v>
      </c>
      <c r="G191" s="29" t="s">
        <v>375</v>
      </c>
      <c r="H191" s="29" t="s">
        <v>375</v>
      </c>
      <c r="I191" s="29" t="s">
        <v>375</v>
      </c>
      <c r="J191" s="29" t="s">
        <v>375</v>
      </c>
      <c r="K191" s="29" t="s">
        <v>375</v>
      </c>
      <c r="L191" s="58">
        <f>'Расчет субсидий'!P191-1</f>
        <v>-0.83010237421041166</v>
      </c>
      <c r="M191" s="58">
        <f>L191*'Расчет субсидий'!Q191</f>
        <v>-16.602047484208235</v>
      </c>
      <c r="N191" s="59">
        <f t="shared" si="58"/>
        <v>-7.0325935610315637</v>
      </c>
      <c r="O191" s="58">
        <f>'Расчет субсидий'!T191-1</f>
        <v>0.18400000000000016</v>
      </c>
      <c r="P191" s="58">
        <f>O191*'Расчет субсидий'!U191</f>
        <v>4.6000000000000041</v>
      </c>
      <c r="Q191" s="59">
        <f t="shared" si="59"/>
        <v>1.9485506478352312</v>
      </c>
      <c r="R191" s="58">
        <f>'Расчет субсидий'!X191-1</f>
        <v>5.0000000000000044E-2</v>
      </c>
      <c r="S191" s="58">
        <f>R191*'Расчет субсидий'!Y191</f>
        <v>1.2500000000000011</v>
      </c>
      <c r="T191" s="59">
        <f t="shared" si="60"/>
        <v>0.52949745865087805</v>
      </c>
      <c r="U191" s="58">
        <f t="shared" si="56"/>
        <v>-10.752047484208228</v>
      </c>
    </row>
    <row r="192" spans="1:21" ht="15" customHeight="1">
      <c r="A192" s="35" t="s">
        <v>189</v>
      </c>
      <c r="B192" s="56">
        <f>'Расчет субсидий'!AE192</f>
        <v>-23.009090909090901</v>
      </c>
      <c r="C192" s="58">
        <f>'Расчет субсидий'!D192-1</f>
        <v>-1</v>
      </c>
      <c r="D192" s="58">
        <f>C192*'Расчет субсидий'!E192</f>
        <v>0</v>
      </c>
      <c r="E192" s="59">
        <f t="shared" si="57"/>
        <v>0</v>
      </c>
      <c r="F192" s="29" t="s">
        <v>375</v>
      </c>
      <c r="G192" s="29" t="s">
        <v>375</v>
      </c>
      <c r="H192" s="29" t="s">
        <v>375</v>
      </c>
      <c r="I192" s="29" t="s">
        <v>375</v>
      </c>
      <c r="J192" s="29" t="s">
        <v>375</v>
      </c>
      <c r="K192" s="29" t="s">
        <v>375</v>
      </c>
      <c r="L192" s="58">
        <f>'Расчет субсидий'!P192-1</f>
        <v>-0.78817733990147787</v>
      </c>
      <c r="M192" s="58">
        <f>L192*'Расчет субсидий'!Q192</f>
        <v>-15.763546798029557</v>
      </c>
      <c r="N192" s="59">
        <f t="shared" si="58"/>
        <v>-51.27969186936101</v>
      </c>
      <c r="O192" s="58">
        <f>'Расчет субсидий'!T192-1</f>
        <v>0.21428571428571419</v>
      </c>
      <c r="P192" s="58">
        <f>O192*'Расчет субсидий'!U192</f>
        <v>5.357142857142855</v>
      </c>
      <c r="Q192" s="59">
        <f t="shared" si="59"/>
        <v>17.427082783728149</v>
      </c>
      <c r="R192" s="58">
        <f>'Расчет субсидий'!X192-1</f>
        <v>0.1333333333333333</v>
      </c>
      <c r="S192" s="58">
        <f>R192*'Расчет субсидий'!Y192</f>
        <v>3.3333333333333326</v>
      </c>
      <c r="T192" s="59">
        <f t="shared" si="60"/>
        <v>10.843518176541961</v>
      </c>
      <c r="U192" s="58">
        <f t="shared" si="56"/>
        <v>-7.0730706075533689</v>
      </c>
    </row>
    <row r="193" spans="1:21" ht="15" customHeight="1">
      <c r="A193" s="35" t="s">
        <v>190</v>
      </c>
      <c r="B193" s="56">
        <f>'Расчет субсидий'!AE193</f>
        <v>-2.3727272727272748</v>
      </c>
      <c r="C193" s="58">
        <f>'Расчет субсидий'!D193-1</f>
        <v>-4.8880000000000035E-2</v>
      </c>
      <c r="D193" s="58">
        <f>C193*'Расчет субсидий'!E193</f>
        <v>-0.48880000000000035</v>
      </c>
      <c r="E193" s="59">
        <f t="shared" si="57"/>
        <v>-1.4262910652323109</v>
      </c>
      <c r="F193" s="29" t="s">
        <v>375</v>
      </c>
      <c r="G193" s="29" t="s">
        <v>375</v>
      </c>
      <c r="H193" s="29" t="s">
        <v>375</v>
      </c>
      <c r="I193" s="29" t="s">
        <v>375</v>
      </c>
      <c r="J193" s="29" t="s">
        <v>375</v>
      </c>
      <c r="K193" s="29" t="s">
        <v>375</v>
      </c>
      <c r="L193" s="58">
        <f>'Расчет субсидий'!P193-1</f>
        <v>-8.8888888888888795E-2</v>
      </c>
      <c r="M193" s="58">
        <f>L193*'Расчет субсидий'!Q193</f>
        <v>-1.7777777777777759</v>
      </c>
      <c r="N193" s="59">
        <f t="shared" si="58"/>
        <v>-5.1874561383244533</v>
      </c>
      <c r="O193" s="58">
        <f>'Расчет субсидий'!T193-1</f>
        <v>1.74193548387096E-2</v>
      </c>
      <c r="P193" s="58">
        <f>O193*'Расчет субсидий'!U193</f>
        <v>0.60967741935483599</v>
      </c>
      <c r="Q193" s="59">
        <f t="shared" si="59"/>
        <v>1.7790046151794081</v>
      </c>
      <c r="R193" s="58">
        <f>'Расчет субсидий'!X193-1</f>
        <v>5.6249999999999911E-2</v>
      </c>
      <c r="S193" s="58">
        <f>R193*'Расчет субсидий'!Y193</f>
        <v>0.84374999999999867</v>
      </c>
      <c r="T193" s="59">
        <f t="shared" si="60"/>
        <v>2.4620153156500808</v>
      </c>
      <c r="U193" s="58">
        <f t="shared" si="56"/>
        <v>-0.81315035842294159</v>
      </c>
    </row>
    <row r="194" spans="1:21" ht="15" customHeight="1">
      <c r="A194" s="35" t="s">
        <v>191</v>
      </c>
      <c r="B194" s="56">
        <f>'Расчет субсидий'!AE194</f>
        <v>-62.181818181818187</v>
      </c>
      <c r="C194" s="58">
        <f>'Расчет субсидий'!D194-1</f>
        <v>-1</v>
      </c>
      <c r="D194" s="58">
        <f>C194*'Расчет субсидий'!E194</f>
        <v>0</v>
      </c>
      <c r="E194" s="59">
        <f t="shared" si="57"/>
        <v>0</v>
      </c>
      <c r="F194" s="29" t="s">
        <v>375</v>
      </c>
      <c r="G194" s="29" t="s">
        <v>375</v>
      </c>
      <c r="H194" s="29" t="s">
        <v>375</v>
      </c>
      <c r="I194" s="29" t="s">
        <v>375</v>
      </c>
      <c r="J194" s="29" t="s">
        <v>375</v>
      </c>
      <c r="K194" s="29" t="s">
        <v>375</v>
      </c>
      <c r="L194" s="58">
        <f>'Расчет субсидий'!P194-1</f>
        <v>-0.74407826982492276</v>
      </c>
      <c r="M194" s="58">
        <f>L194*'Расчет субсидий'!Q194</f>
        <v>-14.881565396498456</v>
      </c>
      <c r="N194" s="59">
        <f t="shared" si="58"/>
        <v>-43.812905882570334</v>
      </c>
      <c r="O194" s="58">
        <f>'Расчет субсидий'!T194-1</f>
        <v>-0.2635294117647059</v>
      </c>
      <c r="P194" s="58">
        <f>O194*'Расчет субсидий'!U194</f>
        <v>-7.9058823529411768</v>
      </c>
      <c r="Q194" s="59">
        <f t="shared" si="59"/>
        <v>-23.275755622428445</v>
      </c>
      <c r="R194" s="58">
        <f>'Расчет субсидий'!X194-1</f>
        <v>8.3333333333333259E-2</v>
      </c>
      <c r="S194" s="58">
        <f>R194*'Расчет субсидий'!Y194</f>
        <v>1.6666666666666652</v>
      </c>
      <c r="T194" s="59">
        <f t="shared" si="60"/>
        <v>4.9068433231805946</v>
      </c>
      <c r="U194" s="58">
        <f t="shared" si="56"/>
        <v>-21.120781082772968</v>
      </c>
    </row>
    <row r="195" spans="1:21" ht="15" customHeight="1">
      <c r="A195" s="35" t="s">
        <v>192</v>
      </c>
      <c r="B195" s="56">
        <f>'Расчет субсидий'!AE195</f>
        <v>-35.73636363636362</v>
      </c>
      <c r="C195" s="58">
        <f>'Расчет субсидий'!D195-1</f>
        <v>-1</v>
      </c>
      <c r="D195" s="58">
        <f>C195*'Расчет субсидий'!E195</f>
        <v>0</v>
      </c>
      <c r="E195" s="59">
        <f t="shared" si="57"/>
        <v>0</v>
      </c>
      <c r="F195" s="29" t="s">
        <v>375</v>
      </c>
      <c r="G195" s="29" t="s">
        <v>375</v>
      </c>
      <c r="H195" s="29" t="s">
        <v>375</v>
      </c>
      <c r="I195" s="29" t="s">
        <v>375</v>
      </c>
      <c r="J195" s="29" t="s">
        <v>375</v>
      </c>
      <c r="K195" s="29" t="s">
        <v>375</v>
      </c>
      <c r="L195" s="58">
        <f>'Расчет субсидий'!P195-1</f>
        <v>-0.54462242562929064</v>
      </c>
      <c r="M195" s="58">
        <f>L195*'Расчет субсидий'!Q195</f>
        <v>-10.892448512585812</v>
      </c>
      <c r="N195" s="59">
        <f t="shared" si="58"/>
        <v>-29.781925139515412</v>
      </c>
      <c r="O195" s="58">
        <f>'Расчет субсидий'!T195-1</f>
        <v>-7.999999999999996E-2</v>
      </c>
      <c r="P195" s="58">
        <f>O195*'Расчет субсидий'!U195</f>
        <v>-2.3999999999999986</v>
      </c>
      <c r="Q195" s="59">
        <f t="shared" si="59"/>
        <v>-6.5620342618327197</v>
      </c>
      <c r="R195" s="58">
        <f>'Расчет субсидий'!X195-1</f>
        <v>1.1111111111111072E-2</v>
      </c>
      <c r="S195" s="58">
        <f>R195*'Расчет субсидий'!Y195</f>
        <v>0.22222222222222143</v>
      </c>
      <c r="T195" s="59">
        <f t="shared" si="60"/>
        <v>0.60759576498450929</v>
      </c>
      <c r="U195" s="58">
        <f t="shared" si="56"/>
        <v>-13.070226290363589</v>
      </c>
    </row>
    <row r="196" spans="1:21" ht="15" customHeight="1">
      <c r="A196" s="35" t="s">
        <v>193</v>
      </c>
      <c r="B196" s="56">
        <f>'Расчет субсидий'!AE196</f>
        <v>8.7909090909090963</v>
      </c>
      <c r="C196" s="58">
        <f>'Расчет субсидий'!D196-1</f>
        <v>-1</v>
      </c>
      <c r="D196" s="58">
        <f>C196*'Расчет субсидий'!E196</f>
        <v>0</v>
      </c>
      <c r="E196" s="59">
        <f t="shared" si="57"/>
        <v>0</v>
      </c>
      <c r="F196" s="29" t="s">
        <v>375</v>
      </c>
      <c r="G196" s="29" t="s">
        <v>375</v>
      </c>
      <c r="H196" s="29" t="s">
        <v>375</v>
      </c>
      <c r="I196" s="29" t="s">
        <v>375</v>
      </c>
      <c r="J196" s="29" t="s">
        <v>375</v>
      </c>
      <c r="K196" s="29" t="s">
        <v>375</v>
      </c>
      <c r="L196" s="58">
        <f>'Расчет субсидий'!P196-1</f>
        <v>0.62735849056603765</v>
      </c>
      <c r="M196" s="58">
        <f>L196*'Расчет субсидий'!Q196</f>
        <v>12.547169811320753</v>
      </c>
      <c r="N196" s="59">
        <f t="shared" si="58"/>
        <v>6.4076958846779855</v>
      </c>
      <c r="O196" s="58">
        <f>'Расчет субсидий'!T196-1</f>
        <v>2.0000000000000018E-2</v>
      </c>
      <c r="P196" s="58">
        <f>O196*'Расчет субсидий'!U196</f>
        <v>0.50000000000000044</v>
      </c>
      <c r="Q196" s="59">
        <f t="shared" si="59"/>
        <v>0.25534427209619065</v>
      </c>
      <c r="R196" s="58">
        <f>'Расчет субсидий'!X196-1</f>
        <v>0.16666666666666674</v>
      </c>
      <c r="S196" s="58">
        <f>R196*'Расчет субсидий'!Y196</f>
        <v>4.1666666666666687</v>
      </c>
      <c r="T196" s="59">
        <f t="shared" si="60"/>
        <v>2.1278689341349213</v>
      </c>
      <c r="U196" s="58">
        <f t="shared" si="56"/>
        <v>17.213836477987421</v>
      </c>
    </row>
    <row r="197" spans="1:21" ht="15" customHeight="1">
      <c r="A197" s="35" t="s">
        <v>194</v>
      </c>
      <c r="B197" s="56">
        <f>'Расчет субсидий'!AE197</f>
        <v>-8.8636363636363669</v>
      </c>
      <c r="C197" s="58">
        <f>'Расчет субсидий'!D197-1</f>
        <v>-1</v>
      </c>
      <c r="D197" s="58">
        <f>C197*'Расчет субсидий'!E197</f>
        <v>0</v>
      </c>
      <c r="E197" s="59">
        <f t="shared" si="57"/>
        <v>0</v>
      </c>
      <c r="F197" s="29" t="s">
        <v>375</v>
      </c>
      <c r="G197" s="29" t="s">
        <v>375</v>
      </c>
      <c r="H197" s="29" t="s">
        <v>375</v>
      </c>
      <c r="I197" s="29" t="s">
        <v>375</v>
      </c>
      <c r="J197" s="29" t="s">
        <v>375</v>
      </c>
      <c r="K197" s="29" t="s">
        <v>375</v>
      </c>
      <c r="L197" s="58">
        <f>'Расчет субсидий'!P197-1</f>
        <v>-0.9602809706257982</v>
      </c>
      <c r="M197" s="58">
        <f>L197*'Расчет субсидий'!Q197</f>
        <v>-19.205619412515965</v>
      </c>
      <c r="N197" s="59">
        <f t="shared" si="58"/>
        <v>-15.46379765085444</v>
      </c>
      <c r="O197" s="58">
        <f>'Расчет субсидий'!T197-1</f>
        <v>0.21277777777777773</v>
      </c>
      <c r="P197" s="58">
        <f>O197*'Расчет субсидий'!U197</f>
        <v>7.4472222222222211</v>
      </c>
      <c r="Q197" s="59">
        <f t="shared" si="59"/>
        <v>5.9962834330842618</v>
      </c>
      <c r="R197" s="58">
        <f>'Расчет субсидий'!X197-1</f>
        <v>5.0000000000000044E-2</v>
      </c>
      <c r="S197" s="58">
        <f>R197*'Расчет субсидий'!Y197</f>
        <v>0.75000000000000067</v>
      </c>
      <c r="T197" s="59">
        <f t="shared" si="60"/>
        <v>0.6038778541338129</v>
      </c>
      <c r="U197" s="58">
        <f t="shared" si="56"/>
        <v>-11.008397190293744</v>
      </c>
    </row>
    <row r="198" spans="1:21" ht="15" customHeight="1">
      <c r="A198" s="35" t="s">
        <v>195</v>
      </c>
      <c r="B198" s="56">
        <f>'Расчет субсидий'!AE198</f>
        <v>34.900000000000006</v>
      </c>
      <c r="C198" s="58">
        <f>'Расчет субсидий'!D198-1</f>
        <v>-1</v>
      </c>
      <c r="D198" s="58">
        <f>C198*'Расчет субсидий'!E198</f>
        <v>0</v>
      </c>
      <c r="E198" s="59">
        <f t="shared" si="57"/>
        <v>0</v>
      </c>
      <c r="F198" s="29" t="s">
        <v>375</v>
      </c>
      <c r="G198" s="29" t="s">
        <v>375</v>
      </c>
      <c r="H198" s="29" t="s">
        <v>375</v>
      </c>
      <c r="I198" s="29" t="s">
        <v>375</v>
      </c>
      <c r="J198" s="29" t="s">
        <v>375</v>
      </c>
      <c r="K198" s="29" t="s">
        <v>375</v>
      </c>
      <c r="L198" s="58">
        <f>'Расчет субсидий'!P198-1</f>
        <v>-0.86387607119314436</v>
      </c>
      <c r="M198" s="58">
        <f>L198*'Расчет субсидий'!Q198</f>
        <v>-17.277521423862886</v>
      </c>
      <c r="N198" s="59">
        <f t="shared" si="58"/>
        <v>-14.206378802324428</v>
      </c>
      <c r="O198" s="58">
        <f>'Расчет субсидий'!T198-1</f>
        <v>0.45555555555555549</v>
      </c>
      <c r="P198" s="58">
        <f>O198*'Расчет субсидий'!U198</f>
        <v>11.388888888888888</v>
      </c>
      <c r="Q198" s="59">
        <f t="shared" si="59"/>
        <v>9.3644722367223316</v>
      </c>
      <c r="R198" s="58">
        <f>'Расчет субсидий'!X198-1</f>
        <v>1.9333333333333336</v>
      </c>
      <c r="S198" s="58">
        <f>R198*'Расчет субсидий'!Y198</f>
        <v>48.333333333333343</v>
      </c>
      <c r="T198" s="59">
        <f t="shared" si="60"/>
        <v>39.7419065656021</v>
      </c>
      <c r="U198" s="58">
        <f t="shared" si="56"/>
        <v>42.444700798359342</v>
      </c>
    </row>
    <row r="199" spans="1:21" ht="15" customHeight="1">
      <c r="A199" s="34" t="s">
        <v>196</v>
      </c>
      <c r="B199" s="60"/>
      <c r="C199" s="61"/>
      <c r="D199" s="61"/>
      <c r="E199" s="62"/>
      <c r="F199" s="61"/>
      <c r="G199" s="61"/>
      <c r="H199" s="62"/>
      <c r="I199" s="62"/>
      <c r="J199" s="62"/>
      <c r="K199" s="62"/>
      <c r="L199" s="61"/>
      <c r="M199" s="61"/>
      <c r="N199" s="62"/>
      <c r="O199" s="61"/>
      <c r="P199" s="61"/>
      <c r="Q199" s="62"/>
      <c r="R199" s="61"/>
      <c r="S199" s="61"/>
      <c r="T199" s="62"/>
      <c r="U199" s="62"/>
    </row>
    <row r="200" spans="1:21" ht="15" customHeight="1">
      <c r="A200" s="35" t="s">
        <v>197</v>
      </c>
      <c r="B200" s="56">
        <f>'Расчет субсидий'!AE200</f>
        <v>35.836363636363615</v>
      </c>
      <c r="C200" s="58">
        <f>'Расчет субсидий'!D200-1</f>
        <v>-1</v>
      </c>
      <c r="D200" s="58">
        <f>C200*'Расчет субсидий'!E200</f>
        <v>0</v>
      </c>
      <c r="E200" s="59">
        <f t="shared" ref="E200:E211" si="61">$B200*D200/$U200</f>
        <v>0</v>
      </c>
      <c r="F200" s="29" t="s">
        <v>375</v>
      </c>
      <c r="G200" s="29" t="s">
        <v>375</v>
      </c>
      <c r="H200" s="29" t="s">
        <v>375</v>
      </c>
      <c r="I200" s="29" t="s">
        <v>375</v>
      </c>
      <c r="J200" s="29" t="s">
        <v>375</v>
      </c>
      <c r="K200" s="29" t="s">
        <v>375</v>
      </c>
      <c r="L200" s="58">
        <f>'Расчет субсидий'!P200-1</f>
        <v>-0.74609084139985105</v>
      </c>
      <c r="M200" s="58">
        <f>L200*'Расчет субсидий'!Q200</f>
        <v>-14.92181682799702</v>
      </c>
      <c r="N200" s="59">
        <f t="shared" ref="N200:N211" si="62">$B200*M200/$U200</f>
        <v>-21.481689519538275</v>
      </c>
      <c r="O200" s="58">
        <f>'Расчет субсидий'!T200-1</f>
        <v>0.85185185185185164</v>
      </c>
      <c r="P200" s="58">
        <f>O200*'Расчет субсидий'!U200</f>
        <v>29.814814814814806</v>
      </c>
      <c r="Q200" s="59">
        <f t="shared" ref="Q200:Q211" si="63">$B200*P200/$U200</f>
        <v>42.92189096790792</v>
      </c>
      <c r="R200" s="58">
        <f>'Расчет субсидий'!X200-1</f>
        <v>0.66666666666666674</v>
      </c>
      <c r="S200" s="58">
        <f>R200*'Расчет субсидий'!Y200</f>
        <v>10.000000000000002</v>
      </c>
      <c r="T200" s="59">
        <f t="shared" ref="T200:T211" si="64">$B200*S200/$U200</f>
        <v>14.396162187993967</v>
      </c>
      <c r="U200" s="58">
        <f t="shared" si="56"/>
        <v>24.89299798681779</v>
      </c>
    </row>
    <row r="201" spans="1:21" ht="15" customHeight="1">
      <c r="A201" s="35" t="s">
        <v>198</v>
      </c>
      <c r="B201" s="56">
        <f>'Расчет субсидий'!AE201</f>
        <v>30.763636363636365</v>
      </c>
      <c r="C201" s="58">
        <f>'Расчет субсидий'!D201-1</f>
        <v>-1</v>
      </c>
      <c r="D201" s="58">
        <f>C201*'Расчет субсидий'!E201</f>
        <v>0</v>
      </c>
      <c r="E201" s="59">
        <f t="shared" si="61"/>
        <v>0</v>
      </c>
      <c r="F201" s="29" t="s">
        <v>375</v>
      </c>
      <c r="G201" s="29" t="s">
        <v>375</v>
      </c>
      <c r="H201" s="29" t="s">
        <v>375</v>
      </c>
      <c r="I201" s="29" t="s">
        <v>375</v>
      </c>
      <c r="J201" s="29" t="s">
        <v>375</v>
      </c>
      <c r="K201" s="29" t="s">
        <v>375</v>
      </c>
      <c r="L201" s="58">
        <f>'Расчет субсидий'!P201-1</f>
        <v>6.0595238095238093</v>
      </c>
      <c r="M201" s="58">
        <f>L201*'Расчет субсидий'!Q201</f>
        <v>121.19047619047619</v>
      </c>
      <c r="N201" s="59">
        <f t="shared" si="62"/>
        <v>30.763636363636365</v>
      </c>
      <c r="O201" s="58">
        <f>'Расчет субсидий'!T201-1</f>
        <v>0</v>
      </c>
      <c r="P201" s="58">
        <f>O201*'Расчет субсидий'!U201</f>
        <v>0</v>
      </c>
      <c r="Q201" s="59">
        <f t="shared" si="63"/>
        <v>0</v>
      </c>
      <c r="R201" s="58">
        <f>'Расчет субсидий'!X201-1</f>
        <v>0</v>
      </c>
      <c r="S201" s="58">
        <f>R201*'Расчет субсидий'!Y201</f>
        <v>0</v>
      </c>
      <c r="T201" s="59">
        <f t="shared" si="64"/>
        <v>0</v>
      </c>
      <c r="U201" s="58">
        <f t="shared" si="56"/>
        <v>121.19047619047619</v>
      </c>
    </row>
    <row r="202" spans="1:21" ht="15" customHeight="1">
      <c r="A202" s="35" t="s">
        <v>199</v>
      </c>
      <c r="B202" s="56">
        <f>'Расчет субсидий'!AE202</f>
        <v>-12.563636363636363</v>
      </c>
      <c r="C202" s="58">
        <f>'Расчет субсидий'!D202-1</f>
        <v>-1</v>
      </c>
      <c r="D202" s="58">
        <f>C202*'Расчет субсидий'!E202</f>
        <v>0</v>
      </c>
      <c r="E202" s="59">
        <f t="shared" si="61"/>
        <v>0</v>
      </c>
      <c r="F202" s="29" t="s">
        <v>375</v>
      </c>
      <c r="G202" s="29" t="s">
        <v>375</v>
      </c>
      <c r="H202" s="29" t="s">
        <v>375</v>
      </c>
      <c r="I202" s="29" t="s">
        <v>375</v>
      </c>
      <c r="J202" s="29" t="s">
        <v>375</v>
      </c>
      <c r="K202" s="29" t="s">
        <v>375</v>
      </c>
      <c r="L202" s="58">
        <f>'Расчет субсидий'!P202-1</f>
        <v>-0.71119654012493994</v>
      </c>
      <c r="M202" s="58">
        <f>L202*'Расчет субсидий'!Q202</f>
        <v>-14.223930802498799</v>
      </c>
      <c r="N202" s="59">
        <f t="shared" si="62"/>
        <v>-55.152101894880786</v>
      </c>
      <c r="O202" s="58">
        <f>'Расчет субсидий'!T202-1</f>
        <v>0.32908704883227169</v>
      </c>
      <c r="P202" s="58">
        <f>O202*'Расчет субсидий'!U202</f>
        <v>9.8726114649681502</v>
      </c>
      <c r="Q202" s="59">
        <f t="shared" si="63"/>
        <v>38.280225139230645</v>
      </c>
      <c r="R202" s="58">
        <f>'Расчет субсидий'!X202-1</f>
        <v>5.555555555555558E-2</v>
      </c>
      <c r="S202" s="58">
        <f>R202*'Расчет субсидий'!Y202</f>
        <v>1.1111111111111116</v>
      </c>
      <c r="T202" s="59">
        <f t="shared" si="64"/>
        <v>4.308240392013774</v>
      </c>
      <c r="U202" s="58">
        <f t="shared" si="56"/>
        <v>-3.2402082264195373</v>
      </c>
    </row>
    <row r="203" spans="1:21" ht="15" customHeight="1">
      <c r="A203" s="35" t="s">
        <v>200</v>
      </c>
      <c r="B203" s="56">
        <f>'Расчет субсидий'!AE203</f>
        <v>-3.8454545454545439</v>
      </c>
      <c r="C203" s="58">
        <f>'Расчет субсидий'!D203-1</f>
        <v>-1</v>
      </c>
      <c r="D203" s="58">
        <f>C203*'Расчет субсидий'!E203</f>
        <v>0</v>
      </c>
      <c r="E203" s="59">
        <f t="shared" si="61"/>
        <v>0</v>
      </c>
      <c r="F203" s="29" t="s">
        <v>375</v>
      </c>
      <c r="G203" s="29" t="s">
        <v>375</v>
      </c>
      <c r="H203" s="29" t="s">
        <v>375</v>
      </c>
      <c r="I203" s="29" t="s">
        <v>375</v>
      </c>
      <c r="J203" s="29" t="s">
        <v>375</v>
      </c>
      <c r="K203" s="29" t="s">
        <v>375</v>
      </c>
      <c r="L203" s="58">
        <f>'Расчет субсидий'!P203-1</f>
        <v>-0.19825072886297368</v>
      </c>
      <c r="M203" s="58">
        <f>L203*'Расчет субсидий'!Q203</f>
        <v>-3.9650145772594736</v>
      </c>
      <c r="N203" s="59">
        <f t="shared" si="62"/>
        <v>-3.8454545454545439</v>
      </c>
      <c r="O203" s="58">
        <f>'Расчет субсидий'!T203-1</f>
        <v>0</v>
      </c>
      <c r="P203" s="58">
        <f>O203*'Расчет субсидий'!U203</f>
        <v>0</v>
      </c>
      <c r="Q203" s="59">
        <f t="shared" si="63"/>
        <v>0</v>
      </c>
      <c r="R203" s="58">
        <f>'Расчет субсидий'!X203-1</f>
        <v>0</v>
      </c>
      <c r="S203" s="58">
        <f>R203*'Расчет субсидий'!Y203</f>
        <v>0</v>
      </c>
      <c r="T203" s="59">
        <f t="shared" si="64"/>
        <v>0</v>
      </c>
      <c r="U203" s="58">
        <f t="shared" si="56"/>
        <v>-3.9650145772594736</v>
      </c>
    </row>
    <row r="204" spans="1:21" ht="15" customHeight="1">
      <c r="A204" s="35" t="s">
        <v>201</v>
      </c>
      <c r="B204" s="56">
        <f>'Расчет субсидий'!AE204</f>
        <v>-1.7636363636363797</v>
      </c>
      <c r="C204" s="58">
        <f>'Расчет субсидий'!D204-1</f>
        <v>-1</v>
      </c>
      <c r="D204" s="58">
        <f>C204*'Расчет субсидий'!E204</f>
        <v>0</v>
      </c>
      <c r="E204" s="59">
        <f t="shared" si="61"/>
        <v>0</v>
      </c>
      <c r="F204" s="29" t="s">
        <v>375</v>
      </c>
      <c r="G204" s="29" t="s">
        <v>375</v>
      </c>
      <c r="H204" s="29" t="s">
        <v>375</v>
      </c>
      <c r="I204" s="29" t="s">
        <v>375</v>
      </c>
      <c r="J204" s="29" t="s">
        <v>375</v>
      </c>
      <c r="K204" s="29" t="s">
        <v>375</v>
      </c>
      <c r="L204" s="58">
        <f>'Расчет субсидий'!P204-1</f>
        <v>-0.39610894941634245</v>
      </c>
      <c r="M204" s="58">
        <f>L204*'Расчет субсидий'!Q204</f>
        <v>-7.9221789883268485</v>
      </c>
      <c r="N204" s="59">
        <f t="shared" si="62"/>
        <v>-20.785896592553684</v>
      </c>
      <c r="O204" s="58">
        <f>'Расчет субсидий'!T204-1</f>
        <v>0.10000000000000009</v>
      </c>
      <c r="P204" s="58">
        <f>O204*'Расчет субсидий'!U204</f>
        <v>0.50000000000000044</v>
      </c>
      <c r="Q204" s="59">
        <f t="shared" si="63"/>
        <v>1.311880015787402</v>
      </c>
      <c r="R204" s="58">
        <f>'Расчет субсидий'!X204-1</f>
        <v>0.14999999999999991</v>
      </c>
      <c r="S204" s="58">
        <f>R204*'Расчет субсидий'!Y204</f>
        <v>6.7499999999999964</v>
      </c>
      <c r="T204" s="59">
        <f t="shared" si="64"/>
        <v>17.710380213129902</v>
      </c>
      <c r="U204" s="58">
        <f t="shared" si="56"/>
        <v>-0.67217898832685208</v>
      </c>
    </row>
    <row r="205" spans="1:21" ht="15" customHeight="1">
      <c r="A205" s="35" t="s">
        <v>202</v>
      </c>
      <c r="B205" s="56">
        <f>'Расчет субсидий'!AE205</f>
        <v>21</v>
      </c>
      <c r="C205" s="58">
        <f>'Расчет субсидий'!D205-1</f>
        <v>0.21010101010101012</v>
      </c>
      <c r="D205" s="58">
        <f>C205*'Расчет субсидий'!E205</f>
        <v>2.1010101010101012</v>
      </c>
      <c r="E205" s="59">
        <f t="shared" si="61"/>
        <v>6.2633285846571294</v>
      </c>
      <c r="F205" s="29" t="s">
        <v>375</v>
      </c>
      <c r="G205" s="29" t="s">
        <v>375</v>
      </c>
      <c r="H205" s="29" t="s">
        <v>375</v>
      </c>
      <c r="I205" s="29" t="s">
        <v>375</v>
      </c>
      <c r="J205" s="29" t="s">
        <v>375</v>
      </c>
      <c r="K205" s="29" t="s">
        <v>375</v>
      </c>
      <c r="L205" s="58">
        <f>'Расчет субсидий'!P205-1</f>
        <v>5.8365758754863606E-3</v>
      </c>
      <c r="M205" s="58">
        <f>L205*'Расчет субсидий'!Q205</f>
        <v>0.11673151750972721</v>
      </c>
      <c r="N205" s="59">
        <f t="shared" si="62"/>
        <v>0.3479887364642249</v>
      </c>
      <c r="O205" s="58">
        <f>'Расчет субсидий'!T205-1</f>
        <v>9.7087378640776656E-2</v>
      </c>
      <c r="P205" s="58">
        <f>O205*'Расчет субсидий'!U205</f>
        <v>3.398058252427183</v>
      </c>
      <c r="Q205" s="59">
        <f t="shared" si="63"/>
        <v>10.129963380245025</v>
      </c>
      <c r="R205" s="58">
        <f>'Расчет субсидий'!X205-1</f>
        <v>9.5238095238095122E-2</v>
      </c>
      <c r="S205" s="58">
        <f>R205*'Расчет субсидий'!Y205</f>
        <v>1.4285714285714268</v>
      </c>
      <c r="T205" s="59">
        <f t="shared" si="64"/>
        <v>4.2587192986336193</v>
      </c>
      <c r="U205" s="58">
        <f t="shared" si="56"/>
        <v>7.0443712995184384</v>
      </c>
    </row>
    <row r="206" spans="1:21" ht="15" customHeight="1">
      <c r="A206" s="35" t="s">
        <v>203</v>
      </c>
      <c r="B206" s="56">
        <f>'Расчет субсидий'!AE206</f>
        <v>-18.936363636363637</v>
      </c>
      <c r="C206" s="58">
        <f>'Расчет субсидий'!D206-1</f>
        <v>4.6781004912522572E-2</v>
      </c>
      <c r="D206" s="58">
        <f>C206*'Расчет субсидий'!E206</f>
        <v>0.46781004912522572</v>
      </c>
      <c r="E206" s="59">
        <f t="shared" si="61"/>
        <v>2.1183414642673717</v>
      </c>
      <c r="F206" s="29" t="s">
        <v>375</v>
      </c>
      <c r="G206" s="29" t="s">
        <v>375</v>
      </c>
      <c r="H206" s="29" t="s">
        <v>375</v>
      </c>
      <c r="I206" s="29" t="s">
        <v>375</v>
      </c>
      <c r="J206" s="29" t="s">
        <v>375</v>
      </c>
      <c r="K206" s="29" t="s">
        <v>375</v>
      </c>
      <c r="L206" s="58">
        <f>'Расчет субсидий'!P206-1</f>
        <v>-0.42402251184834128</v>
      </c>
      <c r="M206" s="58">
        <f>L206*'Расчет субсидий'!Q206</f>
        <v>-8.480450236966826</v>
      </c>
      <c r="N206" s="59">
        <f t="shared" si="62"/>
        <v>-38.401247271655045</v>
      </c>
      <c r="O206" s="58">
        <f>'Расчет субсидий'!T206-1</f>
        <v>4.9261083743842304E-2</v>
      </c>
      <c r="P206" s="58">
        <f>O206*'Расчет субсидий'!U206</f>
        <v>1.4778325123152691</v>
      </c>
      <c r="Q206" s="59">
        <f t="shared" si="63"/>
        <v>6.6919338178685717</v>
      </c>
      <c r="R206" s="58">
        <f>'Расчет субсидий'!X206-1</f>
        <v>0.11764705882352944</v>
      </c>
      <c r="S206" s="58">
        <f>R206*'Расчет субсидий'!Y206</f>
        <v>2.3529411764705888</v>
      </c>
      <c r="T206" s="59">
        <f t="shared" si="64"/>
        <v>10.654608353155467</v>
      </c>
      <c r="U206" s="58">
        <f t="shared" si="56"/>
        <v>-4.1818664990557437</v>
      </c>
    </row>
    <row r="207" spans="1:21" ht="15" customHeight="1">
      <c r="A207" s="35" t="s">
        <v>204</v>
      </c>
      <c r="B207" s="56">
        <f>'Расчет субсидий'!AE207</f>
        <v>-35.163636363636357</v>
      </c>
      <c r="C207" s="58">
        <f>'Расчет субсидий'!D207-1</f>
        <v>-1</v>
      </c>
      <c r="D207" s="58">
        <f>C207*'Расчет субсидий'!E207</f>
        <v>0</v>
      </c>
      <c r="E207" s="59">
        <f t="shared" si="61"/>
        <v>0</v>
      </c>
      <c r="F207" s="29" t="s">
        <v>375</v>
      </c>
      <c r="G207" s="29" t="s">
        <v>375</v>
      </c>
      <c r="H207" s="29" t="s">
        <v>375</v>
      </c>
      <c r="I207" s="29" t="s">
        <v>375</v>
      </c>
      <c r="J207" s="29" t="s">
        <v>375</v>
      </c>
      <c r="K207" s="29" t="s">
        <v>375</v>
      </c>
      <c r="L207" s="58">
        <f>'Расчет субсидий'!P207-1</f>
        <v>-0.95712630359212048</v>
      </c>
      <c r="M207" s="58">
        <f>L207*'Расчет субсидий'!Q207</f>
        <v>-19.142526071842411</v>
      </c>
      <c r="N207" s="59">
        <f t="shared" si="62"/>
        <v>-24.177080470889866</v>
      </c>
      <c r="O207" s="58">
        <f>'Расчет субсидий'!T207-1</f>
        <v>-0.3202614379084967</v>
      </c>
      <c r="P207" s="58">
        <f>O207*'Расчет субсидий'!U207</f>
        <v>-9.6078431372549016</v>
      </c>
      <c r="Q207" s="59">
        <f t="shared" si="63"/>
        <v>-12.134741037275314</v>
      </c>
      <c r="R207" s="58">
        <f>'Расчет субсидий'!X207-1</f>
        <v>4.5454545454545192E-2</v>
      </c>
      <c r="S207" s="58">
        <f>R207*'Расчет субсидий'!Y207</f>
        <v>0.90909090909090384</v>
      </c>
      <c r="T207" s="59">
        <f t="shared" si="64"/>
        <v>1.1481851445288265</v>
      </c>
      <c r="U207" s="58">
        <f t="shared" si="56"/>
        <v>-27.841278300006412</v>
      </c>
    </row>
    <row r="208" spans="1:21" ht="15" customHeight="1">
      <c r="A208" s="35" t="s">
        <v>205</v>
      </c>
      <c r="B208" s="56">
        <f>'Расчет субсидий'!AE208</f>
        <v>4.8818181818181827</v>
      </c>
      <c r="C208" s="58">
        <f>'Расчет субсидий'!D208-1</f>
        <v>-1</v>
      </c>
      <c r="D208" s="58">
        <f>C208*'Расчет субсидий'!E208</f>
        <v>0</v>
      </c>
      <c r="E208" s="59">
        <f t="shared" si="61"/>
        <v>0</v>
      </c>
      <c r="F208" s="29" t="s">
        <v>375</v>
      </c>
      <c r="G208" s="29" t="s">
        <v>375</v>
      </c>
      <c r="H208" s="29" t="s">
        <v>375</v>
      </c>
      <c r="I208" s="29" t="s">
        <v>375</v>
      </c>
      <c r="J208" s="29" t="s">
        <v>375</v>
      </c>
      <c r="K208" s="29" t="s">
        <v>375</v>
      </c>
      <c r="L208" s="58">
        <f>'Расчет субсидий'!P208-1</f>
        <v>-0.3045977011494253</v>
      </c>
      <c r="M208" s="58">
        <f>L208*'Расчет субсидий'!Q208</f>
        <v>-6.0919540229885065</v>
      </c>
      <c r="N208" s="59">
        <f t="shared" si="62"/>
        <v>-4.3960061782877329</v>
      </c>
      <c r="O208" s="58">
        <f>'Расчет субсидий'!T208-1</f>
        <v>0.4285714285714286</v>
      </c>
      <c r="P208" s="58">
        <f>O208*'Расчет субсидий'!U208</f>
        <v>12.857142857142858</v>
      </c>
      <c r="Q208" s="59">
        <f t="shared" si="63"/>
        <v>9.2778243601059156</v>
      </c>
      <c r="R208" s="58">
        <f>'Расчет субсидий'!X208-1</f>
        <v>0</v>
      </c>
      <c r="S208" s="58">
        <f>R208*'Расчет субсидий'!Y208</f>
        <v>0</v>
      </c>
      <c r="T208" s="59">
        <f t="shared" si="64"/>
        <v>0</v>
      </c>
      <c r="U208" s="58">
        <f t="shared" si="56"/>
        <v>6.7651888341543511</v>
      </c>
    </row>
    <row r="209" spans="1:21" ht="15" customHeight="1">
      <c r="A209" s="35" t="s">
        <v>206</v>
      </c>
      <c r="B209" s="56">
        <f>'Расчет субсидий'!AE209</f>
        <v>50.981818181818198</v>
      </c>
      <c r="C209" s="58">
        <f>'Расчет субсидий'!D209-1</f>
        <v>-1</v>
      </c>
      <c r="D209" s="58">
        <f>C209*'Расчет субсидий'!E209</f>
        <v>0</v>
      </c>
      <c r="E209" s="59">
        <f t="shared" si="61"/>
        <v>0</v>
      </c>
      <c r="F209" s="29" t="s">
        <v>375</v>
      </c>
      <c r="G209" s="29" t="s">
        <v>375</v>
      </c>
      <c r="H209" s="29" t="s">
        <v>375</v>
      </c>
      <c r="I209" s="29" t="s">
        <v>375</v>
      </c>
      <c r="J209" s="29" t="s">
        <v>375</v>
      </c>
      <c r="K209" s="29" t="s">
        <v>375</v>
      </c>
      <c r="L209" s="58">
        <f>'Расчет субсидий'!P209-1</f>
        <v>0.86944696282864919</v>
      </c>
      <c r="M209" s="58">
        <f>L209*'Расчет субсидий'!Q209</f>
        <v>17.388939256572982</v>
      </c>
      <c r="N209" s="59">
        <f t="shared" si="62"/>
        <v>58.861415292408871</v>
      </c>
      <c r="O209" s="58">
        <f>'Расчет субсидий'!T209-1</f>
        <v>-1.5080113100848225E-2</v>
      </c>
      <c r="P209" s="58">
        <f>O209*'Расчет субсидий'!U209</f>
        <v>-0.52780395852968787</v>
      </c>
      <c r="Q209" s="59">
        <f t="shared" si="63"/>
        <v>-1.7866120260469562</v>
      </c>
      <c r="R209" s="58">
        <f>'Расчет субсидий'!X209-1</f>
        <v>-0.11999999999999988</v>
      </c>
      <c r="S209" s="58">
        <f>R209*'Расчет субсидий'!Y209</f>
        <v>-1.7999999999999983</v>
      </c>
      <c r="T209" s="59">
        <f t="shared" si="64"/>
        <v>-6.0929850845437157</v>
      </c>
      <c r="U209" s="58">
        <f t="shared" si="56"/>
        <v>15.061135298043295</v>
      </c>
    </row>
    <row r="210" spans="1:21" ht="15" customHeight="1">
      <c r="A210" s="35" t="s">
        <v>207</v>
      </c>
      <c r="B210" s="56">
        <f>'Расчет субсидий'!AE210</f>
        <v>-9.681818181818187</v>
      </c>
      <c r="C210" s="58">
        <f>'Расчет субсидий'!D210-1</f>
        <v>-1</v>
      </c>
      <c r="D210" s="58">
        <f>C210*'Расчет субсидий'!E210</f>
        <v>0</v>
      </c>
      <c r="E210" s="59">
        <f t="shared" si="61"/>
        <v>0</v>
      </c>
      <c r="F210" s="29" t="s">
        <v>375</v>
      </c>
      <c r="G210" s="29" t="s">
        <v>375</v>
      </c>
      <c r="H210" s="29" t="s">
        <v>375</v>
      </c>
      <c r="I210" s="29" t="s">
        <v>375</v>
      </c>
      <c r="J210" s="29" t="s">
        <v>375</v>
      </c>
      <c r="K210" s="29" t="s">
        <v>375</v>
      </c>
      <c r="L210" s="58">
        <f>'Расчет субсидий'!P210-1</f>
        <v>-0.97115384615384615</v>
      </c>
      <c r="M210" s="58">
        <f>L210*'Расчет субсидий'!Q210</f>
        <v>-19.423076923076923</v>
      </c>
      <c r="N210" s="59">
        <f t="shared" si="62"/>
        <v>-19.384961954345215</v>
      </c>
      <c r="O210" s="58">
        <f>'Расчет субсидий'!T210-1</f>
        <v>0.27777777777777768</v>
      </c>
      <c r="P210" s="58">
        <f>O210*'Расчет субсидий'!U210</f>
        <v>9.7222222222222179</v>
      </c>
      <c r="Q210" s="59">
        <f t="shared" si="63"/>
        <v>9.7031437725270298</v>
      </c>
      <c r="R210" s="58">
        <f>'Расчет субсидий'!X210-1</f>
        <v>0</v>
      </c>
      <c r="S210" s="58">
        <f>R210*'Расчет субсидий'!Y210</f>
        <v>0</v>
      </c>
      <c r="T210" s="59">
        <f t="shared" si="64"/>
        <v>0</v>
      </c>
      <c r="U210" s="58">
        <f t="shared" si="56"/>
        <v>-9.7008547008547055</v>
      </c>
    </row>
    <row r="211" spans="1:21" ht="15" customHeight="1">
      <c r="A211" s="35" t="s">
        <v>208</v>
      </c>
      <c r="B211" s="56">
        <f>'Расчет субсидий'!AE211</f>
        <v>-18.718181818181812</v>
      </c>
      <c r="C211" s="58">
        <f>'Расчет субсидий'!D211-1</f>
        <v>-1</v>
      </c>
      <c r="D211" s="58">
        <f>C211*'Расчет субсидий'!E211</f>
        <v>0</v>
      </c>
      <c r="E211" s="59">
        <f t="shared" si="61"/>
        <v>0</v>
      </c>
      <c r="F211" s="29" t="s">
        <v>375</v>
      </c>
      <c r="G211" s="29" t="s">
        <v>375</v>
      </c>
      <c r="H211" s="29" t="s">
        <v>375</v>
      </c>
      <c r="I211" s="29" t="s">
        <v>375</v>
      </c>
      <c r="J211" s="29" t="s">
        <v>375</v>
      </c>
      <c r="K211" s="29" t="s">
        <v>375</v>
      </c>
      <c r="L211" s="58">
        <f>'Расчет субсидий'!P211-1</f>
        <v>-0.87670713201820938</v>
      </c>
      <c r="M211" s="58">
        <f>L211*'Расчет субсидий'!Q211</f>
        <v>-17.534142640364188</v>
      </c>
      <c r="N211" s="59">
        <f t="shared" si="62"/>
        <v>-18.718181818181812</v>
      </c>
      <c r="O211" s="58">
        <f>'Расчет субсидий'!T211-1</f>
        <v>0</v>
      </c>
      <c r="P211" s="58">
        <f>O211*'Расчет субсидий'!U211</f>
        <v>0</v>
      </c>
      <c r="Q211" s="59">
        <f t="shared" si="63"/>
        <v>0</v>
      </c>
      <c r="R211" s="58">
        <f>'Расчет субсидий'!X211-1</f>
        <v>0</v>
      </c>
      <c r="S211" s="58">
        <f>R211*'Расчет субсидий'!Y211</f>
        <v>0</v>
      </c>
      <c r="T211" s="59">
        <f t="shared" si="64"/>
        <v>0</v>
      </c>
      <c r="U211" s="58">
        <f t="shared" si="56"/>
        <v>-17.534142640364188</v>
      </c>
    </row>
    <row r="212" spans="1:21" ht="15" customHeight="1">
      <c r="A212" s="34" t="s">
        <v>209</v>
      </c>
      <c r="B212" s="60"/>
      <c r="C212" s="61"/>
      <c r="D212" s="61"/>
      <c r="E212" s="62"/>
      <c r="F212" s="61"/>
      <c r="G212" s="61"/>
      <c r="H212" s="62"/>
      <c r="I212" s="62"/>
      <c r="J212" s="62"/>
      <c r="K212" s="62"/>
      <c r="L212" s="61"/>
      <c r="M212" s="61"/>
      <c r="N212" s="62"/>
      <c r="O212" s="61"/>
      <c r="P212" s="61"/>
      <c r="Q212" s="62"/>
      <c r="R212" s="61"/>
      <c r="S212" s="61"/>
      <c r="T212" s="62"/>
      <c r="U212" s="62"/>
    </row>
    <row r="213" spans="1:21" ht="15" customHeight="1">
      <c r="A213" s="35" t="s">
        <v>210</v>
      </c>
      <c r="B213" s="56">
        <f>'Расчет субсидий'!AE213</f>
        <v>22.009090909090901</v>
      </c>
      <c r="C213" s="58">
        <f>'Расчет субсидий'!D213-1</f>
        <v>0.23555555555555552</v>
      </c>
      <c r="D213" s="58">
        <f>C213*'Расчет субсидий'!E213</f>
        <v>2.3555555555555552</v>
      </c>
      <c r="E213" s="59">
        <f t="shared" ref="E213:E225" si="65">$B213*D213/$U213</f>
        <v>2.1805631860870811</v>
      </c>
      <c r="F213" s="29" t="s">
        <v>375</v>
      </c>
      <c r="G213" s="29" t="s">
        <v>375</v>
      </c>
      <c r="H213" s="29" t="s">
        <v>375</v>
      </c>
      <c r="I213" s="29" t="s">
        <v>375</v>
      </c>
      <c r="J213" s="29" t="s">
        <v>375</v>
      </c>
      <c r="K213" s="29" t="s">
        <v>375</v>
      </c>
      <c r="L213" s="58">
        <f>'Расчет субсидий'!P213-1</f>
        <v>-0.94176706827309231</v>
      </c>
      <c r="M213" s="58">
        <f>L213*'Расчет субсидий'!Q213</f>
        <v>-18.835341365461847</v>
      </c>
      <c r="N213" s="59">
        <f t="shared" ref="N213:N225" si="66">$B213*M213/$U213</f>
        <v>-17.436078670291675</v>
      </c>
      <c r="O213" s="58">
        <f>'Расчет субсидий'!T213-1</f>
        <v>3.923076923076918E-2</v>
      </c>
      <c r="P213" s="58">
        <f>O213*'Расчет субсидий'!U213</f>
        <v>0.5884615384615377</v>
      </c>
      <c r="Q213" s="59">
        <f t="shared" ref="Q213:Q225" si="67">$B213*P213/$U213</f>
        <v>0.54474519362153617</v>
      </c>
      <c r="R213" s="58">
        <f>'Расчет субсидий'!X213-1</f>
        <v>1.1333333333333333</v>
      </c>
      <c r="S213" s="58">
        <f>R213*'Расчет субсидий'!Y213</f>
        <v>39.666666666666664</v>
      </c>
      <c r="T213" s="59">
        <f t="shared" ref="T213:T225" si="68">$B213*S213/$U213</f>
        <v>36.719861199673964</v>
      </c>
      <c r="U213" s="58">
        <f t="shared" si="56"/>
        <v>23.775342395221909</v>
      </c>
    </row>
    <row r="214" spans="1:21" ht="15" customHeight="1">
      <c r="A214" s="35" t="s">
        <v>211</v>
      </c>
      <c r="B214" s="56">
        <f>'Расчет субсидий'!AE214</f>
        <v>-48.490909090909099</v>
      </c>
      <c r="C214" s="58">
        <f>'Расчет субсидий'!D214-1</f>
        <v>-1</v>
      </c>
      <c r="D214" s="58">
        <f>C214*'Расчет субсидий'!E214</f>
        <v>0</v>
      </c>
      <c r="E214" s="59">
        <f t="shared" si="65"/>
        <v>0</v>
      </c>
      <c r="F214" s="29" t="s">
        <v>375</v>
      </c>
      <c r="G214" s="29" t="s">
        <v>375</v>
      </c>
      <c r="H214" s="29" t="s">
        <v>375</v>
      </c>
      <c r="I214" s="29" t="s">
        <v>375</v>
      </c>
      <c r="J214" s="29" t="s">
        <v>375</v>
      </c>
      <c r="K214" s="29" t="s">
        <v>375</v>
      </c>
      <c r="L214" s="58">
        <f>'Расчет субсидий'!P214-1</f>
        <v>-0.88121212121212122</v>
      </c>
      <c r="M214" s="58">
        <f>L214*'Расчет субсидий'!Q214</f>
        <v>-17.624242424242425</v>
      </c>
      <c r="N214" s="59">
        <f t="shared" si="66"/>
        <v>-60.938445823839103</v>
      </c>
      <c r="O214" s="58">
        <f>'Расчет субсидий'!T214-1</f>
        <v>0.18000000000000016</v>
      </c>
      <c r="P214" s="58">
        <f>O214*'Расчет субсидий'!U214</f>
        <v>3.6000000000000032</v>
      </c>
      <c r="Q214" s="59">
        <f t="shared" si="67"/>
        <v>12.447536732930008</v>
      </c>
      <c r="R214" s="58">
        <f>'Расчет субсидий'!X214-1</f>
        <v>0</v>
      </c>
      <c r="S214" s="58">
        <f>R214*'Расчет субсидий'!Y214</f>
        <v>0</v>
      </c>
      <c r="T214" s="59">
        <f t="shared" si="68"/>
        <v>0</v>
      </c>
      <c r="U214" s="58">
        <f t="shared" si="56"/>
        <v>-14.024242424242422</v>
      </c>
    </row>
    <row r="215" spans="1:21" ht="15" customHeight="1">
      <c r="A215" s="35" t="s">
        <v>212</v>
      </c>
      <c r="B215" s="56">
        <f>'Расчет субсидий'!AE215</f>
        <v>-9.8090909090909051</v>
      </c>
      <c r="C215" s="58">
        <f>'Расчет субсидий'!D215-1</f>
        <v>-0.54105426013924185</v>
      </c>
      <c r="D215" s="58">
        <f>C215*'Расчет субсидий'!E215</f>
        <v>-5.410542601392418</v>
      </c>
      <c r="E215" s="59">
        <f t="shared" si="65"/>
        <v>-3.1782593341091077</v>
      </c>
      <c r="F215" s="29" t="s">
        <v>375</v>
      </c>
      <c r="G215" s="29" t="s">
        <v>375</v>
      </c>
      <c r="H215" s="29" t="s">
        <v>375</v>
      </c>
      <c r="I215" s="29" t="s">
        <v>375</v>
      </c>
      <c r="J215" s="29" t="s">
        <v>375</v>
      </c>
      <c r="K215" s="29" t="s">
        <v>375</v>
      </c>
      <c r="L215" s="58">
        <f>'Расчет субсидий'!P215-1</f>
        <v>-0.56440323063116959</v>
      </c>
      <c r="M215" s="58">
        <f>L215*'Расчет субсидий'!Q215</f>
        <v>-11.288064612623392</v>
      </c>
      <c r="N215" s="59">
        <f t="shared" si="66"/>
        <v>-6.6308315749817979</v>
      </c>
      <c r="O215" s="58">
        <f>'Расчет субсидий'!T215-1</f>
        <v>0</v>
      </c>
      <c r="P215" s="58">
        <f>O215*'Расчет субсидий'!U215</f>
        <v>0</v>
      </c>
      <c r="Q215" s="59">
        <f t="shared" si="67"/>
        <v>0</v>
      </c>
      <c r="R215" s="58">
        <f>'Расчет субсидий'!X215-1</f>
        <v>0</v>
      </c>
      <c r="S215" s="58">
        <f>R215*'Расчет субсидий'!Y215</f>
        <v>0</v>
      </c>
      <c r="T215" s="59">
        <f t="shared" si="68"/>
        <v>0</v>
      </c>
      <c r="U215" s="58">
        <f t="shared" si="56"/>
        <v>-16.698607214015809</v>
      </c>
    </row>
    <row r="216" spans="1:21" ht="15" customHeight="1">
      <c r="A216" s="35" t="s">
        <v>213</v>
      </c>
      <c r="B216" s="56">
        <f>'Расчет субсидий'!AE216</f>
        <v>26.518181818181802</v>
      </c>
      <c r="C216" s="58">
        <f>'Расчет субсидий'!D216-1</f>
        <v>5.6982343499197396E-2</v>
      </c>
      <c r="D216" s="58">
        <f>C216*'Расчет субсидий'!E216</f>
        <v>0.56982343499197396</v>
      </c>
      <c r="E216" s="59">
        <f t="shared" si="65"/>
        <v>1.4851254102948015</v>
      </c>
      <c r="F216" s="29" t="s">
        <v>375</v>
      </c>
      <c r="G216" s="29" t="s">
        <v>375</v>
      </c>
      <c r="H216" s="29" t="s">
        <v>375</v>
      </c>
      <c r="I216" s="29" t="s">
        <v>375</v>
      </c>
      <c r="J216" s="29" t="s">
        <v>375</v>
      </c>
      <c r="K216" s="29" t="s">
        <v>375</v>
      </c>
      <c r="L216" s="58">
        <f>'Расчет субсидий'!P216-1</f>
        <v>0.31149301825993558</v>
      </c>
      <c r="M216" s="58">
        <f>L216*'Расчет субсидий'!Q216</f>
        <v>6.2298603651987117</v>
      </c>
      <c r="N216" s="59">
        <f t="shared" si="66"/>
        <v>16.23682594078528</v>
      </c>
      <c r="O216" s="58">
        <f>'Расчет субсидий'!T216-1</f>
        <v>0.11250000000000004</v>
      </c>
      <c r="P216" s="58">
        <f>O216*'Расчет субсидий'!U216</f>
        <v>3.3750000000000013</v>
      </c>
      <c r="Q216" s="59">
        <f t="shared" si="67"/>
        <v>8.7962304671017186</v>
      </c>
      <c r="R216" s="58">
        <f>'Расчет субсидий'!X216-1</f>
        <v>0</v>
      </c>
      <c r="S216" s="58">
        <f>R216*'Расчет субсидий'!Y216</f>
        <v>0</v>
      </c>
      <c r="T216" s="59">
        <f t="shared" si="68"/>
        <v>0</v>
      </c>
      <c r="U216" s="58">
        <f t="shared" si="56"/>
        <v>10.174683800190687</v>
      </c>
    </row>
    <row r="217" spans="1:21" ht="15" customHeight="1">
      <c r="A217" s="35" t="s">
        <v>214</v>
      </c>
      <c r="B217" s="56">
        <f>'Расчет субсидий'!AE217</f>
        <v>-34.254545454545479</v>
      </c>
      <c r="C217" s="58">
        <f>'Расчет субсидий'!D217-1</f>
        <v>-0.22624773726402891</v>
      </c>
      <c r="D217" s="58">
        <f>C217*'Расчет субсидий'!E217</f>
        <v>-2.2624773726402889</v>
      </c>
      <c r="E217" s="59">
        <f t="shared" si="65"/>
        <v>-4.939460285261597</v>
      </c>
      <c r="F217" s="29" t="s">
        <v>375</v>
      </c>
      <c r="G217" s="29" t="s">
        <v>375</v>
      </c>
      <c r="H217" s="29" t="s">
        <v>375</v>
      </c>
      <c r="I217" s="29" t="s">
        <v>375</v>
      </c>
      <c r="J217" s="29" t="s">
        <v>375</v>
      </c>
      <c r="K217" s="29" t="s">
        <v>375</v>
      </c>
      <c r="L217" s="58">
        <f>'Расчет субсидий'!P217-1</f>
        <v>-0.82410342560806371</v>
      </c>
      <c r="M217" s="58">
        <f>L217*'Расчет субсидий'!Q217</f>
        <v>-16.482068512161273</v>
      </c>
      <c r="N217" s="59">
        <f t="shared" si="66"/>
        <v>-35.983795382569376</v>
      </c>
      <c r="O217" s="58">
        <f>'Расчет субсидий'!T217-1</f>
        <v>7.6363636363636411E-2</v>
      </c>
      <c r="P217" s="58">
        <f>O217*'Расчет субсидий'!U217</f>
        <v>3.0545454545454565</v>
      </c>
      <c r="Q217" s="59">
        <f t="shared" si="67"/>
        <v>6.6687102132854896</v>
      </c>
      <c r="R217" s="58">
        <f>'Расчет субсидий'!X217-1</f>
        <v>0</v>
      </c>
      <c r="S217" s="58">
        <f>R217*'Расчет субсидий'!Y217</f>
        <v>0</v>
      </c>
      <c r="T217" s="59">
        <f t="shared" si="68"/>
        <v>0</v>
      </c>
      <c r="U217" s="58">
        <f t="shared" si="56"/>
        <v>-15.690000430256104</v>
      </c>
    </row>
    <row r="218" spans="1:21" ht="15" customHeight="1">
      <c r="A218" s="35" t="s">
        <v>215</v>
      </c>
      <c r="B218" s="56">
        <f>'Расчет субсидий'!AE218</f>
        <v>-81.400000000000006</v>
      </c>
      <c r="C218" s="58">
        <f>'Расчет субсидий'!D218-1</f>
        <v>0.29600000000000004</v>
      </c>
      <c r="D218" s="58">
        <f>C218*'Расчет субсидий'!E218</f>
        <v>2.9600000000000004</v>
      </c>
      <c r="E218" s="59">
        <f t="shared" si="65"/>
        <v>11.505444035065434</v>
      </c>
      <c r="F218" s="29" t="s">
        <v>375</v>
      </c>
      <c r="G218" s="29" t="s">
        <v>375</v>
      </c>
      <c r="H218" s="29" t="s">
        <v>375</v>
      </c>
      <c r="I218" s="29" t="s">
        <v>375</v>
      </c>
      <c r="J218" s="29" t="s">
        <v>375</v>
      </c>
      <c r="K218" s="29" t="s">
        <v>375</v>
      </c>
      <c r="L218" s="58">
        <f>'Расчет субсидий'!P218-1</f>
        <v>-0.49508692365835227</v>
      </c>
      <c r="M218" s="58">
        <f>L218*'Расчет субсидий'!Q218</f>
        <v>-9.901738473167045</v>
      </c>
      <c r="N218" s="59">
        <f t="shared" si="66"/>
        <v>-38.487803328674893</v>
      </c>
      <c r="O218" s="58">
        <f>'Расчет субсидий'!T218-1</f>
        <v>0</v>
      </c>
      <c r="P218" s="58">
        <f>O218*'Расчет субсидий'!U218</f>
        <v>0</v>
      </c>
      <c r="Q218" s="59">
        <f t="shared" si="67"/>
        <v>0</v>
      </c>
      <c r="R218" s="58">
        <f>'Расчет субсидий'!X218-1</f>
        <v>-0.4</v>
      </c>
      <c r="S218" s="58">
        <f>R218*'Расчет субсидий'!Y218</f>
        <v>-14</v>
      </c>
      <c r="T218" s="59">
        <f t="shared" si="68"/>
        <v>-54.417640706390557</v>
      </c>
      <c r="U218" s="58">
        <f t="shared" si="56"/>
        <v>-20.941738473167042</v>
      </c>
    </row>
    <row r="219" spans="1:21" ht="15" customHeight="1">
      <c r="A219" s="35" t="s">
        <v>216</v>
      </c>
      <c r="B219" s="56">
        <f>'Расчет субсидий'!AE219</f>
        <v>-38.663636363636385</v>
      </c>
      <c r="C219" s="58">
        <f>'Расчет субсидий'!D219-1</f>
        <v>2.1520267913207158E-2</v>
      </c>
      <c r="D219" s="58">
        <f>C219*'Расчет субсидий'!E219</f>
        <v>0.21520267913207158</v>
      </c>
      <c r="E219" s="59">
        <f t="shared" si="65"/>
        <v>0.63657685078476001</v>
      </c>
      <c r="F219" s="29" t="s">
        <v>375</v>
      </c>
      <c r="G219" s="29" t="s">
        <v>375</v>
      </c>
      <c r="H219" s="29" t="s">
        <v>375</v>
      </c>
      <c r="I219" s="29" t="s">
        <v>375</v>
      </c>
      <c r="J219" s="29" t="s">
        <v>375</v>
      </c>
      <c r="K219" s="29" t="s">
        <v>375</v>
      </c>
      <c r="L219" s="58">
        <f>'Расчет субсидий'!P219-1</f>
        <v>-0.8142961618678729</v>
      </c>
      <c r="M219" s="58">
        <f>L219*'Расчет субсидий'!Q219</f>
        <v>-16.285923237357459</v>
      </c>
      <c r="N219" s="59">
        <f t="shared" si="66"/>
        <v>-48.174315340177039</v>
      </c>
      <c r="O219" s="58">
        <f>'Расчет субсидий'!T219-1</f>
        <v>5.0000000000000044E-2</v>
      </c>
      <c r="P219" s="58">
        <f>O219*'Расчет субсидий'!U219</f>
        <v>1.5000000000000013</v>
      </c>
      <c r="Q219" s="59">
        <f t="shared" si="67"/>
        <v>4.4370510628779503</v>
      </c>
      <c r="R219" s="58">
        <f>'Расчет субсидий'!X219-1</f>
        <v>7.4999999999999956E-2</v>
      </c>
      <c r="S219" s="58">
        <f>R219*'Расчет субсидий'!Y219</f>
        <v>1.4999999999999991</v>
      </c>
      <c r="T219" s="59">
        <f t="shared" si="68"/>
        <v>4.437051062877944</v>
      </c>
      <c r="U219" s="58">
        <f t="shared" si="56"/>
        <v>-13.070720558225386</v>
      </c>
    </row>
    <row r="220" spans="1:21" ht="15" customHeight="1">
      <c r="A220" s="35" t="s">
        <v>217</v>
      </c>
      <c r="B220" s="56">
        <f>'Расчет субсидий'!AE220</f>
        <v>67.527272727272759</v>
      </c>
      <c r="C220" s="58">
        <f>'Расчет субсидий'!D220-1</f>
        <v>-0.51247058823529412</v>
      </c>
      <c r="D220" s="58">
        <f>C220*'Расчет субсидий'!E220</f>
        <v>-5.1247058823529414</v>
      </c>
      <c r="E220" s="59">
        <f t="shared" si="65"/>
        <v>-25.846411173983242</v>
      </c>
      <c r="F220" s="29" t="s">
        <v>375</v>
      </c>
      <c r="G220" s="29" t="s">
        <v>375</v>
      </c>
      <c r="H220" s="29" t="s">
        <v>375</v>
      </c>
      <c r="I220" s="29" t="s">
        <v>375</v>
      </c>
      <c r="J220" s="29" t="s">
        <v>375</v>
      </c>
      <c r="K220" s="29" t="s">
        <v>375</v>
      </c>
      <c r="L220" s="58">
        <f>'Расчет субсидий'!P220-1</f>
        <v>5.0684931506849384E-2</v>
      </c>
      <c r="M220" s="58">
        <f>L220*'Расчет субсидий'!Q220</f>
        <v>1.0136986301369877</v>
      </c>
      <c r="N220" s="59">
        <f t="shared" si="66"/>
        <v>5.112580546572663</v>
      </c>
      <c r="O220" s="58">
        <f>'Расчет субсидий'!T220-1</f>
        <v>0.58333333333333326</v>
      </c>
      <c r="P220" s="58">
        <f>O220*'Расчет субсидий'!U220</f>
        <v>17.499999999999996</v>
      </c>
      <c r="Q220" s="59">
        <f t="shared" si="67"/>
        <v>88.261103354683328</v>
      </c>
      <c r="R220" s="58">
        <f>'Расчет субсидий'!X220-1</f>
        <v>0</v>
      </c>
      <c r="S220" s="58">
        <f>R220*'Расчет субсидий'!Y220</f>
        <v>0</v>
      </c>
      <c r="T220" s="59">
        <f t="shared" si="68"/>
        <v>0</v>
      </c>
      <c r="U220" s="58">
        <f t="shared" si="56"/>
        <v>13.388992747784043</v>
      </c>
    </row>
    <row r="221" spans="1:21" ht="15" customHeight="1">
      <c r="A221" s="35" t="s">
        <v>218</v>
      </c>
      <c r="B221" s="56">
        <f>'Расчет субсидий'!AE221</f>
        <v>-67.309090909090912</v>
      </c>
      <c r="C221" s="58">
        <f>'Расчет субсидий'!D221-1</f>
        <v>-0.50311228486946857</v>
      </c>
      <c r="D221" s="58">
        <f>C221*'Расчет субсидий'!E221</f>
        <v>-5.031122848694686</v>
      </c>
      <c r="E221" s="59">
        <f t="shared" si="65"/>
        <v>-11.439614876700327</v>
      </c>
      <c r="F221" s="29" t="s">
        <v>375</v>
      </c>
      <c r="G221" s="29" t="s">
        <v>375</v>
      </c>
      <c r="H221" s="29" t="s">
        <v>375</v>
      </c>
      <c r="I221" s="29" t="s">
        <v>375</v>
      </c>
      <c r="J221" s="29" t="s">
        <v>375</v>
      </c>
      <c r="K221" s="29" t="s">
        <v>375</v>
      </c>
      <c r="L221" s="58">
        <f>'Расчет субсидий'!P221-1</f>
        <v>-0.26619652820830753</v>
      </c>
      <c r="M221" s="58">
        <f>L221*'Расчет субсидий'!Q221</f>
        <v>-5.323930564166151</v>
      </c>
      <c r="N221" s="59">
        <f t="shared" si="66"/>
        <v>-12.105392198911623</v>
      </c>
      <c r="O221" s="58">
        <f>'Расчет субсидий'!T221-1</f>
        <v>5.0000000000000044E-2</v>
      </c>
      <c r="P221" s="58">
        <f>O221*'Расчет субсидий'!U221</f>
        <v>0.50000000000000044</v>
      </c>
      <c r="Q221" s="59">
        <f t="shared" si="67"/>
        <v>1.1368848685207837</v>
      </c>
      <c r="R221" s="58">
        <f>'Расчет субсидий'!X221-1</f>
        <v>-0.49368421052631573</v>
      </c>
      <c r="S221" s="58">
        <f>R221*'Расчет субсидий'!Y221</f>
        <v>-19.747368421052627</v>
      </c>
      <c r="T221" s="59">
        <f t="shared" si="68"/>
        <v>-44.900968701999744</v>
      </c>
      <c r="U221" s="58">
        <f t="shared" si="56"/>
        <v>-29.602421833913464</v>
      </c>
    </row>
    <row r="222" spans="1:21" ht="15" customHeight="1">
      <c r="A222" s="35" t="s">
        <v>219</v>
      </c>
      <c r="B222" s="56">
        <f>'Расчет субсидий'!AE222</f>
        <v>-11.809090909090905</v>
      </c>
      <c r="C222" s="58">
        <f>'Расчет субсидий'!D222-1</f>
        <v>-1</v>
      </c>
      <c r="D222" s="58">
        <f>C222*'Расчет субсидий'!E222</f>
        <v>0</v>
      </c>
      <c r="E222" s="59">
        <f t="shared" si="65"/>
        <v>0</v>
      </c>
      <c r="F222" s="29" t="s">
        <v>375</v>
      </c>
      <c r="G222" s="29" t="s">
        <v>375</v>
      </c>
      <c r="H222" s="29" t="s">
        <v>375</v>
      </c>
      <c r="I222" s="29" t="s">
        <v>375</v>
      </c>
      <c r="J222" s="29" t="s">
        <v>375</v>
      </c>
      <c r="K222" s="29" t="s">
        <v>375</v>
      </c>
      <c r="L222" s="58">
        <f>'Расчет субсидий'!P222-1</f>
        <v>-0.9030373831775701</v>
      </c>
      <c r="M222" s="58">
        <f>L222*'Расчет субсидий'!Q222</f>
        <v>-18.060747663551403</v>
      </c>
      <c r="N222" s="59">
        <f t="shared" si="66"/>
        <v>-9.00461383252998</v>
      </c>
      <c r="O222" s="58">
        <f>'Расчет субсидий'!T222-1</f>
        <v>2.4999999999999911E-2</v>
      </c>
      <c r="P222" s="58">
        <f>O222*'Расчет субсидий'!U222</f>
        <v>0.62499999999999778</v>
      </c>
      <c r="Q222" s="59">
        <f t="shared" si="67"/>
        <v>0.31160856406232351</v>
      </c>
      <c r="R222" s="58">
        <f>'Расчет субсидий'!X222-1</f>
        <v>-0.25000000000000011</v>
      </c>
      <c r="S222" s="58">
        <f>R222*'Расчет субсидий'!Y222</f>
        <v>-6.2500000000000027</v>
      </c>
      <c r="T222" s="59">
        <f t="shared" si="68"/>
        <v>-3.1160856406232478</v>
      </c>
      <c r="U222" s="58">
        <f t="shared" si="56"/>
        <v>-23.68574766355141</v>
      </c>
    </row>
    <row r="223" spans="1:21" ht="15" customHeight="1">
      <c r="A223" s="35" t="s">
        <v>220</v>
      </c>
      <c r="B223" s="56">
        <f>'Расчет субсидий'!AE223</f>
        <v>-98.509090909090929</v>
      </c>
      <c r="C223" s="58">
        <f>'Расчет субсидий'!D223-1</f>
        <v>4.0404040404040664E-4</v>
      </c>
      <c r="D223" s="58">
        <f>C223*'Расчет субсидий'!E223</f>
        <v>4.0404040404040664E-3</v>
      </c>
      <c r="E223" s="59">
        <f t="shared" si="65"/>
        <v>1.4995355634218215E-2</v>
      </c>
      <c r="F223" s="29" t="s">
        <v>375</v>
      </c>
      <c r="G223" s="29" t="s">
        <v>375</v>
      </c>
      <c r="H223" s="29" t="s">
        <v>375</v>
      </c>
      <c r="I223" s="29" t="s">
        <v>375</v>
      </c>
      <c r="J223" s="29" t="s">
        <v>375</v>
      </c>
      <c r="K223" s="29" t="s">
        <v>375</v>
      </c>
      <c r="L223" s="58">
        <f>'Расчет субсидий'!P223-1</f>
        <v>-0.90361445783132532</v>
      </c>
      <c r="M223" s="58">
        <f>L223*'Расчет субсидий'!Q223</f>
        <v>-18.072289156626507</v>
      </c>
      <c r="N223" s="59">
        <f t="shared" si="66"/>
        <v>-67.072599749439476</v>
      </c>
      <c r="O223" s="58">
        <f>'Расчет субсидий'!T223-1</f>
        <v>5.1428571428571379E-2</v>
      </c>
      <c r="P223" s="58">
        <f>O223*'Расчет субсидий'!U223</f>
        <v>0.77142857142857069</v>
      </c>
      <c r="Q223" s="59">
        <f t="shared" si="67"/>
        <v>2.8630418293046418</v>
      </c>
      <c r="R223" s="58">
        <f>'Расчет субсидий'!X223-1</f>
        <v>-0.26416666666666666</v>
      </c>
      <c r="S223" s="58">
        <f>R223*'Расчет субсидий'!Y223</f>
        <v>-9.2458333333333336</v>
      </c>
      <c r="T223" s="59">
        <f t="shared" si="68"/>
        <v>-34.314528344590315</v>
      </c>
      <c r="U223" s="58">
        <f t="shared" si="56"/>
        <v>-26.542653514490866</v>
      </c>
    </row>
    <row r="224" spans="1:21" ht="15" customHeight="1">
      <c r="A224" s="35" t="s">
        <v>221</v>
      </c>
      <c r="B224" s="56">
        <f>'Расчет субсидий'!AE224</f>
        <v>1.0818181818181785</v>
      </c>
      <c r="C224" s="58">
        <f>'Расчет субсидий'!D224-1</f>
        <v>0</v>
      </c>
      <c r="D224" s="58">
        <f>C224*'Расчет субсидий'!E224</f>
        <v>0</v>
      </c>
      <c r="E224" s="59">
        <f t="shared" si="65"/>
        <v>0</v>
      </c>
      <c r="F224" s="29" t="s">
        <v>375</v>
      </c>
      <c r="G224" s="29" t="s">
        <v>375</v>
      </c>
      <c r="H224" s="29" t="s">
        <v>375</v>
      </c>
      <c r="I224" s="29" t="s">
        <v>375</v>
      </c>
      <c r="J224" s="29" t="s">
        <v>375</v>
      </c>
      <c r="K224" s="29" t="s">
        <v>375</v>
      </c>
      <c r="L224" s="58">
        <f>'Расчет субсидий'!P224-1</f>
        <v>-0.41663223140495864</v>
      </c>
      <c r="M224" s="58">
        <f>L224*'Расчет субсидий'!Q224</f>
        <v>-8.3326446280991728</v>
      </c>
      <c r="N224" s="59">
        <f t="shared" si="66"/>
        <v>-4.6409666283083828</v>
      </c>
      <c r="O224" s="58">
        <f>'Расчет субсидий'!T224-1</f>
        <v>0.34250000000000003</v>
      </c>
      <c r="P224" s="58">
        <f>O224*'Расчет субсидий'!U224</f>
        <v>10.275</v>
      </c>
      <c r="Q224" s="59">
        <f t="shared" si="67"/>
        <v>5.7227848101265613</v>
      </c>
      <c r="R224" s="58">
        <f>'Расчет субсидий'!X224-1</f>
        <v>0</v>
      </c>
      <c r="S224" s="58">
        <f>R224*'Расчет субсидий'!Y224</f>
        <v>0</v>
      </c>
      <c r="T224" s="59">
        <f t="shared" si="68"/>
        <v>0</v>
      </c>
      <c r="U224" s="58">
        <f t="shared" si="56"/>
        <v>1.9423553719008275</v>
      </c>
    </row>
    <row r="225" spans="1:21" ht="15" customHeight="1">
      <c r="A225" s="35" t="s">
        <v>222</v>
      </c>
      <c r="B225" s="56">
        <f>'Расчет субсидий'!AE225</f>
        <v>-7.5909090909090935</v>
      </c>
      <c r="C225" s="58">
        <f>'Расчет субсидий'!D225-1</f>
        <v>-1</v>
      </c>
      <c r="D225" s="58">
        <f>C225*'Расчет субсидий'!E225</f>
        <v>0</v>
      </c>
      <c r="E225" s="59">
        <f t="shared" si="65"/>
        <v>0</v>
      </c>
      <c r="F225" s="29" t="s">
        <v>375</v>
      </c>
      <c r="G225" s="29" t="s">
        <v>375</v>
      </c>
      <c r="H225" s="29" t="s">
        <v>375</v>
      </c>
      <c r="I225" s="29" t="s">
        <v>375</v>
      </c>
      <c r="J225" s="29" t="s">
        <v>375</v>
      </c>
      <c r="K225" s="29" t="s">
        <v>375</v>
      </c>
      <c r="L225" s="58">
        <f>'Расчет субсидий'!P225-1</f>
        <v>-0.4756756756756757</v>
      </c>
      <c r="M225" s="58">
        <f>L225*'Расчет субсидий'!Q225</f>
        <v>-9.513513513513514</v>
      </c>
      <c r="N225" s="59">
        <f t="shared" si="66"/>
        <v>-18.453038674033177</v>
      </c>
      <c r="O225" s="58">
        <f>'Расчет субсидий'!T225-1</f>
        <v>0.14000000000000012</v>
      </c>
      <c r="P225" s="58">
        <f>O225*'Расчет субсидий'!U225</f>
        <v>5.600000000000005</v>
      </c>
      <c r="Q225" s="59">
        <f t="shared" si="67"/>
        <v>10.862129583124085</v>
      </c>
      <c r="R225" s="58">
        <f>'Расчет субсидий'!X225-1</f>
        <v>0</v>
      </c>
      <c r="S225" s="58">
        <f>R225*'Расчет субсидий'!Y225</f>
        <v>0</v>
      </c>
      <c r="T225" s="59">
        <f t="shared" si="68"/>
        <v>0</v>
      </c>
      <c r="U225" s="58">
        <f t="shared" si="56"/>
        <v>-3.9135135135135091</v>
      </c>
    </row>
    <row r="226" spans="1:21" ht="15" customHeight="1">
      <c r="A226" s="34" t="s">
        <v>223</v>
      </c>
      <c r="B226" s="60"/>
      <c r="C226" s="61"/>
      <c r="D226" s="61"/>
      <c r="E226" s="62"/>
      <c r="F226" s="61"/>
      <c r="G226" s="61"/>
      <c r="H226" s="62"/>
      <c r="I226" s="62"/>
      <c r="J226" s="62"/>
      <c r="K226" s="62"/>
      <c r="L226" s="61"/>
      <c r="M226" s="61"/>
      <c r="N226" s="62"/>
      <c r="O226" s="61"/>
      <c r="P226" s="61"/>
      <c r="Q226" s="62"/>
      <c r="R226" s="61"/>
      <c r="S226" s="61"/>
      <c r="T226" s="62"/>
      <c r="U226" s="62"/>
    </row>
    <row r="227" spans="1:21" ht="15" customHeight="1">
      <c r="A227" s="35" t="s">
        <v>224</v>
      </c>
      <c r="B227" s="56">
        <f>'Расчет субсидий'!AE227</f>
        <v>15.463636363636368</v>
      </c>
      <c r="C227" s="58">
        <f>'Расчет субсидий'!D227-1</f>
        <v>-1</v>
      </c>
      <c r="D227" s="58">
        <f>C227*'Расчет субсидий'!E227</f>
        <v>0</v>
      </c>
      <c r="E227" s="59">
        <f t="shared" ref="E227:E235" si="69">$B227*D227/$U227</f>
        <v>0</v>
      </c>
      <c r="F227" s="29" t="s">
        <v>375</v>
      </c>
      <c r="G227" s="29" t="s">
        <v>375</v>
      </c>
      <c r="H227" s="29" t="s">
        <v>375</v>
      </c>
      <c r="I227" s="29" t="s">
        <v>375</v>
      </c>
      <c r="J227" s="29" t="s">
        <v>375</v>
      </c>
      <c r="K227" s="29" t="s">
        <v>375</v>
      </c>
      <c r="L227" s="58">
        <f>'Расчет субсидий'!P227-1</f>
        <v>0.42012578616352214</v>
      </c>
      <c r="M227" s="58">
        <f>L227*'Расчет субсидий'!Q227</f>
        <v>8.4025157232704437</v>
      </c>
      <c r="N227" s="59">
        <f t="shared" ref="N227:N235" si="70">$B227*M227/$U227</f>
        <v>15.46363636363637</v>
      </c>
      <c r="O227" s="58">
        <f>'Расчет субсидий'!T227-1</f>
        <v>0</v>
      </c>
      <c r="P227" s="58">
        <f>O227*'Расчет субсидий'!U227</f>
        <v>0</v>
      </c>
      <c r="Q227" s="59">
        <f t="shared" ref="Q227:Q235" si="71">$B227*P227/$U227</f>
        <v>0</v>
      </c>
      <c r="R227" s="58">
        <f>'Расчет субсидий'!X227-1</f>
        <v>0</v>
      </c>
      <c r="S227" s="58">
        <f>R227*'Расчет субсидий'!Y227</f>
        <v>0</v>
      </c>
      <c r="T227" s="59">
        <f t="shared" ref="T227:T235" si="72">$B227*S227/$U227</f>
        <v>0</v>
      </c>
      <c r="U227" s="58">
        <f t="shared" si="56"/>
        <v>8.4025157232704437</v>
      </c>
    </row>
    <row r="228" spans="1:21" ht="15" customHeight="1">
      <c r="A228" s="35" t="s">
        <v>148</v>
      </c>
      <c r="B228" s="56">
        <f>'Расчет субсидий'!AE228</f>
        <v>1.6090909090909093</v>
      </c>
      <c r="C228" s="58">
        <f>'Расчет субсидий'!D228-1</f>
        <v>-1</v>
      </c>
      <c r="D228" s="58">
        <f>C228*'Расчет субсидий'!E228</f>
        <v>0</v>
      </c>
      <c r="E228" s="59">
        <f t="shared" si="69"/>
        <v>0</v>
      </c>
      <c r="F228" s="29" t="s">
        <v>375</v>
      </c>
      <c r="G228" s="29" t="s">
        <v>375</v>
      </c>
      <c r="H228" s="29" t="s">
        <v>375</v>
      </c>
      <c r="I228" s="29" t="s">
        <v>375</v>
      </c>
      <c r="J228" s="29" t="s">
        <v>375</v>
      </c>
      <c r="K228" s="29" t="s">
        <v>375</v>
      </c>
      <c r="L228" s="58">
        <f>'Расчет субсидий'!P228-1</f>
        <v>-0.379746835443038</v>
      </c>
      <c r="M228" s="58">
        <f>L228*'Расчет субсидий'!Q228</f>
        <v>-7.59493670886076</v>
      </c>
      <c r="N228" s="59">
        <f t="shared" si="70"/>
        <v>-3.3435655253837058</v>
      </c>
      <c r="O228" s="58">
        <f>'Расчет субсидий'!T228-1</f>
        <v>0.17500000000000004</v>
      </c>
      <c r="P228" s="58">
        <f>O228*'Расчет субсидий'!U228</f>
        <v>5.2500000000000018</v>
      </c>
      <c r="Q228" s="59">
        <f t="shared" si="71"/>
        <v>2.3112396694214876</v>
      </c>
      <c r="R228" s="58">
        <f>'Расчет субсидий'!X228-1</f>
        <v>0.30000000000000004</v>
      </c>
      <c r="S228" s="58">
        <f>R228*'Расчет субсидий'!Y228</f>
        <v>6.0000000000000009</v>
      </c>
      <c r="T228" s="59">
        <f t="shared" si="72"/>
        <v>2.6414167650531279</v>
      </c>
      <c r="U228" s="58">
        <f t="shared" si="56"/>
        <v>3.6550632911392427</v>
      </c>
    </row>
    <row r="229" spans="1:21" ht="15" customHeight="1">
      <c r="A229" s="35" t="s">
        <v>225</v>
      </c>
      <c r="B229" s="56">
        <f>'Расчет субсидий'!AE229</f>
        <v>-16.709090909090918</v>
      </c>
      <c r="C229" s="58">
        <f>'Расчет субсидий'!D229-1</f>
        <v>-1</v>
      </c>
      <c r="D229" s="58">
        <f>C229*'Расчет субсидий'!E229</f>
        <v>0</v>
      </c>
      <c r="E229" s="59">
        <f t="shared" si="69"/>
        <v>0</v>
      </c>
      <c r="F229" s="29" t="s">
        <v>375</v>
      </c>
      <c r="G229" s="29" t="s">
        <v>375</v>
      </c>
      <c r="H229" s="29" t="s">
        <v>375</v>
      </c>
      <c r="I229" s="29" t="s">
        <v>375</v>
      </c>
      <c r="J229" s="29" t="s">
        <v>375</v>
      </c>
      <c r="K229" s="29" t="s">
        <v>375</v>
      </c>
      <c r="L229" s="58">
        <f>'Расчет субсидий'!P229-1</f>
        <v>-0.65704584040747027</v>
      </c>
      <c r="M229" s="58">
        <f>L229*'Расчет субсидий'!Q229</f>
        <v>-13.140916808149406</v>
      </c>
      <c r="N229" s="59">
        <f t="shared" si="70"/>
        <v>-28.255710233045082</v>
      </c>
      <c r="O229" s="58">
        <f>'Расчет субсидий'!T229-1</f>
        <v>8.0000000000000071E-3</v>
      </c>
      <c r="P229" s="58">
        <f>O229*'Расчет субсидий'!U229</f>
        <v>0.12000000000000011</v>
      </c>
      <c r="Q229" s="59">
        <f t="shared" si="71"/>
        <v>0.25802501282579177</v>
      </c>
      <c r="R229" s="58">
        <f>'Расчет субсидий'!X229-1</f>
        <v>0.14999999999999991</v>
      </c>
      <c r="S229" s="58">
        <f>R229*'Расчет субсидий'!Y229</f>
        <v>5.2499999999999964</v>
      </c>
      <c r="T229" s="59">
        <f t="shared" si="72"/>
        <v>11.288594311128371</v>
      </c>
      <c r="U229" s="58">
        <f t="shared" si="56"/>
        <v>-7.7709168081494084</v>
      </c>
    </row>
    <row r="230" spans="1:21" ht="15" customHeight="1">
      <c r="A230" s="35" t="s">
        <v>226</v>
      </c>
      <c r="B230" s="56">
        <f>'Расчет субсидий'!AE230</f>
        <v>51.73636363636362</v>
      </c>
      <c r="C230" s="58">
        <f>'Расчет субсидий'!D230-1</f>
        <v>-1</v>
      </c>
      <c r="D230" s="58">
        <f>C230*'Расчет субсидий'!E230</f>
        <v>0</v>
      </c>
      <c r="E230" s="59">
        <f t="shared" si="69"/>
        <v>0</v>
      </c>
      <c r="F230" s="29" t="s">
        <v>375</v>
      </c>
      <c r="G230" s="29" t="s">
        <v>375</v>
      </c>
      <c r="H230" s="29" t="s">
        <v>375</v>
      </c>
      <c r="I230" s="29" t="s">
        <v>375</v>
      </c>
      <c r="J230" s="29" t="s">
        <v>375</v>
      </c>
      <c r="K230" s="29" t="s">
        <v>375</v>
      </c>
      <c r="L230" s="58">
        <f>'Расчет субсидий'!P230-1</f>
        <v>3.225352112676056</v>
      </c>
      <c r="M230" s="58">
        <f>L230*'Расчет субсидий'!Q230</f>
        <v>64.507042253521121</v>
      </c>
      <c r="N230" s="59">
        <f t="shared" si="70"/>
        <v>32.320892815624262</v>
      </c>
      <c r="O230" s="58">
        <f>'Расчет субсидий'!T230-1</f>
        <v>2.1</v>
      </c>
      <c r="P230" s="58">
        <f>O230*'Расчет субсидий'!U230</f>
        <v>52.5</v>
      </c>
      <c r="Q230" s="59">
        <f t="shared" si="71"/>
        <v>26.304831434550099</v>
      </c>
      <c r="R230" s="58">
        <f>'Расчет субсидий'!X230-1</f>
        <v>-0.55000000000000004</v>
      </c>
      <c r="S230" s="58">
        <f>R230*'Расчет субсидий'!Y230</f>
        <v>-13.750000000000002</v>
      </c>
      <c r="T230" s="59">
        <f t="shared" si="72"/>
        <v>-6.8893606138107408</v>
      </c>
      <c r="U230" s="58">
        <f t="shared" si="56"/>
        <v>103.25704225352112</v>
      </c>
    </row>
    <row r="231" spans="1:21" ht="15" customHeight="1">
      <c r="A231" s="35" t="s">
        <v>227</v>
      </c>
      <c r="B231" s="56">
        <f>'Расчет субсидий'!AE231</f>
        <v>0.22727272727272707</v>
      </c>
      <c r="C231" s="58">
        <f>'Расчет субсидий'!D231-1</f>
        <v>-0.38456555935967429</v>
      </c>
      <c r="D231" s="58">
        <f>C231*'Расчет субсидий'!E231</f>
        <v>-3.8456555935967431</v>
      </c>
      <c r="E231" s="59">
        <f t="shared" si="69"/>
        <v>-0.10230466671090271</v>
      </c>
      <c r="F231" s="29" t="s">
        <v>375</v>
      </c>
      <c r="G231" s="29" t="s">
        <v>375</v>
      </c>
      <c r="H231" s="29" t="s">
        <v>375</v>
      </c>
      <c r="I231" s="29" t="s">
        <v>375</v>
      </c>
      <c r="J231" s="29" t="s">
        <v>375</v>
      </c>
      <c r="K231" s="29" t="s">
        <v>375</v>
      </c>
      <c r="L231" s="58">
        <f>'Расчет субсидий'!P231-1</f>
        <v>-0.60555555555555562</v>
      </c>
      <c r="M231" s="58">
        <f>L231*'Расчет субсидий'!Q231</f>
        <v>-12.111111111111112</v>
      </c>
      <c r="N231" s="59">
        <f t="shared" si="70"/>
        <v>-0.32218776631583551</v>
      </c>
      <c r="O231" s="58">
        <f>'Расчет субсидий'!T231-1</f>
        <v>0</v>
      </c>
      <c r="P231" s="58">
        <f>O231*'Расчет субсидий'!U231</f>
        <v>0</v>
      </c>
      <c r="Q231" s="59">
        <f t="shared" si="71"/>
        <v>0</v>
      </c>
      <c r="R231" s="58">
        <f>'Расчет субсидий'!X231-1</f>
        <v>0.7</v>
      </c>
      <c r="S231" s="58">
        <f>R231*'Расчет субсидий'!Y231</f>
        <v>24.5</v>
      </c>
      <c r="T231" s="59">
        <f t="shared" si="72"/>
        <v>0.6517651602994653</v>
      </c>
      <c r="U231" s="58">
        <f t="shared" si="56"/>
        <v>8.5432332952921435</v>
      </c>
    </row>
    <row r="232" spans="1:21" ht="15" customHeight="1">
      <c r="A232" s="35" t="s">
        <v>228</v>
      </c>
      <c r="B232" s="56">
        <f>'Расчет субсидий'!AE232</f>
        <v>0</v>
      </c>
      <c r="C232" s="58">
        <f>'Расчет субсидий'!D232-1</f>
        <v>-0.18047615859455557</v>
      </c>
      <c r="D232" s="58">
        <f>C232*'Расчет субсидий'!E232</f>
        <v>-1.8047615859455557</v>
      </c>
      <c r="E232" s="59">
        <f t="shared" si="69"/>
        <v>0</v>
      </c>
      <c r="F232" s="29" t="s">
        <v>375</v>
      </c>
      <c r="G232" s="29" t="s">
        <v>375</v>
      </c>
      <c r="H232" s="29" t="s">
        <v>375</v>
      </c>
      <c r="I232" s="29" t="s">
        <v>375</v>
      </c>
      <c r="J232" s="29" t="s">
        <v>375</v>
      </c>
      <c r="K232" s="29" t="s">
        <v>375</v>
      </c>
      <c r="L232" s="58">
        <f>'Расчет субсидий'!P232-1</f>
        <v>-0.69433720611106031</v>
      </c>
      <c r="M232" s="58">
        <f>L232*'Расчет субсидий'!Q232</f>
        <v>-13.886744122221206</v>
      </c>
      <c r="N232" s="59">
        <f t="shared" si="70"/>
        <v>0</v>
      </c>
      <c r="O232" s="58">
        <f>'Расчет субсидий'!T232-1</f>
        <v>0</v>
      </c>
      <c r="P232" s="58">
        <f>O232*'Расчет субсидий'!U232</f>
        <v>0</v>
      </c>
      <c r="Q232" s="59">
        <f t="shared" si="71"/>
        <v>0</v>
      </c>
      <c r="R232" s="58">
        <f>'Расчет субсидий'!X232-1</f>
        <v>0</v>
      </c>
      <c r="S232" s="58">
        <f>R232*'Расчет субсидий'!Y232</f>
        <v>0</v>
      </c>
      <c r="T232" s="59">
        <f t="shared" si="72"/>
        <v>0</v>
      </c>
      <c r="U232" s="58">
        <f t="shared" si="56"/>
        <v>-15.691505708166762</v>
      </c>
    </row>
    <row r="233" spans="1:21" ht="15" customHeight="1">
      <c r="A233" s="35" t="s">
        <v>229</v>
      </c>
      <c r="B233" s="56">
        <f>'Расчет субсидий'!AE233</f>
        <v>-44.909090909090907</v>
      </c>
      <c r="C233" s="58">
        <f>'Расчет субсидий'!D233-1</f>
        <v>-1</v>
      </c>
      <c r="D233" s="58">
        <f>C233*'Расчет субсидий'!E233</f>
        <v>0</v>
      </c>
      <c r="E233" s="59">
        <f t="shared" si="69"/>
        <v>0</v>
      </c>
      <c r="F233" s="29" t="s">
        <v>375</v>
      </c>
      <c r="G233" s="29" t="s">
        <v>375</v>
      </c>
      <c r="H233" s="29" t="s">
        <v>375</v>
      </c>
      <c r="I233" s="29" t="s">
        <v>375</v>
      </c>
      <c r="J233" s="29" t="s">
        <v>375</v>
      </c>
      <c r="K233" s="29" t="s">
        <v>375</v>
      </c>
      <c r="L233" s="58">
        <f>'Расчет субсидий'!P233-1</f>
        <v>-0.61827956989247301</v>
      </c>
      <c r="M233" s="58">
        <f>L233*'Расчет субсидий'!Q233</f>
        <v>-12.36559139784946</v>
      </c>
      <c r="N233" s="59">
        <f t="shared" si="70"/>
        <v>-28.750218245583842</v>
      </c>
      <c r="O233" s="58">
        <f>'Расчет субсидий'!T233-1</f>
        <v>3.499999999999992E-2</v>
      </c>
      <c r="P233" s="58">
        <f>O233*'Расчет субсидий'!U233</f>
        <v>1.0499999999999976</v>
      </c>
      <c r="Q233" s="59">
        <f t="shared" si="71"/>
        <v>2.4412685318967444</v>
      </c>
      <c r="R233" s="58">
        <f>'Расчет субсидий'!X233-1</f>
        <v>-0.4</v>
      </c>
      <c r="S233" s="58">
        <f>R233*'Расчет субсидий'!Y233</f>
        <v>-8</v>
      </c>
      <c r="T233" s="59">
        <f t="shared" si="72"/>
        <v>-18.600141195403811</v>
      </c>
      <c r="U233" s="58">
        <f t="shared" si="56"/>
        <v>-19.315591397849463</v>
      </c>
    </row>
    <row r="234" spans="1:21" ht="15" customHeight="1">
      <c r="A234" s="35" t="s">
        <v>230</v>
      </c>
      <c r="B234" s="56">
        <f>'Расчет субсидий'!AE234</f>
        <v>-10.318181818181813</v>
      </c>
      <c r="C234" s="58">
        <f>'Расчет субсидий'!D234-1</f>
        <v>-1</v>
      </c>
      <c r="D234" s="58">
        <f>C234*'Расчет субсидий'!E234</f>
        <v>0</v>
      </c>
      <c r="E234" s="59">
        <f t="shared" si="69"/>
        <v>0</v>
      </c>
      <c r="F234" s="29" t="s">
        <v>375</v>
      </c>
      <c r="G234" s="29" t="s">
        <v>375</v>
      </c>
      <c r="H234" s="29" t="s">
        <v>375</v>
      </c>
      <c r="I234" s="29" t="s">
        <v>375</v>
      </c>
      <c r="J234" s="29" t="s">
        <v>375</v>
      </c>
      <c r="K234" s="29" t="s">
        <v>375</v>
      </c>
      <c r="L234" s="58">
        <f>'Расчет субсидий'!P234-1</f>
        <v>-0.26255347894618331</v>
      </c>
      <c r="M234" s="58">
        <f>L234*'Расчет субсидий'!Q234</f>
        <v>-5.2510695789236657</v>
      </c>
      <c r="N234" s="59">
        <f t="shared" si="70"/>
        <v>-10.318181818181813</v>
      </c>
      <c r="O234" s="58">
        <f>'Расчет субсидий'!T234-1</f>
        <v>0</v>
      </c>
      <c r="P234" s="58">
        <f>O234*'Расчет субсидий'!U234</f>
        <v>0</v>
      </c>
      <c r="Q234" s="59">
        <f t="shared" si="71"/>
        <v>0</v>
      </c>
      <c r="R234" s="58">
        <f>'Расчет субсидий'!X234-1</f>
        <v>0</v>
      </c>
      <c r="S234" s="58">
        <f>R234*'Расчет субсидий'!Y234</f>
        <v>0</v>
      </c>
      <c r="T234" s="59">
        <f t="shared" si="72"/>
        <v>0</v>
      </c>
      <c r="U234" s="58">
        <f t="shared" si="56"/>
        <v>-5.2510695789236657</v>
      </c>
    </row>
    <row r="235" spans="1:21" ht="15" customHeight="1">
      <c r="A235" s="35" t="s">
        <v>231</v>
      </c>
      <c r="B235" s="56">
        <f>'Расчет субсидий'!AE235</f>
        <v>-56.045454545454561</v>
      </c>
      <c r="C235" s="58">
        <f>'Расчет субсидий'!D235-1</f>
        <v>0.39006399999999997</v>
      </c>
      <c r="D235" s="58">
        <f>C235*'Расчет субсидий'!E235</f>
        <v>3.9006399999999997</v>
      </c>
      <c r="E235" s="59">
        <f t="shared" si="69"/>
        <v>17.278261052348284</v>
      </c>
      <c r="F235" s="29" t="s">
        <v>375</v>
      </c>
      <c r="G235" s="29" t="s">
        <v>375</v>
      </c>
      <c r="H235" s="29" t="s">
        <v>375</v>
      </c>
      <c r="I235" s="29" t="s">
        <v>375</v>
      </c>
      <c r="J235" s="29" t="s">
        <v>375</v>
      </c>
      <c r="K235" s="29" t="s">
        <v>375</v>
      </c>
      <c r="L235" s="58">
        <f>'Расчет субсидий'!P235-1</f>
        <v>-0.277656837522264</v>
      </c>
      <c r="M235" s="58">
        <f>L235*'Расчет субсидий'!Q235</f>
        <v>-5.5531367504452795</v>
      </c>
      <c r="N235" s="59">
        <f t="shared" si="70"/>
        <v>-24.598154772955869</v>
      </c>
      <c r="O235" s="58">
        <f>'Расчет субсидий'!T235-1</f>
        <v>-1</v>
      </c>
      <c r="P235" s="58">
        <f>O235*'Расчет субсидий'!U235</f>
        <v>-20</v>
      </c>
      <c r="Q235" s="59">
        <f t="shared" si="71"/>
        <v>-88.591928772449052</v>
      </c>
      <c r="R235" s="58">
        <f>'Расчет субсидий'!X235-1</f>
        <v>0.30000000000000004</v>
      </c>
      <c r="S235" s="58">
        <f>R235*'Расчет субсидий'!Y235</f>
        <v>9.0000000000000018</v>
      </c>
      <c r="T235" s="59">
        <f t="shared" si="72"/>
        <v>39.866367947602086</v>
      </c>
      <c r="U235" s="58">
        <f t="shared" si="56"/>
        <v>-12.652496750445279</v>
      </c>
    </row>
    <row r="236" spans="1:21" ht="15" customHeight="1">
      <c r="A236" s="34" t="s">
        <v>232</v>
      </c>
      <c r="B236" s="60"/>
      <c r="C236" s="61"/>
      <c r="D236" s="61"/>
      <c r="E236" s="62"/>
      <c r="F236" s="61"/>
      <c r="G236" s="61"/>
      <c r="H236" s="62"/>
      <c r="I236" s="62"/>
      <c r="J236" s="62"/>
      <c r="K236" s="62"/>
      <c r="L236" s="61"/>
      <c r="M236" s="61"/>
      <c r="N236" s="62"/>
      <c r="O236" s="61"/>
      <c r="P236" s="61"/>
      <c r="Q236" s="62"/>
      <c r="R236" s="61"/>
      <c r="S236" s="61"/>
      <c r="T236" s="62"/>
      <c r="U236" s="62"/>
    </row>
    <row r="237" spans="1:21" ht="15" customHeight="1">
      <c r="A237" s="35" t="s">
        <v>233</v>
      </c>
      <c r="B237" s="56">
        <f>'Расчет субсидий'!AE237</f>
        <v>56.436363636363637</v>
      </c>
      <c r="C237" s="58">
        <f>'Расчет субсидий'!D237-1</f>
        <v>-1</v>
      </c>
      <c r="D237" s="58">
        <f>C237*'Расчет субсидий'!E237</f>
        <v>0</v>
      </c>
      <c r="E237" s="59">
        <f t="shared" ref="E237:E244" si="73">$B237*D237/$U237</f>
        <v>0</v>
      </c>
      <c r="F237" s="29" t="s">
        <v>375</v>
      </c>
      <c r="G237" s="29" t="s">
        <v>375</v>
      </c>
      <c r="H237" s="29" t="s">
        <v>375</v>
      </c>
      <c r="I237" s="29" t="s">
        <v>375</v>
      </c>
      <c r="J237" s="29" t="s">
        <v>375</v>
      </c>
      <c r="K237" s="29" t="s">
        <v>375</v>
      </c>
      <c r="L237" s="58">
        <f>'Расчет субсидий'!P237-1</f>
        <v>-0.66627771295215865</v>
      </c>
      <c r="M237" s="58">
        <f>L237*'Расчет субсидий'!Q237</f>
        <v>-13.325554259043173</v>
      </c>
      <c r="N237" s="59">
        <f t="shared" ref="N237:N244" si="74">$B237*M237/$U237</f>
        <v>-17.622861006433137</v>
      </c>
      <c r="O237" s="58">
        <f>'Расчет субсидий'!T237-1</f>
        <v>3.25</v>
      </c>
      <c r="P237" s="58">
        <f>O237*'Расчет субсидий'!U237</f>
        <v>65</v>
      </c>
      <c r="Q237" s="59">
        <f t="shared" ref="Q237:Q244" si="75">$B237*P237/$U237</f>
        <v>85.961600031817682</v>
      </c>
      <c r="R237" s="58">
        <f>'Расчет субсидий'!X237-1</f>
        <v>-0.30000000000000004</v>
      </c>
      <c r="S237" s="58">
        <f>R237*'Расчет субсидий'!Y237</f>
        <v>-9.0000000000000018</v>
      </c>
      <c r="T237" s="59">
        <f t="shared" ref="T237:T244" si="76">$B237*S237/$U237</f>
        <v>-11.902375389020913</v>
      </c>
      <c r="U237" s="58">
        <f t="shared" si="56"/>
        <v>42.674445740956827</v>
      </c>
    </row>
    <row r="238" spans="1:21" ht="15" customHeight="1">
      <c r="A238" s="35" t="s">
        <v>234</v>
      </c>
      <c r="B238" s="56">
        <f>'Расчет субсидий'!AE238</f>
        <v>37.36363636363636</v>
      </c>
      <c r="C238" s="58">
        <f>'Расчет субсидий'!D238-1</f>
        <v>-1</v>
      </c>
      <c r="D238" s="58">
        <f>C238*'Расчет субсидий'!E238</f>
        <v>0</v>
      </c>
      <c r="E238" s="59">
        <f t="shared" si="73"/>
        <v>0</v>
      </c>
      <c r="F238" s="29" t="s">
        <v>375</v>
      </c>
      <c r="G238" s="29" t="s">
        <v>375</v>
      </c>
      <c r="H238" s="29" t="s">
        <v>375</v>
      </c>
      <c r="I238" s="29" t="s">
        <v>375</v>
      </c>
      <c r="J238" s="29" t="s">
        <v>375</v>
      </c>
      <c r="K238" s="29" t="s">
        <v>375</v>
      </c>
      <c r="L238" s="58">
        <f>'Расчет субсидий'!P238-1</f>
        <v>3.2463768115942031</v>
      </c>
      <c r="M238" s="58">
        <f>L238*'Расчет субсидий'!Q238</f>
        <v>64.927536231884062</v>
      </c>
      <c r="N238" s="59">
        <f t="shared" si="74"/>
        <v>17.337036862671248</v>
      </c>
      <c r="O238" s="58">
        <f>'Расчет субсидий'!T238-1</f>
        <v>0.60000000000000009</v>
      </c>
      <c r="P238" s="58">
        <f>O238*'Расчет субсидий'!U238</f>
        <v>15.000000000000002</v>
      </c>
      <c r="Q238" s="59">
        <f t="shared" si="75"/>
        <v>4.0053199001930233</v>
      </c>
      <c r="R238" s="58">
        <f>'Расчет субсидий'!X238-1</f>
        <v>2.4</v>
      </c>
      <c r="S238" s="58">
        <f>R238*'Расчет субсидий'!Y238</f>
        <v>60</v>
      </c>
      <c r="T238" s="59">
        <f t="shared" si="76"/>
        <v>16.02127960077209</v>
      </c>
      <c r="U238" s="58">
        <f t="shared" si="56"/>
        <v>139.92753623188406</v>
      </c>
    </row>
    <row r="239" spans="1:21" ht="15" customHeight="1">
      <c r="A239" s="35" t="s">
        <v>235</v>
      </c>
      <c r="B239" s="56">
        <f>'Расчет субсидий'!AE239</f>
        <v>40.127272727272725</v>
      </c>
      <c r="C239" s="58">
        <f>'Расчет субсидий'!D239-1</f>
        <v>-1</v>
      </c>
      <c r="D239" s="58">
        <f>C239*'Расчет субсидий'!E239</f>
        <v>0</v>
      </c>
      <c r="E239" s="59">
        <f t="shared" si="73"/>
        <v>0</v>
      </c>
      <c r="F239" s="29" t="s">
        <v>375</v>
      </c>
      <c r="G239" s="29" t="s">
        <v>375</v>
      </c>
      <c r="H239" s="29" t="s">
        <v>375</v>
      </c>
      <c r="I239" s="29" t="s">
        <v>375</v>
      </c>
      <c r="J239" s="29" t="s">
        <v>375</v>
      </c>
      <c r="K239" s="29" t="s">
        <v>375</v>
      </c>
      <c r="L239" s="58">
        <f>'Расчет субсидий'!P239-1</f>
        <v>-0.46033254156769599</v>
      </c>
      <c r="M239" s="58">
        <f>L239*'Расчет субсидий'!Q239</f>
        <v>-9.2066508313539188</v>
      </c>
      <c r="N239" s="59">
        <f t="shared" si="74"/>
        <v>-39.79518015484441</v>
      </c>
      <c r="O239" s="58">
        <f>'Расчет субсидий'!T239-1</f>
        <v>3.6842105263157787E-2</v>
      </c>
      <c r="P239" s="58">
        <f>O239*'Расчет субсидий'!U239</f>
        <v>0.55263157894736681</v>
      </c>
      <c r="Q239" s="59">
        <f t="shared" si="75"/>
        <v>2.3887159018316386</v>
      </c>
      <c r="R239" s="58">
        <f>'Расчет субсидий'!X239-1</f>
        <v>0.51249999999999996</v>
      </c>
      <c r="S239" s="58">
        <f>R239*'Расчет субсидий'!Y239</f>
        <v>17.9375</v>
      </c>
      <c r="T239" s="59">
        <f t="shared" si="76"/>
        <v>77.533736980285482</v>
      </c>
      <c r="U239" s="58">
        <f t="shared" si="56"/>
        <v>9.2834807475934475</v>
      </c>
    </row>
    <row r="240" spans="1:21" ht="15" customHeight="1">
      <c r="A240" s="35" t="s">
        <v>236</v>
      </c>
      <c r="B240" s="56">
        <f>'Расчет субсидий'!AE240</f>
        <v>-27.072727272727263</v>
      </c>
      <c r="C240" s="58">
        <f>'Расчет субсидий'!D240-1</f>
        <v>-0.47320000000000007</v>
      </c>
      <c r="D240" s="58">
        <f>C240*'Расчет субсидий'!E240</f>
        <v>-4.7320000000000011</v>
      </c>
      <c r="E240" s="59">
        <f t="shared" si="73"/>
        <v>-19.091143650312322</v>
      </c>
      <c r="F240" s="29" t="s">
        <v>375</v>
      </c>
      <c r="G240" s="29" t="s">
        <v>375</v>
      </c>
      <c r="H240" s="29" t="s">
        <v>375</v>
      </c>
      <c r="I240" s="29" t="s">
        <v>375</v>
      </c>
      <c r="J240" s="29" t="s">
        <v>375</v>
      </c>
      <c r="K240" s="29" t="s">
        <v>375</v>
      </c>
      <c r="L240" s="58">
        <f>'Расчет субсидий'!P240-1</f>
        <v>-0.23998863959102523</v>
      </c>
      <c r="M240" s="58">
        <f>L240*'Расчет субсидий'!Q240</f>
        <v>-4.7997727918205051</v>
      </c>
      <c r="N240" s="59">
        <f t="shared" si="74"/>
        <v>-19.364571398458548</v>
      </c>
      <c r="O240" s="58">
        <f>'Расчет субсидий'!T240-1</f>
        <v>7.1428571428571397E-2</v>
      </c>
      <c r="P240" s="58">
        <f>O240*'Расчет субсидий'!U240</f>
        <v>1.071428571428571</v>
      </c>
      <c r="Q240" s="59">
        <f t="shared" si="75"/>
        <v>4.3226535858393405</v>
      </c>
      <c r="R240" s="58">
        <f>'Расчет субсидий'!X240-1</f>
        <v>5.0000000000000044E-2</v>
      </c>
      <c r="S240" s="58">
        <f>R240*'Расчет субсидий'!Y240</f>
        <v>1.7500000000000016</v>
      </c>
      <c r="T240" s="59">
        <f t="shared" si="76"/>
        <v>7.0603341902042658</v>
      </c>
      <c r="U240" s="58">
        <f t="shared" ref="U240:U303" si="77">D240+M240+P240+S240</f>
        <v>-6.7103442203919332</v>
      </c>
    </row>
    <row r="241" spans="1:21" ht="15" customHeight="1">
      <c r="A241" s="35" t="s">
        <v>237</v>
      </c>
      <c r="B241" s="56">
        <f>'Расчет субсидий'!AE241</f>
        <v>33.463636363636354</v>
      </c>
      <c r="C241" s="58">
        <f>'Расчет субсидий'!D241-1</f>
        <v>-1</v>
      </c>
      <c r="D241" s="58">
        <f>C241*'Расчет субсидий'!E241</f>
        <v>0</v>
      </c>
      <c r="E241" s="59">
        <f t="shared" si="73"/>
        <v>0</v>
      </c>
      <c r="F241" s="29" t="s">
        <v>375</v>
      </c>
      <c r="G241" s="29" t="s">
        <v>375</v>
      </c>
      <c r="H241" s="29" t="s">
        <v>375</v>
      </c>
      <c r="I241" s="29" t="s">
        <v>375</v>
      </c>
      <c r="J241" s="29" t="s">
        <v>375</v>
      </c>
      <c r="K241" s="29" t="s">
        <v>375</v>
      </c>
      <c r="L241" s="58">
        <f>'Расчет субсидий'!P241-1</f>
        <v>0.15384615384615397</v>
      </c>
      <c r="M241" s="58">
        <f>L241*'Расчет субсидий'!Q241</f>
        <v>3.0769230769230793</v>
      </c>
      <c r="N241" s="59">
        <f t="shared" si="74"/>
        <v>1.0606540844258758</v>
      </c>
      <c r="O241" s="58">
        <f>'Расчет субсидий'!T241-1</f>
        <v>3.5</v>
      </c>
      <c r="P241" s="58">
        <f>O241*'Расчет субсидий'!U241</f>
        <v>70</v>
      </c>
      <c r="Q241" s="59">
        <f t="shared" si="75"/>
        <v>24.12988042068865</v>
      </c>
      <c r="R241" s="58">
        <f>'Расчет субсидий'!X241-1</f>
        <v>0.8</v>
      </c>
      <c r="S241" s="58">
        <f>R241*'Расчет субсидий'!Y241</f>
        <v>24</v>
      </c>
      <c r="T241" s="59">
        <f t="shared" si="76"/>
        <v>8.2731018585218248</v>
      </c>
      <c r="U241" s="58">
        <f t="shared" si="77"/>
        <v>97.07692307692308</v>
      </c>
    </row>
    <row r="242" spans="1:21" ht="15" customHeight="1">
      <c r="A242" s="35" t="s">
        <v>238</v>
      </c>
      <c r="B242" s="56">
        <f>'Расчет субсидий'!AE242</f>
        <v>58.75454545454545</v>
      </c>
      <c r="C242" s="58">
        <f>'Расчет субсидий'!D242-1</f>
        <v>-1</v>
      </c>
      <c r="D242" s="58">
        <f>C242*'Расчет субсидий'!E242</f>
        <v>0</v>
      </c>
      <c r="E242" s="59">
        <f t="shared" si="73"/>
        <v>0</v>
      </c>
      <c r="F242" s="29" t="s">
        <v>375</v>
      </c>
      <c r="G242" s="29" t="s">
        <v>375</v>
      </c>
      <c r="H242" s="29" t="s">
        <v>375</v>
      </c>
      <c r="I242" s="29" t="s">
        <v>375</v>
      </c>
      <c r="J242" s="29" t="s">
        <v>375</v>
      </c>
      <c r="K242" s="29" t="s">
        <v>375</v>
      </c>
      <c r="L242" s="58">
        <f>'Расчет субсидий'!P242-1</f>
        <v>-0.44326241134751776</v>
      </c>
      <c r="M242" s="58">
        <f>L242*'Расчет субсидий'!Q242</f>
        <v>-8.8652482269503547</v>
      </c>
      <c r="N242" s="59">
        <f t="shared" si="74"/>
        <v>-20.505690701971687</v>
      </c>
      <c r="O242" s="58">
        <f>'Расчет субсидий'!T242-1</f>
        <v>0.81333333333333324</v>
      </c>
      <c r="P242" s="58">
        <f>O242*'Расчет субсидий'!U242</f>
        <v>16.266666666666666</v>
      </c>
      <c r="Q242" s="59">
        <f t="shared" si="75"/>
        <v>37.625481755233814</v>
      </c>
      <c r="R242" s="58">
        <f>'Расчет субсидий'!X242-1</f>
        <v>0.60000000000000009</v>
      </c>
      <c r="S242" s="58">
        <f>R242*'Расчет субсидий'!Y242</f>
        <v>18.000000000000004</v>
      </c>
      <c r="T242" s="59">
        <f t="shared" si="76"/>
        <v>41.634754401283324</v>
      </c>
      <c r="U242" s="58">
        <f t="shared" si="77"/>
        <v>25.401418439716316</v>
      </c>
    </row>
    <row r="243" spans="1:21" ht="15" customHeight="1">
      <c r="A243" s="35" t="s">
        <v>239</v>
      </c>
      <c r="B243" s="56">
        <f>'Расчет субсидий'!AE243</f>
        <v>54.927272727272708</v>
      </c>
      <c r="C243" s="58">
        <f>'Расчет субсидий'!D243-1</f>
        <v>0.22703703703703693</v>
      </c>
      <c r="D243" s="58">
        <f>C243*'Расчет субсидий'!E243</f>
        <v>2.2703703703703693</v>
      </c>
      <c r="E243" s="59">
        <f t="shared" si="73"/>
        <v>4.1150217271775826</v>
      </c>
      <c r="F243" s="29" t="s">
        <v>375</v>
      </c>
      <c r="G243" s="29" t="s">
        <v>375</v>
      </c>
      <c r="H243" s="29" t="s">
        <v>375</v>
      </c>
      <c r="I243" s="29" t="s">
        <v>375</v>
      </c>
      <c r="J243" s="29" t="s">
        <v>375</v>
      </c>
      <c r="K243" s="29" t="s">
        <v>375</v>
      </c>
      <c r="L243" s="58">
        <f>'Расчет субсидий'!P243-1</f>
        <v>0.94547563805104384</v>
      </c>
      <c r="M243" s="58">
        <f>L243*'Расчет субсидий'!Q243</f>
        <v>18.909512761020878</v>
      </c>
      <c r="N243" s="59">
        <f t="shared" si="74"/>
        <v>34.273287247511476</v>
      </c>
      <c r="O243" s="58">
        <f>'Расчет субсидий'!T243-1</f>
        <v>0.19999999999999996</v>
      </c>
      <c r="P243" s="58">
        <f>O243*'Расчет субсидий'!U243</f>
        <v>2.9999999999999991</v>
      </c>
      <c r="Q243" s="59">
        <f t="shared" si="75"/>
        <v>5.4374675350959913</v>
      </c>
      <c r="R243" s="58">
        <f>'Расчет субсидий'!X243-1</f>
        <v>0.17500000000000004</v>
      </c>
      <c r="S243" s="58">
        <f>R243*'Расчет субсидий'!Y243</f>
        <v>6.1250000000000018</v>
      </c>
      <c r="T243" s="59">
        <f t="shared" si="76"/>
        <v>11.101496217487657</v>
      </c>
      <c r="U243" s="58">
        <f t="shared" si="77"/>
        <v>30.30488313139125</v>
      </c>
    </row>
    <row r="244" spans="1:21" ht="15" customHeight="1">
      <c r="A244" s="35" t="s">
        <v>240</v>
      </c>
      <c r="B244" s="56">
        <f>'Расчет субсидий'!AE244</f>
        <v>57.045454545454561</v>
      </c>
      <c r="C244" s="58">
        <f>'Расчет субсидий'!D244-1</f>
        <v>0.65673351278600278</v>
      </c>
      <c r="D244" s="58">
        <f>C244*'Расчет субсидий'!E244</f>
        <v>6.5673351278600283</v>
      </c>
      <c r="E244" s="59">
        <f t="shared" si="73"/>
        <v>25.008644278790726</v>
      </c>
      <c r="F244" s="29" t="s">
        <v>375</v>
      </c>
      <c r="G244" s="29" t="s">
        <v>375</v>
      </c>
      <c r="H244" s="29" t="s">
        <v>375</v>
      </c>
      <c r="I244" s="29" t="s">
        <v>375</v>
      </c>
      <c r="J244" s="29" t="s">
        <v>375</v>
      </c>
      <c r="K244" s="29" t="s">
        <v>375</v>
      </c>
      <c r="L244" s="58">
        <f>'Расчет субсидий'!P244-1</f>
        <v>-0.16685250886974157</v>
      </c>
      <c r="M244" s="58">
        <f>L244*'Расчет субсидий'!Q244</f>
        <v>-3.3370501773948313</v>
      </c>
      <c r="N244" s="59">
        <f t="shared" si="74"/>
        <v>-12.707605018192021</v>
      </c>
      <c r="O244" s="58">
        <f>'Расчет субсидий'!T244-1</f>
        <v>0.375</v>
      </c>
      <c r="P244" s="58">
        <f>O244*'Расчет субсидий'!U244</f>
        <v>3.75</v>
      </c>
      <c r="Q244" s="59">
        <f t="shared" si="75"/>
        <v>14.280132537719956</v>
      </c>
      <c r="R244" s="58">
        <f>'Расчет субсидий'!X244-1</f>
        <v>0.19999999999999996</v>
      </c>
      <c r="S244" s="58">
        <f>R244*'Расчет субсидий'!Y244</f>
        <v>7.9999999999999982</v>
      </c>
      <c r="T244" s="59">
        <f t="shared" si="76"/>
        <v>30.464282747135897</v>
      </c>
      <c r="U244" s="58">
        <f t="shared" si="77"/>
        <v>14.980284950465196</v>
      </c>
    </row>
    <row r="245" spans="1:21" ht="15" customHeight="1">
      <c r="A245" s="34" t="s">
        <v>241</v>
      </c>
      <c r="B245" s="60"/>
      <c r="C245" s="61"/>
      <c r="D245" s="61"/>
      <c r="E245" s="62"/>
      <c r="F245" s="61"/>
      <c r="G245" s="61"/>
      <c r="H245" s="62"/>
      <c r="I245" s="62"/>
      <c r="J245" s="62"/>
      <c r="K245" s="62"/>
      <c r="L245" s="61"/>
      <c r="M245" s="61"/>
      <c r="N245" s="62"/>
      <c r="O245" s="61"/>
      <c r="P245" s="61"/>
      <c r="Q245" s="62"/>
      <c r="R245" s="61"/>
      <c r="S245" s="61"/>
      <c r="T245" s="62"/>
      <c r="U245" s="62"/>
    </row>
    <row r="246" spans="1:21" ht="15" customHeight="1">
      <c r="A246" s="35" t="s">
        <v>242</v>
      </c>
      <c r="B246" s="56">
        <f>'Расчет субсидий'!AE246</f>
        <v>57.509090909090958</v>
      </c>
      <c r="C246" s="58">
        <f>'Расчет субсидий'!D246-1</f>
        <v>-5.2469135802469147E-2</v>
      </c>
      <c r="D246" s="58">
        <f>C246*'Расчет субсидий'!E246</f>
        <v>-0.52469135802469147</v>
      </c>
      <c r="E246" s="59">
        <f t="shared" ref="E246:E260" si="78">$B246*D246/$U246</f>
        <v>-0.88026702601123807</v>
      </c>
      <c r="F246" s="29" t="s">
        <v>375</v>
      </c>
      <c r="G246" s="29" t="s">
        <v>375</v>
      </c>
      <c r="H246" s="29" t="s">
        <v>375</v>
      </c>
      <c r="I246" s="29" t="s">
        <v>375</v>
      </c>
      <c r="J246" s="29" t="s">
        <v>375</v>
      </c>
      <c r="K246" s="29" t="s">
        <v>375</v>
      </c>
      <c r="L246" s="58">
        <f>'Расчет субсидий'!P246-1</f>
        <v>-0.67226890756302526</v>
      </c>
      <c r="M246" s="58">
        <f>L246*'Расчет субсидий'!Q246</f>
        <v>-13.445378151260506</v>
      </c>
      <c r="N246" s="59">
        <f t="shared" ref="N246:N260" si="79">$B246*M246/$U246</f>
        <v>-22.557114497490151</v>
      </c>
      <c r="O246" s="58">
        <f>'Расчет субсидий'!T246-1</f>
        <v>0.5374449339207048</v>
      </c>
      <c r="P246" s="58">
        <f>O246*'Расчет субсидий'!U246</f>
        <v>10.748898678414097</v>
      </c>
      <c r="Q246" s="59">
        <f t="shared" ref="Q246:Q260" si="80">$B246*P246/$U246</f>
        <v>18.033270279436234</v>
      </c>
      <c r="R246" s="58">
        <f>'Расчет субсидий'!X246-1</f>
        <v>1.25</v>
      </c>
      <c r="S246" s="58">
        <f>R246*'Расчет субсидий'!Y246</f>
        <v>37.5</v>
      </c>
      <c r="T246" s="59">
        <f t="shared" ref="T246:T260" si="81">$B246*S246/$U246</f>
        <v>62.913202153156114</v>
      </c>
      <c r="U246" s="58">
        <f t="shared" si="77"/>
        <v>34.278829169128898</v>
      </c>
    </row>
    <row r="247" spans="1:21" ht="15" customHeight="1">
      <c r="A247" s="35" t="s">
        <v>243</v>
      </c>
      <c r="B247" s="56">
        <f>'Расчет субсидий'!AE247</f>
        <v>-3.6090909090908951</v>
      </c>
      <c r="C247" s="58">
        <f>'Расчет субсидий'!D247-1</f>
        <v>-1</v>
      </c>
      <c r="D247" s="58">
        <f>C247*'Расчет субсидий'!E247</f>
        <v>0</v>
      </c>
      <c r="E247" s="59">
        <f t="shared" si="78"/>
        <v>0</v>
      </c>
      <c r="F247" s="29" t="s">
        <v>375</v>
      </c>
      <c r="G247" s="29" t="s">
        <v>375</v>
      </c>
      <c r="H247" s="29" t="s">
        <v>375</v>
      </c>
      <c r="I247" s="29" t="s">
        <v>375</v>
      </c>
      <c r="J247" s="29" t="s">
        <v>375</v>
      </c>
      <c r="K247" s="29" t="s">
        <v>375</v>
      </c>
      <c r="L247" s="58">
        <f>'Расчет субсидий'!P247-1</f>
        <v>-0.17491749174917492</v>
      </c>
      <c r="M247" s="58">
        <f>L247*'Расчет субсидий'!Q247</f>
        <v>-3.4983498349834985</v>
      </c>
      <c r="N247" s="59">
        <f t="shared" si="79"/>
        <v>-9.8491645103016676</v>
      </c>
      <c r="O247" s="58">
        <f>'Расчет субсидий'!T247-1</f>
        <v>0.15384615384615374</v>
      </c>
      <c r="P247" s="58">
        <f>O247*'Расчет субсидий'!U247</f>
        <v>1.5384615384615374</v>
      </c>
      <c r="Q247" s="59">
        <f t="shared" si="80"/>
        <v>4.3313452055463042</v>
      </c>
      <c r="R247" s="58">
        <f>'Расчет субсидий'!X247-1</f>
        <v>1.6949152542372836E-2</v>
      </c>
      <c r="S247" s="58">
        <f>R247*'Расчет субсидий'!Y247</f>
        <v>0.67796610169491345</v>
      </c>
      <c r="T247" s="59">
        <f t="shared" si="81"/>
        <v>1.9087283956644689</v>
      </c>
      <c r="U247" s="58">
        <f t="shared" si="77"/>
        <v>-1.2819221948270476</v>
      </c>
    </row>
    <row r="248" spans="1:21" ht="15" customHeight="1">
      <c r="A248" s="35" t="s">
        <v>244</v>
      </c>
      <c r="B248" s="56">
        <f>'Расчет субсидий'!AE248</f>
        <v>17.854545454545473</v>
      </c>
      <c r="C248" s="58">
        <f>'Расчет субсидий'!D248-1</f>
        <v>1.51673640167364</v>
      </c>
      <c r="D248" s="58">
        <f>C248*'Расчет субсидий'!E248</f>
        <v>15.1673640167364</v>
      </c>
      <c r="E248" s="59">
        <f t="shared" si="78"/>
        <v>26.713624317027751</v>
      </c>
      <c r="F248" s="29" t="s">
        <v>375</v>
      </c>
      <c r="G248" s="29" t="s">
        <v>375</v>
      </c>
      <c r="H248" s="29" t="s">
        <v>375</v>
      </c>
      <c r="I248" s="29" t="s">
        <v>375</v>
      </c>
      <c r="J248" s="29" t="s">
        <v>375</v>
      </c>
      <c r="K248" s="29" t="s">
        <v>375</v>
      </c>
      <c r="L248" s="58">
        <f>'Расчет субсидий'!P248-1</f>
        <v>-0.22999999999999998</v>
      </c>
      <c r="M248" s="58">
        <f>L248*'Расчет субсидий'!Q248</f>
        <v>-4.5999999999999996</v>
      </c>
      <c r="N248" s="59">
        <f t="shared" si="79"/>
        <v>-8.1017816756249132</v>
      </c>
      <c r="O248" s="58">
        <f>'Расчет субсидий'!T248-1</f>
        <v>-0.108108108108108</v>
      </c>
      <c r="P248" s="58">
        <f>O248*'Расчет субсидий'!U248</f>
        <v>-2.7027027027027</v>
      </c>
      <c r="Q248" s="59">
        <f t="shared" si="80"/>
        <v>-4.7601537459605794</v>
      </c>
      <c r="R248" s="58">
        <f>'Расчет субсидий'!X248-1</f>
        <v>9.0909090909090828E-2</v>
      </c>
      <c r="S248" s="58">
        <f>R248*'Расчет субсидий'!Y248</f>
        <v>2.2727272727272707</v>
      </c>
      <c r="T248" s="59">
        <f t="shared" si="81"/>
        <v>4.0028565591032148</v>
      </c>
      <c r="U248" s="58">
        <f t="shared" si="77"/>
        <v>10.13738858676097</v>
      </c>
    </row>
    <row r="249" spans="1:21" ht="15" customHeight="1">
      <c r="A249" s="35" t="s">
        <v>245</v>
      </c>
      <c r="B249" s="56">
        <f>'Расчет субсидий'!AE249</f>
        <v>-30.827272727272714</v>
      </c>
      <c r="C249" s="58">
        <f>'Расчет субсидий'!D249-1</f>
        <v>-1</v>
      </c>
      <c r="D249" s="58">
        <f>C249*'Расчет субсидий'!E249</f>
        <v>0</v>
      </c>
      <c r="E249" s="59">
        <f t="shared" si="78"/>
        <v>0</v>
      </c>
      <c r="F249" s="29" t="s">
        <v>375</v>
      </c>
      <c r="G249" s="29" t="s">
        <v>375</v>
      </c>
      <c r="H249" s="29" t="s">
        <v>375</v>
      </c>
      <c r="I249" s="29" t="s">
        <v>375</v>
      </c>
      <c r="J249" s="29" t="s">
        <v>375</v>
      </c>
      <c r="K249" s="29" t="s">
        <v>375</v>
      </c>
      <c r="L249" s="58">
        <f>'Расчет субсидий'!P249-1</f>
        <v>-0.68717948717948718</v>
      </c>
      <c r="M249" s="58">
        <f>L249*'Расчет субсидий'!Q249</f>
        <v>-13.743589743589745</v>
      </c>
      <c r="N249" s="59">
        <f t="shared" si="79"/>
        <v>-31.991129103229763</v>
      </c>
      <c r="O249" s="58">
        <f>'Расчет субсидий'!T249-1</f>
        <v>2.4999999999999911E-2</v>
      </c>
      <c r="P249" s="58">
        <f>O249*'Расчет субсидий'!U249</f>
        <v>0.49999999999999822</v>
      </c>
      <c r="Q249" s="59">
        <f t="shared" si="80"/>
        <v>1.1638563759570486</v>
      </c>
      <c r="R249" s="58">
        <f>'Расчет субсидий'!X249-1</f>
        <v>0</v>
      </c>
      <c r="S249" s="58">
        <f>R249*'Расчет субсидий'!Y249</f>
        <v>0</v>
      </c>
      <c r="T249" s="59">
        <f t="shared" si="81"/>
        <v>0</v>
      </c>
      <c r="U249" s="58">
        <f t="shared" si="77"/>
        <v>-13.243589743589746</v>
      </c>
    </row>
    <row r="250" spans="1:21" ht="15" customHeight="1">
      <c r="A250" s="35" t="s">
        <v>246</v>
      </c>
      <c r="B250" s="56">
        <f>'Расчет субсидий'!AE250</f>
        <v>35.027272727272731</v>
      </c>
      <c r="C250" s="58">
        <f>'Расчет субсидий'!D250-1</f>
        <v>-1</v>
      </c>
      <c r="D250" s="58">
        <f>C250*'Расчет субсидий'!E250</f>
        <v>0</v>
      </c>
      <c r="E250" s="59">
        <f t="shared" si="78"/>
        <v>0</v>
      </c>
      <c r="F250" s="29" t="s">
        <v>375</v>
      </c>
      <c r="G250" s="29" t="s">
        <v>375</v>
      </c>
      <c r="H250" s="29" t="s">
        <v>375</v>
      </c>
      <c r="I250" s="29" t="s">
        <v>375</v>
      </c>
      <c r="J250" s="29" t="s">
        <v>375</v>
      </c>
      <c r="K250" s="29" t="s">
        <v>375</v>
      </c>
      <c r="L250" s="58">
        <f>'Расчет субсидий'!P250-1</f>
        <v>0.1424332344213648</v>
      </c>
      <c r="M250" s="58">
        <f>L250*'Расчет субсидий'!Q250</f>
        <v>2.8486646884272959</v>
      </c>
      <c r="N250" s="59">
        <f t="shared" si="79"/>
        <v>3.6934936550863284</v>
      </c>
      <c r="O250" s="58">
        <f>'Расчет субсидий'!T250-1</f>
        <v>0.5</v>
      </c>
      <c r="P250" s="58">
        <f>O250*'Расчет субсидий'!U250</f>
        <v>12.5</v>
      </c>
      <c r="Q250" s="59">
        <f t="shared" si="80"/>
        <v>16.207127106303311</v>
      </c>
      <c r="R250" s="58">
        <f>'Расчет субсидий'!X250-1</f>
        <v>0.46666666666666679</v>
      </c>
      <c r="S250" s="58">
        <f>R250*'Расчет субсидий'!Y250</f>
        <v>11.66666666666667</v>
      </c>
      <c r="T250" s="59">
        <f t="shared" si="81"/>
        <v>15.126651965883095</v>
      </c>
      <c r="U250" s="58">
        <f t="shared" si="77"/>
        <v>27.015331355093963</v>
      </c>
    </row>
    <row r="251" spans="1:21" ht="15" customHeight="1">
      <c r="A251" s="35" t="s">
        <v>247</v>
      </c>
      <c r="B251" s="56">
        <f>'Расчет субсидий'!AE251</f>
        <v>-35.036363636363632</v>
      </c>
      <c r="C251" s="58">
        <f>'Расчет субсидий'!D251-1</f>
        <v>-1</v>
      </c>
      <c r="D251" s="58">
        <f>C251*'Расчет субсидий'!E251</f>
        <v>0</v>
      </c>
      <c r="E251" s="59">
        <f t="shared" si="78"/>
        <v>0</v>
      </c>
      <c r="F251" s="29" t="s">
        <v>375</v>
      </c>
      <c r="G251" s="29" t="s">
        <v>375</v>
      </c>
      <c r="H251" s="29" t="s">
        <v>375</v>
      </c>
      <c r="I251" s="29" t="s">
        <v>375</v>
      </c>
      <c r="J251" s="29" t="s">
        <v>375</v>
      </c>
      <c r="K251" s="29" t="s">
        <v>375</v>
      </c>
      <c r="L251" s="58">
        <f>'Расчет субсидий'!P251-1</f>
        <v>-0.62378640776699035</v>
      </c>
      <c r="M251" s="58">
        <f>L251*'Расчет субсидий'!Q251</f>
        <v>-12.475728155339807</v>
      </c>
      <c r="N251" s="59">
        <f t="shared" si="79"/>
        <v>-28.246413641650825</v>
      </c>
      <c r="O251" s="58">
        <f>'Расчет субсидий'!T251-1</f>
        <v>-0.12184873949579844</v>
      </c>
      <c r="P251" s="58">
        <f>O251*'Расчет субсидий'!U251</f>
        <v>-4.8739495798319377</v>
      </c>
      <c r="Q251" s="59">
        <f t="shared" si="80"/>
        <v>-11.035155157781917</v>
      </c>
      <c r="R251" s="58">
        <f>'Расчет субсидий'!X251-1</f>
        <v>0.18749999999999978</v>
      </c>
      <c r="S251" s="58">
        <f>R251*'Расчет субсидий'!Y251</f>
        <v>1.8749999999999978</v>
      </c>
      <c r="T251" s="59">
        <f t="shared" si="81"/>
        <v>4.2452051630691114</v>
      </c>
      <c r="U251" s="58">
        <f t="shared" si="77"/>
        <v>-15.474677735171747</v>
      </c>
    </row>
    <row r="252" spans="1:21" ht="15" customHeight="1">
      <c r="A252" s="35" t="s">
        <v>248</v>
      </c>
      <c r="B252" s="56">
        <f>'Расчет субсидий'!AE252</f>
        <v>56.481818181818198</v>
      </c>
      <c r="C252" s="58">
        <f>'Расчет субсидий'!D252-1</f>
        <v>-1</v>
      </c>
      <c r="D252" s="58">
        <f>C252*'Расчет субсидий'!E252</f>
        <v>0</v>
      </c>
      <c r="E252" s="59">
        <f t="shared" si="78"/>
        <v>0</v>
      </c>
      <c r="F252" s="29" t="s">
        <v>375</v>
      </c>
      <c r="G252" s="29" t="s">
        <v>375</v>
      </c>
      <c r="H252" s="29" t="s">
        <v>375</v>
      </c>
      <c r="I252" s="29" t="s">
        <v>375</v>
      </c>
      <c r="J252" s="29" t="s">
        <v>375</v>
      </c>
      <c r="K252" s="29" t="s">
        <v>375</v>
      </c>
      <c r="L252" s="58">
        <f>'Расчет субсидий'!P252-1</f>
        <v>-0.68080808080808075</v>
      </c>
      <c r="M252" s="58">
        <f>L252*'Расчет субсидий'!Q252</f>
        <v>-13.616161616161616</v>
      </c>
      <c r="N252" s="59">
        <f t="shared" si="79"/>
        <v>-41.907661899827602</v>
      </c>
      <c r="O252" s="58">
        <f>'Расчет субсидий'!T252-1</f>
        <v>-9.1666666666666674E-2</v>
      </c>
      <c r="P252" s="58">
        <f>O252*'Расчет субсидий'!U252</f>
        <v>-2.291666666666667</v>
      </c>
      <c r="Q252" s="59">
        <f t="shared" si="80"/>
        <v>-7.0532646836226922</v>
      </c>
      <c r="R252" s="58">
        <f>'Расчет субсидий'!X252-1</f>
        <v>1.3703703703703702</v>
      </c>
      <c r="S252" s="58">
        <f>R252*'Расчет субсидий'!Y252</f>
        <v>34.259259259259252</v>
      </c>
      <c r="T252" s="59">
        <f t="shared" si="81"/>
        <v>105.4427447652685</v>
      </c>
      <c r="U252" s="58">
        <f t="shared" si="77"/>
        <v>18.351430976430969</v>
      </c>
    </row>
    <row r="253" spans="1:21" ht="15" customHeight="1">
      <c r="A253" s="35" t="s">
        <v>249</v>
      </c>
      <c r="B253" s="56">
        <f>'Расчет субсидий'!AE253</f>
        <v>-19.27272727272728</v>
      </c>
      <c r="C253" s="58">
        <f>'Расчет субсидий'!D253-1</f>
        <v>-1</v>
      </c>
      <c r="D253" s="58">
        <f>C253*'Расчет субсидий'!E253</f>
        <v>0</v>
      </c>
      <c r="E253" s="59">
        <f t="shared" si="78"/>
        <v>0</v>
      </c>
      <c r="F253" s="29" t="s">
        <v>375</v>
      </c>
      <c r="G253" s="29" t="s">
        <v>375</v>
      </c>
      <c r="H253" s="29" t="s">
        <v>375</v>
      </c>
      <c r="I253" s="29" t="s">
        <v>375</v>
      </c>
      <c r="J253" s="29" t="s">
        <v>375</v>
      </c>
      <c r="K253" s="29" t="s">
        <v>375</v>
      </c>
      <c r="L253" s="58">
        <f>'Расчет субсидий'!P253-1</f>
        <v>-0.33247643530419879</v>
      </c>
      <c r="M253" s="58">
        <f>L253*'Расчет субсидий'!Q253</f>
        <v>-6.6495287060839754</v>
      </c>
      <c r="N253" s="59">
        <f t="shared" si="79"/>
        <v>-16.47618055964255</v>
      </c>
      <c r="O253" s="58">
        <f>'Расчет субсидий'!T253-1</f>
        <v>-0.14214641080312718</v>
      </c>
      <c r="P253" s="58">
        <f>O253*'Расчет субсидий'!U253</f>
        <v>-2.8429282160625435</v>
      </c>
      <c r="Q253" s="59">
        <f t="shared" si="80"/>
        <v>-7.0441982697348493</v>
      </c>
      <c r="R253" s="58">
        <f>'Расчет субсидий'!X253-1</f>
        <v>5.7142857142857162E-2</v>
      </c>
      <c r="S253" s="58">
        <f>R253*'Расчет субсидий'!Y253</f>
        <v>1.7142857142857149</v>
      </c>
      <c r="T253" s="59">
        <f t="shared" si="81"/>
        <v>4.2476515566501165</v>
      </c>
      <c r="U253" s="58">
        <f t="shared" si="77"/>
        <v>-7.7781712078608045</v>
      </c>
    </row>
    <row r="254" spans="1:21" ht="15" customHeight="1">
      <c r="A254" s="35" t="s">
        <v>250</v>
      </c>
      <c r="B254" s="56">
        <f>'Расчет субсидий'!AE254</f>
        <v>62.445454545454538</v>
      </c>
      <c r="C254" s="58">
        <f>'Расчет субсидий'!D254-1</f>
        <v>-0.22178453646024188</v>
      </c>
      <c r="D254" s="58">
        <f>C254*'Расчет субсидий'!E254</f>
        <v>-2.217845364602419</v>
      </c>
      <c r="E254" s="59">
        <f t="shared" si="78"/>
        <v>-9.6671064413046199</v>
      </c>
      <c r="F254" s="29" t="s">
        <v>375</v>
      </c>
      <c r="G254" s="29" t="s">
        <v>375</v>
      </c>
      <c r="H254" s="29" t="s">
        <v>375</v>
      </c>
      <c r="I254" s="29" t="s">
        <v>375</v>
      </c>
      <c r="J254" s="29" t="s">
        <v>375</v>
      </c>
      <c r="K254" s="29" t="s">
        <v>375</v>
      </c>
      <c r="L254" s="58">
        <f>'Расчет субсидий'!P254-1</f>
        <v>0.18995492594977459</v>
      </c>
      <c r="M254" s="58">
        <f>L254*'Расчет субсидий'!Q254</f>
        <v>3.7990985189954918</v>
      </c>
      <c r="N254" s="59">
        <f t="shared" si="79"/>
        <v>16.559445644992422</v>
      </c>
      <c r="O254" s="58">
        <f>'Расчет субсидий'!T254-1</f>
        <v>0.50980392156862764</v>
      </c>
      <c r="P254" s="58">
        <f>O254*'Расчет субсидий'!U254</f>
        <v>12.745098039215691</v>
      </c>
      <c r="Q254" s="59">
        <f t="shared" si="80"/>
        <v>55.553115341766741</v>
      </c>
      <c r="R254" s="58">
        <f>'Расчет субсидий'!X254-1</f>
        <v>0</v>
      </c>
      <c r="S254" s="58">
        <f>R254*'Расчет субсидий'!Y254</f>
        <v>0</v>
      </c>
      <c r="T254" s="59">
        <f t="shared" si="81"/>
        <v>0</v>
      </c>
      <c r="U254" s="58">
        <f t="shared" si="77"/>
        <v>14.326351193608764</v>
      </c>
    </row>
    <row r="255" spans="1:21" ht="15" customHeight="1">
      <c r="A255" s="35" t="s">
        <v>251</v>
      </c>
      <c r="B255" s="56">
        <f>'Расчет субсидий'!AE255</f>
        <v>-32.136363636363626</v>
      </c>
      <c r="C255" s="58">
        <f>'Расчет субсидий'!D255-1</f>
        <v>-1</v>
      </c>
      <c r="D255" s="58">
        <f>C255*'Расчет субсидий'!E255</f>
        <v>0</v>
      </c>
      <c r="E255" s="59">
        <f t="shared" si="78"/>
        <v>0</v>
      </c>
      <c r="F255" s="29" t="s">
        <v>375</v>
      </c>
      <c r="G255" s="29" t="s">
        <v>375</v>
      </c>
      <c r="H255" s="29" t="s">
        <v>375</v>
      </c>
      <c r="I255" s="29" t="s">
        <v>375</v>
      </c>
      <c r="J255" s="29" t="s">
        <v>375</v>
      </c>
      <c r="K255" s="29" t="s">
        <v>375</v>
      </c>
      <c r="L255" s="58">
        <f>'Расчет субсидий'!P255-1</f>
        <v>0.22068965517241379</v>
      </c>
      <c r="M255" s="58">
        <f>L255*'Расчет субсидий'!Q255</f>
        <v>4.4137931034482758</v>
      </c>
      <c r="N255" s="59">
        <f t="shared" si="79"/>
        <v>12.446581978496868</v>
      </c>
      <c r="O255" s="58">
        <f>'Расчет субсидий'!T255-1</f>
        <v>-0.90588235294117647</v>
      </c>
      <c r="P255" s="58">
        <f>O255*'Расчет субсидий'!U255</f>
        <v>-18.117647058823529</v>
      </c>
      <c r="Q255" s="59">
        <f t="shared" si="80"/>
        <v>-51.090473452175559</v>
      </c>
      <c r="R255" s="58">
        <f>'Расчет субсидий'!X255-1</f>
        <v>7.6923076923076872E-2</v>
      </c>
      <c r="S255" s="58">
        <f>R255*'Расчет субсидий'!Y255</f>
        <v>2.3076923076923062</v>
      </c>
      <c r="T255" s="59">
        <f t="shared" si="81"/>
        <v>6.5075278373150649</v>
      </c>
      <c r="U255" s="58">
        <f t="shared" si="77"/>
        <v>-11.396161647682947</v>
      </c>
    </row>
    <row r="256" spans="1:21" ht="15" customHeight="1">
      <c r="A256" s="35" t="s">
        <v>252</v>
      </c>
      <c r="B256" s="56">
        <f>'Расчет субсидий'!AE256</f>
        <v>33.163636363636385</v>
      </c>
      <c r="C256" s="58">
        <f>'Расчет субсидий'!D256-1</f>
        <v>7.1070234113712383E-2</v>
      </c>
      <c r="D256" s="58">
        <f>C256*'Расчет субсидий'!E256</f>
        <v>0.71070234113712383</v>
      </c>
      <c r="E256" s="59">
        <f t="shared" si="78"/>
        <v>2.1357684041263383</v>
      </c>
      <c r="F256" s="29" t="s">
        <v>375</v>
      </c>
      <c r="G256" s="29" t="s">
        <v>375</v>
      </c>
      <c r="H256" s="29" t="s">
        <v>375</v>
      </c>
      <c r="I256" s="29" t="s">
        <v>375</v>
      </c>
      <c r="J256" s="29" t="s">
        <v>375</v>
      </c>
      <c r="K256" s="29" t="s">
        <v>375</v>
      </c>
      <c r="L256" s="58">
        <f>'Расчет субсидий'!P256-1</f>
        <v>9.2578124999999956E-2</v>
      </c>
      <c r="M256" s="58">
        <f>L256*'Расчет субсидий'!Q256</f>
        <v>1.8515624999999991</v>
      </c>
      <c r="N256" s="59">
        <f t="shared" si="79"/>
        <v>5.5642263390295819</v>
      </c>
      <c r="O256" s="58">
        <f>'Расчет субсидий'!T256-1</f>
        <v>-7.4502639058059317E-2</v>
      </c>
      <c r="P256" s="58">
        <f>O256*'Расчет субсидий'!U256</f>
        <v>-0.74502639058059317</v>
      </c>
      <c r="Q256" s="59">
        <f t="shared" si="80"/>
        <v>-2.2389173823409578</v>
      </c>
      <c r="R256" s="58">
        <f>'Расчет субсидий'!X256-1</f>
        <v>0.2304589006555724</v>
      </c>
      <c r="S256" s="58">
        <f>R256*'Расчет субсидий'!Y256</f>
        <v>9.2183560262228958</v>
      </c>
      <c r="T256" s="59">
        <f t="shared" si="81"/>
        <v>27.70255900282142</v>
      </c>
      <c r="U256" s="58">
        <f t="shared" si="77"/>
        <v>11.035594476779426</v>
      </c>
    </row>
    <row r="257" spans="1:21" ht="15" customHeight="1">
      <c r="A257" s="35" t="s">
        <v>253</v>
      </c>
      <c r="B257" s="56">
        <f>'Расчет субсидий'!AE257</f>
        <v>-44.409090909090935</v>
      </c>
      <c r="C257" s="58">
        <f>'Расчет субсидий'!D257-1</f>
        <v>-1</v>
      </c>
      <c r="D257" s="58">
        <f>C257*'Расчет субсидий'!E257</f>
        <v>0</v>
      </c>
      <c r="E257" s="59">
        <f t="shared" si="78"/>
        <v>0</v>
      </c>
      <c r="F257" s="29" t="s">
        <v>375</v>
      </c>
      <c r="G257" s="29" t="s">
        <v>375</v>
      </c>
      <c r="H257" s="29" t="s">
        <v>375</v>
      </c>
      <c r="I257" s="29" t="s">
        <v>375</v>
      </c>
      <c r="J257" s="29" t="s">
        <v>375</v>
      </c>
      <c r="K257" s="29" t="s">
        <v>375</v>
      </c>
      <c r="L257" s="58">
        <f>'Расчет субсидий'!P257-1</f>
        <v>-0.66597724922440538</v>
      </c>
      <c r="M257" s="58">
        <f>L257*'Расчет субсидий'!Q257</f>
        <v>-13.319544984488108</v>
      </c>
      <c r="N257" s="59">
        <f t="shared" si="79"/>
        <v>-59.151588175461569</v>
      </c>
      <c r="O257" s="58">
        <f>'Расчет субсидий'!T257-1</f>
        <v>9.4395280235988199E-2</v>
      </c>
      <c r="P257" s="58">
        <f>O257*'Расчет субсидий'!U257</f>
        <v>2.831858407079646</v>
      </c>
      <c r="Q257" s="59">
        <f t="shared" si="80"/>
        <v>12.576174521117208</v>
      </c>
      <c r="R257" s="58">
        <f>'Расчет субсидий'!X257-1</f>
        <v>2.4390243902439046E-2</v>
      </c>
      <c r="S257" s="58">
        <f>R257*'Расчет субсидий'!Y257</f>
        <v>0.48780487804878092</v>
      </c>
      <c r="T257" s="59">
        <f t="shared" si="81"/>
        <v>2.1663227452534235</v>
      </c>
      <c r="U257" s="58">
        <f t="shared" si="77"/>
        <v>-9.9998816993596797</v>
      </c>
    </row>
    <row r="258" spans="1:21" ht="15" customHeight="1">
      <c r="A258" s="35" t="s">
        <v>254</v>
      </c>
      <c r="B258" s="56">
        <f>'Расчет субсидий'!AE258</f>
        <v>-26.309090909090912</v>
      </c>
      <c r="C258" s="58">
        <f>'Расчет субсидий'!D258-1</f>
        <v>-1</v>
      </c>
      <c r="D258" s="58">
        <f>C258*'Расчет субсидий'!E258</f>
        <v>0</v>
      </c>
      <c r="E258" s="59">
        <f t="shared" si="78"/>
        <v>0</v>
      </c>
      <c r="F258" s="29" t="s">
        <v>375</v>
      </c>
      <c r="G258" s="29" t="s">
        <v>375</v>
      </c>
      <c r="H258" s="29" t="s">
        <v>375</v>
      </c>
      <c r="I258" s="29" t="s">
        <v>375</v>
      </c>
      <c r="J258" s="29" t="s">
        <v>375</v>
      </c>
      <c r="K258" s="29" t="s">
        <v>375</v>
      </c>
      <c r="L258" s="58">
        <f>'Расчет субсидий'!P258-1</f>
        <v>-0.78139980824544586</v>
      </c>
      <c r="M258" s="58">
        <f>L258*'Расчет субсидий'!Q258</f>
        <v>-15.627996164908918</v>
      </c>
      <c r="N258" s="59">
        <f t="shared" si="79"/>
        <v>-34.298510004365745</v>
      </c>
      <c r="O258" s="58">
        <f>'Расчет субсидий'!T258-1</f>
        <v>-0.19298245614035092</v>
      </c>
      <c r="P258" s="58">
        <f>O258*'Расчет субсидий'!U258</f>
        <v>-3.8596491228070184</v>
      </c>
      <c r="Q258" s="59">
        <f t="shared" si="80"/>
        <v>-8.4707094022190983</v>
      </c>
      <c r="R258" s="58">
        <f>'Расчет субсидий'!X258-1</f>
        <v>0.25</v>
      </c>
      <c r="S258" s="58">
        <f>R258*'Расчет субсидий'!Y258</f>
        <v>7.5</v>
      </c>
      <c r="T258" s="59">
        <f t="shared" si="81"/>
        <v>16.460128497493926</v>
      </c>
      <c r="U258" s="58">
        <f t="shared" si="77"/>
        <v>-11.987645287715935</v>
      </c>
    </row>
    <row r="259" spans="1:21" ht="15" customHeight="1">
      <c r="A259" s="35" t="s">
        <v>255</v>
      </c>
      <c r="B259" s="56">
        <f>'Расчет субсидий'!AE259</f>
        <v>-36.700000000000003</v>
      </c>
      <c r="C259" s="58">
        <f>'Расчет субсидий'!D259-1</f>
        <v>-1</v>
      </c>
      <c r="D259" s="58">
        <f>C259*'Расчет субсидий'!E259</f>
        <v>0</v>
      </c>
      <c r="E259" s="59">
        <f t="shared" si="78"/>
        <v>0</v>
      </c>
      <c r="F259" s="29" t="s">
        <v>375</v>
      </c>
      <c r="G259" s="29" t="s">
        <v>375</v>
      </c>
      <c r="H259" s="29" t="s">
        <v>375</v>
      </c>
      <c r="I259" s="29" t="s">
        <v>375</v>
      </c>
      <c r="J259" s="29" t="s">
        <v>375</v>
      </c>
      <c r="K259" s="29" t="s">
        <v>375</v>
      </c>
      <c r="L259" s="58">
        <f>'Расчет субсидий'!P259-1</f>
        <v>-0.89520202020202022</v>
      </c>
      <c r="M259" s="58">
        <f>L259*'Расчет субсидий'!Q259</f>
        <v>-17.904040404040405</v>
      </c>
      <c r="N259" s="59">
        <f t="shared" si="79"/>
        <v>-40.467029548989117</v>
      </c>
      <c r="O259" s="58">
        <f>'Расчет субсидий'!T259-1</f>
        <v>0</v>
      </c>
      <c r="P259" s="58">
        <f>O259*'Расчет субсидий'!U259</f>
        <v>0</v>
      </c>
      <c r="Q259" s="59">
        <f t="shared" si="80"/>
        <v>0</v>
      </c>
      <c r="R259" s="58">
        <f>'Расчет субсидий'!X259-1</f>
        <v>6.6666666666666652E-2</v>
      </c>
      <c r="S259" s="58">
        <f>R259*'Расчет субсидий'!Y259</f>
        <v>1.6666666666666663</v>
      </c>
      <c r="T259" s="59">
        <f t="shared" si="81"/>
        <v>3.7670295489891132</v>
      </c>
      <c r="U259" s="58">
        <f t="shared" si="77"/>
        <v>-16.237373737373737</v>
      </c>
    </row>
    <row r="260" spans="1:21" ht="15" customHeight="1">
      <c r="A260" s="35" t="s">
        <v>256</v>
      </c>
      <c r="B260" s="56">
        <f>'Расчет субсидий'!AE260</f>
        <v>-43.745454545454521</v>
      </c>
      <c r="C260" s="58">
        <f>'Расчет субсидий'!D260-1</f>
        <v>9.6406570841889305E-2</v>
      </c>
      <c r="D260" s="58">
        <f>C260*'Расчет субсидий'!E260</f>
        <v>0.96406570841889305</v>
      </c>
      <c r="E260" s="59">
        <f t="shared" si="78"/>
        <v>2.4502976725263026</v>
      </c>
      <c r="F260" s="29" t="s">
        <v>375</v>
      </c>
      <c r="G260" s="29" t="s">
        <v>375</v>
      </c>
      <c r="H260" s="29" t="s">
        <v>375</v>
      </c>
      <c r="I260" s="29" t="s">
        <v>375</v>
      </c>
      <c r="J260" s="29" t="s">
        <v>375</v>
      </c>
      <c r="K260" s="29" t="s">
        <v>375</v>
      </c>
      <c r="L260" s="58">
        <f>'Расчет субсидий'!P260-1</f>
        <v>-0.18163672654690621</v>
      </c>
      <c r="M260" s="58">
        <f>L260*'Расчет субсидий'!Q260</f>
        <v>-3.6327345309381243</v>
      </c>
      <c r="N260" s="59">
        <f t="shared" si="79"/>
        <v>-9.2330646016463724</v>
      </c>
      <c r="O260" s="58">
        <f>'Расчет субсидий'!T260-1</f>
        <v>-0.31809701492537323</v>
      </c>
      <c r="P260" s="58">
        <f>O260*'Расчет субсидий'!U260</f>
        <v>-9.5429104477611979</v>
      </c>
      <c r="Q260" s="59">
        <f t="shared" si="80"/>
        <v>-24.254541008024464</v>
      </c>
      <c r="R260" s="58">
        <f>'Расчет субсидий'!X260-1</f>
        <v>-0.25</v>
      </c>
      <c r="S260" s="58">
        <f>R260*'Расчет субсидий'!Y260</f>
        <v>-5</v>
      </c>
      <c r="T260" s="59">
        <f t="shared" si="81"/>
        <v>-12.708146608309979</v>
      </c>
      <c r="U260" s="58">
        <f t="shared" si="77"/>
        <v>-17.211579270280431</v>
      </c>
    </row>
    <row r="261" spans="1:21" ht="15" customHeight="1">
      <c r="A261" s="34" t="s">
        <v>257</v>
      </c>
      <c r="B261" s="60"/>
      <c r="C261" s="61"/>
      <c r="D261" s="61"/>
      <c r="E261" s="62"/>
      <c r="F261" s="61"/>
      <c r="G261" s="61"/>
      <c r="H261" s="62"/>
      <c r="I261" s="62"/>
      <c r="J261" s="62"/>
      <c r="K261" s="62"/>
      <c r="L261" s="61"/>
      <c r="M261" s="61"/>
      <c r="N261" s="62"/>
      <c r="O261" s="61"/>
      <c r="P261" s="61"/>
      <c r="Q261" s="62"/>
      <c r="R261" s="61"/>
      <c r="S261" s="61"/>
      <c r="T261" s="62"/>
      <c r="U261" s="62"/>
    </row>
    <row r="262" spans="1:21" ht="15" customHeight="1">
      <c r="A262" s="35" t="s">
        <v>258</v>
      </c>
      <c r="B262" s="56">
        <f>'Расчет субсидий'!AE262</f>
        <v>-46.990909090909099</v>
      </c>
      <c r="C262" s="58">
        <f>'Расчет субсидий'!D262-1</f>
        <v>-1</v>
      </c>
      <c r="D262" s="58">
        <f>C262*'Расчет субсидий'!E262</f>
        <v>0</v>
      </c>
      <c r="E262" s="59">
        <f t="shared" ref="E262:E268" si="82">$B262*D262/$U262</f>
        <v>0</v>
      </c>
      <c r="F262" s="29" t="s">
        <v>375</v>
      </c>
      <c r="G262" s="29" t="s">
        <v>375</v>
      </c>
      <c r="H262" s="29" t="s">
        <v>375</v>
      </c>
      <c r="I262" s="29" t="s">
        <v>375</v>
      </c>
      <c r="J262" s="29" t="s">
        <v>375</v>
      </c>
      <c r="K262" s="29" t="s">
        <v>375</v>
      </c>
      <c r="L262" s="58">
        <f>'Расчет субсидий'!P262-1</f>
        <v>-0.90519877675840976</v>
      </c>
      <c r="M262" s="58">
        <f>L262*'Расчет субсидий'!Q262</f>
        <v>-18.103975535168196</v>
      </c>
      <c r="N262" s="59">
        <f t="shared" ref="N262:N268" si="83">$B262*M262/$U262</f>
        <v>-60.586386838506911</v>
      </c>
      <c r="O262" s="58">
        <f>'Расчет субсидий'!T262-1</f>
        <v>0.16250000000000009</v>
      </c>
      <c r="P262" s="58">
        <f>O262*'Расчет субсидий'!U262</f>
        <v>4.0625000000000018</v>
      </c>
      <c r="Q262" s="59">
        <f t="shared" ref="Q262:Q268" si="84">$B262*P262/$U262</f>
        <v>13.595477747597814</v>
      </c>
      <c r="R262" s="58">
        <f>'Расчет субсидий'!X262-1</f>
        <v>0</v>
      </c>
      <c r="S262" s="58">
        <f>R262*'Расчет субсидий'!Y262</f>
        <v>0</v>
      </c>
      <c r="T262" s="59">
        <f t="shared" ref="T262:T268" si="85">$B262*S262/$U262</f>
        <v>0</v>
      </c>
      <c r="U262" s="58">
        <f t="shared" si="77"/>
        <v>-14.041475535168194</v>
      </c>
    </row>
    <row r="263" spans="1:21" ht="15" customHeight="1">
      <c r="A263" s="35" t="s">
        <v>259</v>
      </c>
      <c r="B263" s="56">
        <f>'Расчет субсидий'!AE263</f>
        <v>-34.281818181818181</v>
      </c>
      <c r="C263" s="58">
        <f>'Расчет субсидий'!D263-1</f>
        <v>-1</v>
      </c>
      <c r="D263" s="58">
        <f>C263*'Расчет субсидий'!E263</f>
        <v>0</v>
      </c>
      <c r="E263" s="59">
        <f t="shared" si="82"/>
        <v>0</v>
      </c>
      <c r="F263" s="29" t="s">
        <v>375</v>
      </c>
      <c r="G263" s="29" t="s">
        <v>375</v>
      </c>
      <c r="H263" s="29" t="s">
        <v>375</v>
      </c>
      <c r="I263" s="29" t="s">
        <v>375</v>
      </c>
      <c r="J263" s="29" t="s">
        <v>375</v>
      </c>
      <c r="K263" s="29" t="s">
        <v>375</v>
      </c>
      <c r="L263" s="58">
        <f>'Расчет субсидий'!P263-1</f>
        <v>-0.97900262467191601</v>
      </c>
      <c r="M263" s="58">
        <f>L263*'Расчет субсидий'!Q263</f>
        <v>-19.58005249343832</v>
      </c>
      <c r="N263" s="59">
        <f t="shared" si="83"/>
        <v>-36.126905443758105</v>
      </c>
      <c r="O263" s="58">
        <f>'Расчет субсидий'!T263-1</f>
        <v>6.6666666666666652E-2</v>
      </c>
      <c r="P263" s="58">
        <f>O263*'Расчет субсидий'!U263</f>
        <v>0.99999999999999978</v>
      </c>
      <c r="Q263" s="59">
        <f t="shared" si="84"/>
        <v>1.8450872619399243</v>
      </c>
      <c r="R263" s="58">
        <f>'Расчет субсидий'!X263-1</f>
        <v>0</v>
      </c>
      <c r="S263" s="58">
        <f>R263*'Расчет субсидий'!Y263</f>
        <v>0</v>
      </c>
      <c r="T263" s="59">
        <f t="shared" si="85"/>
        <v>0</v>
      </c>
      <c r="U263" s="58">
        <f t="shared" si="77"/>
        <v>-18.58005249343832</v>
      </c>
    </row>
    <row r="264" spans="1:21" ht="15" customHeight="1">
      <c r="A264" s="35" t="s">
        <v>260</v>
      </c>
      <c r="B264" s="56">
        <f>'Расчет субсидий'!AE264</f>
        <v>-48.372727272727275</v>
      </c>
      <c r="C264" s="58">
        <f>'Расчет субсидий'!D264-1</f>
        <v>-1</v>
      </c>
      <c r="D264" s="58">
        <f>C264*'Расчет субсидий'!E264</f>
        <v>0</v>
      </c>
      <c r="E264" s="59">
        <f t="shared" si="82"/>
        <v>0</v>
      </c>
      <c r="F264" s="29" t="s">
        <v>375</v>
      </c>
      <c r="G264" s="29" t="s">
        <v>375</v>
      </c>
      <c r="H264" s="29" t="s">
        <v>375</v>
      </c>
      <c r="I264" s="29" t="s">
        <v>375</v>
      </c>
      <c r="J264" s="29" t="s">
        <v>375</v>
      </c>
      <c r="K264" s="29" t="s">
        <v>375</v>
      </c>
      <c r="L264" s="58">
        <f>'Расчет субсидий'!P264-1</f>
        <v>-0.94326923076923075</v>
      </c>
      <c r="M264" s="58">
        <f>L264*'Расчет субсидий'!Q264</f>
        <v>-18.865384615384613</v>
      </c>
      <c r="N264" s="59">
        <f t="shared" si="83"/>
        <v>-58.844201626539956</v>
      </c>
      <c r="O264" s="58">
        <f>'Расчет субсидий'!T264-1</f>
        <v>1.4285714285714235E-2</v>
      </c>
      <c r="P264" s="58">
        <f>O264*'Расчет субсидий'!U264</f>
        <v>0.35714285714285587</v>
      </c>
      <c r="Q264" s="59">
        <f t="shared" si="84"/>
        <v>1.1139866333843262</v>
      </c>
      <c r="R264" s="58">
        <f>'Расчет субсидий'!X264-1</f>
        <v>0.11999999999999988</v>
      </c>
      <c r="S264" s="58">
        <f>R264*'Расчет субсидий'!Y264</f>
        <v>2.9999999999999973</v>
      </c>
      <c r="T264" s="59">
        <f t="shared" si="85"/>
        <v>9.3574877204283649</v>
      </c>
      <c r="U264" s="58">
        <f t="shared" si="77"/>
        <v>-15.508241758241763</v>
      </c>
    </row>
    <row r="265" spans="1:21" ht="15" customHeight="1">
      <c r="A265" s="35" t="s">
        <v>261</v>
      </c>
      <c r="B265" s="56">
        <f>'Расчет субсидий'!AE265</f>
        <v>-8.2454545454545496</v>
      </c>
      <c r="C265" s="58">
        <f>'Расчет субсидий'!D265-1</f>
        <v>0.14224422442244222</v>
      </c>
      <c r="D265" s="58">
        <f>C265*'Расчет субсидий'!E265</f>
        <v>1.4224422442244222</v>
      </c>
      <c r="E265" s="59">
        <f t="shared" si="82"/>
        <v>5.97200722160306</v>
      </c>
      <c r="F265" s="29" t="s">
        <v>375</v>
      </c>
      <c r="G265" s="29" t="s">
        <v>375</v>
      </c>
      <c r="H265" s="29" t="s">
        <v>375</v>
      </c>
      <c r="I265" s="29" t="s">
        <v>375</v>
      </c>
      <c r="J265" s="29" t="s">
        <v>375</v>
      </c>
      <c r="K265" s="29" t="s">
        <v>375</v>
      </c>
      <c r="L265" s="58">
        <f>'Расчет субсидий'!P265-1</f>
        <v>-0.57670182166826467</v>
      </c>
      <c r="M265" s="58">
        <f>L265*'Расчет субсидий'!Q265</f>
        <v>-11.534036433365294</v>
      </c>
      <c r="N265" s="59">
        <f t="shared" si="83"/>
        <v>-48.42470698122964</v>
      </c>
      <c r="O265" s="58">
        <f>'Расчет субсидий'!T265-1</f>
        <v>0.11476510067114098</v>
      </c>
      <c r="P265" s="58">
        <f>O265*'Расчет субсидий'!U265</f>
        <v>1.1476510067114098</v>
      </c>
      <c r="Q265" s="59">
        <f t="shared" si="84"/>
        <v>4.8183187245662413</v>
      </c>
      <c r="R265" s="58">
        <f>'Расчет субсидий'!X265-1</f>
        <v>0.17500000000000004</v>
      </c>
      <c r="S265" s="58">
        <f>R265*'Расчет субсидий'!Y265</f>
        <v>7.0000000000000018</v>
      </c>
      <c r="T265" s="59">
        <f t="shared" si="85"/>
        <v>29.388926489605787</v>
      </c>
      <c r="U265" s="58">
        <f t="shared" si="77"/>
        <v>-1.9639431824294604</v>
      </c>
    </row>
    <row r="266" spans="1:21" ht="15" customHeight="1">
      <c r="A266" s="35" t="s">
        <v>262</v>
      </c>
      <c r="B266" s="56">
        <f>'Расчет субсидий'!AE266</f>
        <v>-127.61818181818188</v>
      </c>
      <c r="C266" s="58">
        <f>'Расчет субсидий'!D266-1</f>
        <v>-0.23118279569892475</v>
      </c>
      <c r="D266" s="58">
        <f>C266*'Расчет субсидий'!E266</f>
        <v>-2.3118279569892475</v>
      </c>
      <c r="E266" s="59">
        <f t="shared" si="82"/>
        <v>-16.1448284791921</v>
      </c>
      <c r="F266" s="29" t="s">
        <v>375</v>
      </c>
      <c r="G266" s="29" t="s">
        <v>375</v>
      </c>
      <c r="H266" s="29" t="s">
        <v>375</v>
      </c>
      <c r="I266" s="29" t="s">
        <v>375</v>
      </c>
      <c r="J266" s="29" t="s">
        <v>375</v>
      </c>
      <c r="K266" s="29" t="s">
        <v>375</v>
      </c>
      <c r="L266" s="58">
        <f>'Расчет субсидий'!P266-1</f>
        <v>-0.82366627887651656</v>
      </c>
      <c r="M266" s="58">
        <f>L266*'Расчет субсидий'!Q266</f>
        <v>-16.473325577530332</v>
      </c>
      <c r="N266" s="59">
        <f t="shared" si="83"/>
        <v>-115.04273712369177</v>
      </c>
      <c r="O266" s="58">
        <f>'Расчет субсидий'!T266-1</f>
        <v>6.6666666666665986E-3</v>
      </c>
      <c r="P266" s="58">
        <f>O266*'Расчет субсидий'!U266</f>
        <v>6.6666666666665986E-2</v>
      </c>
      <c r="Q266" s="59">
        <f t="shared" si="84"/>
        <v>0.46557179800460463</v>
      </c>
      <c r="R266" s="58">
        <f>'Расчет субсидий'!X266-1</f>
        <v>1.1111111111111072E-2</v>
      </c>
      <c r="S266" s="58">
        <f>R266*'Расчет субсидий'!Y266</f>
        <v>0.44444444444444287</v>
      </c>
      <c r="T266" s="59">
        <f t="shared" si="85"/>
        <v>3.103811986697385</v>
      </c>
      <c r="U266" s="58">
        <f t="shared" si="77"/>
        <v>-18.274042423408471</v>
      </c>
    </row>
    <row r="267" spans="1:21" ht="15" customHeight="1">
      <c r="A267" s="35" t="s">
        <v>263</v>
      </c>
      <c r="B267" s="56">
        <f>'Расчет субсидий'!AE267</f>
        <v>-61.327272727272771</v>
      </c>
      <c r="C267" s="58">
        <f>'Расчет субсидий'!D267-1</f>
        <v>-7.8643262022307647E-2</v>
      </c>
      <c r="D267" s="58">
        <f>C267*'Расчет субсидий'!E267</f>
        <v>-0.78643262022307647</v>
      </c>
      <c r="E267" s="59">
        <f t="shared" si="82"/>
        <v>-4.6985879060345788</v>
      </c>
      <c r="F267" s="29" t="s">
        <v>375</v>
      </c>
      <c r="G267" s="29" t="s">
        <v>375</v>
      </c>
      <c r="H267" s="29" t="s">
        <v>375</v>
      </c>
      <c r="I267" s="29" t="s">
        <v>375</v>
      </c>
      <c r="J267" s="29" t="s">
        <v>375</v>
      </c>
      <c r="K267" s="29" t="s">
        <v>375</v>
      </c>
      <c r="L267" s="58">
        <f>'Расчет субсидий'!P267-1</f>
        <v>-0.54116666666666657</v>
      </c>
      <c r="M267" s="58">
        <f>L267*'Расчет субсидий'!Q267</f>
        <v>-10.823333333333331</v>
      </c>
      <c r="N267" s="59">
        <f t="shared" si="83"/>
        <v>-64.664641057940543</v>
      </c>
      <c r="O267" s="58">
        <f>'Расчет субсидий'!T267-1</f>
        <v>2.2222222222222143E-2</v>
      </c>
      <c r="P267" s="58">
        <f>O267*'Расчет субсидий'!U267</f>
        <v>0.55555555555555358</v>
      </c>
      <c r="Q267" s="59">
        <f t="shared" si="84"/>
        <v>3.3191993151596515</v>
      </c>
      <c r="R267" s="58">
        <f>'Расчет субсидий'!X267-1</f>
        <v>3.1578947368421151E-2</v>
      </c>
      <c r="S267" s="58">
        <f>R267*'Расчет субсидий'!Y267</f>
        <v>0.78947368421052877</v>
      </c>
      <c r="T267" s="59">
        <f t="shared" si="85"/>
        <v>4.7167569215426939</v>
      </c>
      <c r="U267" s="58">
        <f t="shared" si="77"/>
        <v>-10.264736713790324</v>
      </c>
    </row>
    <row r="268" spans="1:21" ht="15" customHeight="1">
      <c r="A268" s="35" t="s">
        <v>264</v>
      </c>
      <c r="B268" s="56">
        <f>'Расчет субсидий'!AE268</f>
        <v>1.2727272727272663</v>
      </c>
      <c r="C268" s="58">
        <f>'Расчет субсидий'!D268-1</f>
        <v>4.3332316142813632E-2</v>
      </c>
      <c r="D268" s="58">
        <f>C268*'Расчет субсидий'!E268</f>
        <v>0.43332316142813632</v>
      </c>
      <c r="E268" s="59">
        <f t="shared" si="82"/>
        <v>0.39214616641323558</v>
      </c>
      <c r="F268" s="29" t="s">
        <v>375</v>
      </c>
      <c r="G268" s="29" t="s">
        <v>375</v>
      </c>
      <c r="H268" s="29" t="s">
        <v>375</v>
      </c>
      <c r="I268" s="29" t="s">
        <v>375</v>
      </c>
      <c r="J268" s="29" t="s">
        <v>375</v>
      </c>
      <c r="K268" s="29" t="s">
        <v>375</v>
      </c>
      <c r="L268" s="58">
        <f>'Расчет субсидий'!P268-1</f>
        <v>-0.20134770889487863</v>
      </c>
      <c r="M268" s="58">
        <f>L268*'Расчет субсидий'!Q268</f>
        <v>-4.0269541778975722</v>
      </c>
      <c r="N268" s="59">
        <f t="shared" si="83"/>
        <v>-3.6442885674048782</v>
      </c>
      <c r="O268" s="58">
        <f>'Расчет субсидий'!T268-1</f>
        <v>0</v>
      </c>
      <c r="P268" s="58">
        <f>O268*'Расчет субсидий'!U268</f>
        <v>0</v>
      </c>
      <c r="Q268" s="59">
        <f t="shared" si="84"/>
        <v>0</v>
      </c>
      <c r="R268" s="58">
        <f>'Расчет субсидий'!X268-1</f>
        <v>0.14285714285714279</v>
      </c>
      <c r="S268" s="58">
        <f>R268*'Расчет субсидий'!Y268</f>
        <v>4.9999999999999982</v>
      </c>
      <c r="T268" s="59">
        <f t="shared" si="85"/>
        <v>4.524869673718908</v>
      </c>
      <c r="U268" s="58">
        <f t="shared" si="77"/>
        <v>1.4063689835305624</v>
      </c>
    </row>
    <row r="269" spans="1:21" ht="15" customHeight="1">
      <c r="A269" s="34" t="s">
        <v>265</v>
      </c>
      <c r="B269" s="60"/>
      <c r="C269" s="61"/>
      <c r="D269" s="61"/>
      <c r="E269" s="62"/>
      <c r="F269" s="61"/>
      <c r="G269" s="61"/>
      <c r="H269" s="62"/>
      <c r="I269" s="62"/>
      <c r="J269" s="62"/>
      <c r="K269" s="62"/>
      <c r="L269" s="61"/>
      <c r="M269" s="61"/>
      <c r="N269" s="62"/>
      <c r="O269" s="61"/>
      <c r="P269" s="61"/>
      <c r="Q269" s="62"/>
      <c r="R269" s="61"/>
      <c r="S269" s="61"/>
      <c r="T269" s="62"/>
      <c r="U269" s="62"/>
    </row>
    <row r="270" spans="1:21" ht="15" customHeight="1">
      <c r="A270" s="35" t="s">
        <v>266</v>
      </c>
      <c r="B270" s="56">
        <f>'Расчет субсидий'!AE270</f>
        <v>-31.436363636363634</v>
      </c>
      <c r="C270" s="58">
        <f>'Расчет субсидий'!D270-1</f>
        <v>-1</v>
      </c>
      <c r="D270" s="58">
        <f>C270*'Расчет субсидий'!E270</f>
        <v>0</v>
      </c>
      <c r="E270" s="59">
        <f t="shared" ref="E270:E286" si="86">$B270*D270/$U270</f>
        <v>0</v>
      </c>
      <c r="F270" s="29" t="s">
        <v>375</v>
      </c>
      <c r="G270" s="29" t="s">
        <v>375</v>
      </c>
      <c r="H270" s="29" t="s">
        <v>375</v>
      </c>
      <c r="I270" s="29" t="s">
        <v>375</v>
      </c>
      <c r="J270" s="29" t="s">
        <v>375</v>
      </c>
      <c r="K270" s="29" t="s">
        <v>375</v>
      </c>
      <c r="L270" s="58">
        <f>'Расчет субсидий'!P270-1</f>
        <v>0.2133891213389123</v>
      </c>
      <c r="M270" s="58">
        <f>L270*'Расчет субсидий'!Q270</f>
        <v>4.267782426778246</v>
      </c>
      <c r="N270" s="59">
        <f t="shared" ref="N270:N286" si="87">$B270*M270/$U270</f>
        <v>3.7546944858420299</v>
      </c>
      <c r="O270" s="58">
        <f>'Расчет субсидий'!T270-1</f>
        <v>0</v>
      </c>
      <c r="P270" s="58">
        <f>O270*'Расчет субсидий'!U270</f>
        <v>0</v>
      </c>
      <c r="Q270" s="59">
        <f t="shared" ref="Q270:Q286" si="88">$B270*P270/$U270</f>
        <v>0</v>
      </c>
      <c r="R270" s="58">
        <f>'Расчет субсидий'!X270-1</f>
        <v>-1</v>
      </c>
      <c r="S270" s="58">
        <f>R270*'Расчет субсидий'!Y270</f>
        <v>-40</v>
      </c>
      <c r="T270" s="59">
        <f t="shared" ref="T270:T286" si="89">$B270*S270/$U270</f>
        <v>-35.191058122205661</v>
      </c>
      <c r="U270" s="58">
        <f t="shared" si="77"/>
        <v>-35.732217573221753</v>
      </c>
    </row>
    <row r="271" spans="1:21" ht="15" customHeight="1">
      <c r="A271" s="35" t="s">
        <v>267</v>
      </c>
      <c r="B271" s="56">
        <f>'Расчет субсидий'!AE271</f>
        <v>-18.799999999999997</v>
      </c>
      <c r="C271" s="58">
        <f>'Расчет субсидий'!D271-1</f>
        <v>-1</v>
      </c>
      <c r="D271" s="58">
        <f>C271*'Расчет субсидий'!E271</f>
        <v>0</v>
      </c>
      <c r="E271" s="59">
        <f t="shared" si="86"/>
        <v>0</v>
      </c>
      <c r="F271" s="29" t="s">
        <v>375</v>
      </c>
      <c r="G271" s="29" t="s">
        <v>375</v>
      </c>
      <c r="H271" s="29" t="s">
        <v>375</v>
      </c>
      <c r="I271" s="29" t="s">
        <v>375</v>
      </c>
      <c r="J271" s="29" t="s">
        <v>375</v>
      </c>
      <c r="K271" s="29" t="s">
        <v>375</v>
      </c>
      <c r="L271" s="58">
        <f>'Расчет субсидий'!P271-1</f>
        <v>0.2343485617597294</v>
      </c>
      <c r="M271" s="58">
        <f>L271*'Расчет субсидий'!Q271</f>
        <v>4.686971235194588</v>
      </c>
      <c r="N271" s="59">
        <f t="shared" si="87"/>
        <v>3.4810160427807504</v>
      </c>
      <c r="O271" s="58">
        <f>'Расчет субсидий'!T271-1</f>
        <v>0</v>
      </c>
      <c r="P271" s="58">
        <f>O271*'Расчет субсидий'!U271</f>
        <v>0</v>
      </c>
      <c r="Q271" s="59">
        <f t="shared" si="88"/>
        <v>0</v>
      </c>
      <c r="R271" s="58">
        <f>'Расчет субсидий'!X271-1</f>
        <v>-1</v>
      </c>
      <c r="S271" s="58">
        <f>R271*'Расчет субсидий'!Y271</f>
        <v>-30</v>
      </c>
      <c r="T271" s="59">
        <f t="shared" si="89"/>
        <v>-22.281016042780745</v>
      </c>
      <c r="U271" s="58">
        <f t="shared" si="77"/>
        <v>-25.313028764805413</v>
      </c>
    </row>
    <row r="272" spans="1:21" ht="15" customHeight="1">
      <c r="A272" s="35" t="s">
        <v>268</v>
      </c>
      <c r="B272" s="56">
        <f>'Расчет субсидий'!AE272</f>
        <v>-0.14545454545454817</v>
      </c>
      <c r="C272" s="58">
        <f>'Расчет субсидий'!D272-1</f>
        <v>-1</v>
      </c>
      <c r="D272" s="58">
        <f>C272*'Расчет субсидий'!E272</f>
        <v>0</v>
      </c>
      <c r="E272" s="59">
        <f t="shared" si="86"/>
        <v>0</v>
      </c>
      <c r="F272" s="29" t="s">
        <v>375</v>
      </c>
      <c r="G272" s="29" t="s">
        <v>375</v>
      </c>
      <c r="H272" s="29" t="s">
        <v>375</v>
      </c>
      <c r="I272" s="29" t="s">
        <v>375</v>
      </c>
      <c r="J272" s="29" t="s">
        <v>375</v>
      </c>
      <c r="K272" s="29" t="s">
        <v>375</v>
      </c>
      <c r="L272" s="58">
        <f>'Расчет субсидий'!P272-1</f>
        <v>-1.2578616352201366E-2</v>
      </c>
      <c r="M272" s="58">
        <f>L272*'Расчет субсидий'!Q272</f>
        <v>-0.25157232704402732</v>
      </c>
      <c r="N272" s="59">
        <f t="shared" si="87"/>
        <v>-0.14545454545454817</v>
      </c>
      <c r="O272" s="58">
        <f>'Расчет субсидий'!T272-1</f>
        <v>0</v>
      </c>
      <c r="P272" s="58">
        <f>O272*'Расчет субсидий'!U272</f>
        <v>0</v>
      </c>
      <c r="Q272" s="59">
        <f t="shared" si="88"/>
        <v>0</v>
      </c>
      <c r="R272" s="58">
        <f>'Расчет субсидий'!X272-1</f>
        <v>0</v>
      </c>
      <c r="S272" s="58">
        <f>R272*'Расчет субсидий'!Y272</f>
        <v>0</v>
      </c>
      <c r="T272" s="59">
        <f t="shared" si="89"/>
        <v>0</v>
      </c>
      <c r="U272" s="58">
        <f t="shared" si="77"/>
        <v>-0.25157232704402732</v>
      </c>
    </row>
    <row r="273" spans="1:21" ht="15" customHeight="1">
      <c r="A273" s="35" t="s">
        <v>269</v>
      </c>
      <c r="B273" s="56">
        <f>'Расчет субсидий'!AE273</f>
        <v>8.4636363636363683</v>
      </c>
      <c r="C273" s="58">
        <f>'Расчет субсидий'!D273-1</f>
        <v>-1</v>
      </c>
      <c r="D273" s="58">
        <f>C273*'Расчет субсидий'!E273</f>
        <v>0</v>
      </c>
      <c r="E273" s="59">
        <f t="shared" si="86"/>
        <v>0</v>
      </c>
      <c r="F273" s="29" t="s">
        <v>375</v>
      </c>
      <c r="G273" s="29" t="s">
        <v>375</v>
      </c>
      <c r="H273" s="29" t="s">
        <v>375</v>
      </c>
      <c r="I273" s="29" t="s">
        <v>375</v>
      </c>
      <c r="J273" s="29" t="s">
        <v>375</v>
      </c>
      <c r="K273" s="29" t="s">
        <v>375</v>
      </c>
      <c r="L273" s="58">
        <f>'Расчет субсидий'!P273-1</f>
        <v>-4.6495956873315425E-2</v>
      </c>
      <c r="M273" s="58">
        <f>L273*'Расчет субсидий'!Q273</f>
        <v>-0.9299191374663085</v>
      </c>
      <c r="N273" s="59">
        <f t="shared" si="87"/>
        <v>-2.5636124191874878</v>
      </c>
      <c r="O273" s="58">
        <f>'Расчет субсидий'!T273-1</f>
        <v>5.0000000000000044E-2</v>
      </c>
      <c r="P273" s="58">
        <f>O273*'Расчет субсидий'!U273</f>
        <v>1.0000000000000009</v>
      </c>
      <c r="Q273" s="59">
        <f t="shared" si="88"/>
        <v>2.7568121957059639</v>
      </c>
      <c r="R273" s="58">
        <f>'Расчет субсидий'!X273-1</f>
        <v>0.10000000000000009</v>
      </c>
      <c r="S273" s="58">
        <f>R273*'Расчет субсидий'!Y273</f>
        <v>3.0000000000000027</v>
      </c>
      <c r="T273" s="59">
        <f t="shared" si="89"/>
        <v>8.2704365871178922</v>
      </c>
      <c r="U273" s="58">
        <f t="shared" si="77"/>
        <v>3.0700808625336951</v>
      </c>
    </row>
    <row r="274" spans="1:21" ht="15" customHeight="1">
      <c r="A274" s="35" t="s">
        <v>270</v>
      </c>
      <c r="B274" s="56">
        <f>'Расчет субсидий'!AE274</f>
        <v>-13.845454545454547</v>
      </c>
      <c r="C274" s="58">
        <f>'Расчет субсидий'!D274-1</f>
        <v>-6.4705882352941169E-2</v>
      </c>
      <c r="D274" s="58">
        <f>C274*'Расчет субсидий'!E274</f>
        <v>-0.64705882352941169</v>
      </c>
      <c r="E274" s="59">
        <f t="shared" si="86"/>
        <v>-0.36834433049638071</v>
      </c>
      <c r="F274" s="29" t="s">
        <v>375</v>
      </c>
      <c r="G274" s="29" t="s">
        <v>375</v>
      </c>
      <c r="H274" s="29" t="s">
        <v>375</v>
      </c>
      <c r="I274" s="29" t="s">
        <v>375</v>
      </c>
      <c r="J274" s="29" t="s">
        <v>375</v>
      </c>
      <c r="K274" s="29" t="s">
        <v>375</v>
      </c>
      <c r="L274" s="58">
        <f>'Расчет субсидий'!P274-1</f>
        <v>-0.8837406413335217</v>
      </c>
      <c r="M274" s="58">
        <f>L274*'Расчет субсидий'!Q274</f>
        <v>-17.674812826670433</v>
      </c>
      <c r="N274" s="59">
        <f t="shared" si="87"/>
        <v>-10.061553695809907</v>
      </c>
      <c r="O274" s="58">
        <f>'Расчет субсидий'!T274-1</f>
        <v>0</v>
      </c>
      <c r="P274" s="58">
        <f>O274*'Расчет субсидий'!U274</f>
        <v>0</v>
      </c>
      <c r="Q274" s="59">
        <f t="shared" si="88"/>
        <v>0</v>
      </c>
      <c r="R274" s="58">
        <f>'Расчет субсидий'!X274-1</f>
        <v>-0.19999999999999996</v>
      </c>
      <c r="S274" s="58">
        <f>R274*'Расчет субсидий'!Y274</f>
        <v>-5.9999999999999982</v>
      </c>
      <c r="T274" s="59">
        <f t="shared" si="89"/>
        <v>-3.4155565191482573</v>
      </c>
      <c r="U274" s="58">
        <f t="shared" si="77"/>
        <v>-24.321871650199846</v>
      </c>
    </row>
    <row r="275" spans="1:21" ht="15" customHeight="1">
      <c r="A275" s="35" t="s">
        <v>271</v>
      </c>
      <c r="B275" s="56">
        <f>'Расчет субсидий'!AE275</f>
        <v>-14.34545454545453</v>
      </c>
      <c r="C275" s="58">
        <f>'Расчет субсидий'!D275-1</f>
        <v>-1</v>
      </c>
      <c r="D275" s="58">
        <f>C275*'Расчет субсидий'!E275</f>
        <v>0</v>
      </c>
      <c r="E275" s="59">
        <f t="shared" si="86"/>
        <v>0</v>
      </c>
      <c r="F275" s="29" t="s">
        <v>375</v>
      </c>
      <c r="G275" s="29" t="s">
        <v>375</v>
      </c>
      <c r="H275" s="29" t="s">
        <v>375</v>
      </c>
      <c r="I275" s="29" t="s">
        <v>375</v>
      </c>
      <c r="J275" s="29" t="s">
        <v>375</v>
      </c>
      <c r="K275" s="29" t="s">
        <v>375</v>
      </c>
      <c r="L275" s="58">
        <f>'Расчет субсидий'!P275-1</f>
        <v>-0.50660486674391658</v>
      </c>
      <c r="M275" s="58">
        <f>L275*'Расчет субсидий'!Q275</f>
        <v>-10.132097334878331</v>
      </c>
      <c r="N275" s="59">
        <f t="shared" si="87"/>
        <v>-19.044508395271304</v>
      </c>
      <c r="O275" s="58">
        <f>'Расчет субсидий'!T275-1</f>
        <v>5.0000000000000044E-2</v>
      </c>
      <c r="P275" s="58">
        <f>O275*'Расчет субсидий'!U275</f>
        <v>0.75000000000000067</v>
      </c>
      <c r="Q275" s="59">
        <f t="shared" si="88"/>
        <v>1.4097161549450321</v>
      </c>
      <c r="R275" s="58">
        <f>'Расчет субсидий'!X275-1</f>
        <v>5.0000000000000044E-2</v>
      </c>
      <c r="S275" s="58">
        <f>R275*'Расчет субсидий'!Y275</f>
        <v>1.7500000000000016</v>
      </c>
      <c r="T275" s="59">
        <f t="shared" si="89"/>
        <v>3.2893376948717417</v>
      </c>
      <c r="U275" s="58">
        <f t="shared" si="77"/>
        <v>-7.6320973348783294</v>
      </c>
    </row>
    <row r="276" spans="1:21" ht="15" customHeight="1">
      <c r="A276" s="35" t="s">
        <v>272</v>
      </c>
      <c r="B276" s="56">
        <f>'Расчет субсидий'!AE276</f>
        <v>-21.554545454545448</v>
      </c>
      <c r="C276" s="58">
        <f>'Расчет субсидий'!D276-1</f>
        <v>-1</v>
      </c>
      <c r="D276" s="58">
        <f>C276*'Расчет субсидий'!E276</f>
        <v>0</v>
      </c>
      <c r="E276" s="59">
        <f t="shared" si="86"/>
        <v>0</v>
      </c>
      <c r="F276" s="29" t="s">
        <v>375</v>
      </c>
      <c r="G276" s="29" t="s">
        <v>375</v>
      </c>
      <c r="H276" s="29" t="s">
        <v>375</v>
      </c>
      <c r="I276" s="29" t="s">
        <v>375</v>
      </c>
      <c r="J276" s="29" t="s">
        <v>375</v>
      </c>
      <c r="K276" s="29" t="s">
        <v>375</v>
      </c>
      <c r="L276" s="58">
        <f>'Расчет субсидий'!P276-1</f>
        <v>-0.79035977859778594</v>
      </c>
      <c r="M276" s="58">
        <f>L276*'Расчет субсидий'!Q276</f>
        <v>-15.807195571955718</v>
      </c>
      <c r="N276" s="59">
        <f t="shared" si="87"/>
        <v>-22.258611243514515</v>
      </c>
      <c r="O276" s="58">
        <f>'Расчет субсидий'!T276-1</f>
        <v>-9.9999999999999978E-2</v>
      </c>
      <c r="P276" s="58">
        <f>O276*'Расчет субсидий'!U276</f>
        <v>-1.9999999999999996</v>
      </c>
      <c r="Q276" s="59">
        <f t="shared" si="88"/>
        <v>-2.8162631558762454</v>
      </c>
      <c r="R276" s="58">
        <f>'Расчет субсидий'!X276-1</f>
        <v>8.3333333333333481E-2</v>
      </c>
      <c r="S276" s="58">
        <f>R276*'Расчет субсидий'!Y276</f>
        <v>2.5000000000000044</v>
      </c>
      <c r="T276" s="59">
        <f t="shared" si="89"/>
        <v>3.5203289448453137</v>
      </c>
      <c r="U276" s="58">
        <f t="shared" si="77"/>
        <v>-15.307195571955713</v>
      </c>
    </row>
    <row r="277" spans="1:21" ht="15" customHeight="1">
      <c r="A277" s="35" t="s">
        <v>273</v>
      </c>
      <c r="B277" s="56">
        <f>'Расчет субсидий'!AE277</f>
        <v>31.790909090909082</v>
      </c>
      <c r="C277" s="58">
        <f>'Расчет субсидий'!D277-1</f>
        <v>-1</v>
      </c>
      <c r="D277" s="58">
        <f>C277*'Расчет субсидий'!E277</f>
        <v>0</v>
      </c>
      <c r="E277" s="59">
        <f t="shared" si="86"/>
        <v>0</v>
      </c>
      <c r="F277" s="29" t="s">
        <v>375</v>
      </c>
      <c r="G277" s="29" t="s">
        <v>375</v>
      </c>
      <c r="H277" s="29" t="s">
        <v>375</v>
      </c>
      <c r="I277" s="29" t="s">
        <v>375</v>
      </c>
      <c r="J277" s="29" t="s">
        <v>375</v>
      </c>
      <c r="K277" s="29" t="s">
        <v>375</v>
      </c>
      <c r="L277" s="58">
        <f>'Расчет субсидий'!P277-1</f>
        <v>1.3835616438356162</v>
      </c>
      <c r="M277" s="58">
        <f>L277*'Расчет субсидий'!Q277</f>
        <v>27.671232876712324</v>
      </c>
      <c r="N277" s="59">
        <f t="shared" si="87"/>
        <v>31.790909090909082</v>
      </c>
      <c r="O277" s="58">
        <f>'Расчет субсидий'!T277-1</f>
        <v>0</v>
      </c>
      <c r="P277" s="58">
        <f>O277*'Расчет субсидий'!U277</f>
        <v>0</v>
      </c>
      <c r="Q277" s="59">
        <f t="shared" si="88"/>
        <v>0</v>
      </c>
      <c r="R277" s="58">
        <f>'Расчет субсидий'!X277-1</f>
        <v>0</v>
      </c>
      <c r="S277" s="58">
        <f>R277*'Расчет субсидий'!Y277</f>
        <v>0</v>
      </c>
      <c r="T277" s="59">
        <f t="shared" si="89"/>
        <v>0</v>
      </c>
      <c r="U277" s="58">
        <f t="shared" si="77"/>
        <v>27.671232876712324</v>
      </c>
    </row>
    <row r="278" spans="1:21" ht="15" customHeight="1">
      <c r="A278" s="35" t="s">
        <v>274</v>
      </c>
      <c r="B278" s="56">
        <f>'Расчет субсидий'!AE278</f>
        <v>-4.5818181818181856</v>
      </c>
      <c r="C278" s="58">
        <f>'Расчет субсидий'!D278-1</f>
        <v>-1</v>
      </c>
      <c r="D278" s="58">
        <f>C278*'Расчет субсидий'!E278</f>
        <v>0</v>
      </c>
      <c r="E278" s="59">
        <f t="shared" si="86"/>
        <v>0</v>
      </c>
      <c r="F278" s="29" t="s">
        <v>375</v>
      </c>
      <c r="G278" s="29" t="s">
        <v>375</v>
      </c>
      <c r="H278" s="29" t="s">
        <v>375</v>
      </c>
      <c r="I278" s="29" t="s">
        <v>375</v>
      </c>
      <c r="J278" s="29" t="s">
        <v>375</v>
      </c>
      <c r="K278" s="29" t="s">
        <v>375</v>
      </c>
      <c r="L278" s="58">
        <f>'Расчет субсидий'!P278-1</f>
        <v>-0.39976415094339623</v>
      </c>
      <c r="M278" s="58">
        <f>L278*'Расчет субсидий'!Q278</f>
        <v>-7.9952830188679247</v>
      </c>
      <c r="N278" s="59">
        <f t="shared" si="87"/>
        <v>-7.3335050218903008</v>
      </c>
      <c r="O278" s="58">
        <f>'Расчет субсидий'!T278-1</f>
        <v>0</v>
      </c>
      <c r="P278" s="58">
        <f>O278*'Расчет субсидий'!U278</f>
        <v>0</v>
      </c>
      <c r="Q278" s="59">
        <f t="shared" si="88"/>
        <v>0</v>
      </c>
      <c r="R278" s="58">
        <f>'Расчет субсидий'!X278-1</f>
        <v>0.10000000000000009</v>
      </c>
      <c r="S278" s="58">
        <f>R278*'Расчет субсидий'!Y278</f>
        <v>3.0000000000000027</v>
      </c>
      <c r="T278" s="59">
        <f t="shared" si="89"/>
        <v>2.7516868400721153</v>
      </c>
      <c r="U278" s="58">
        <f t="shared" si="77"/>
        <v>-4.995283018867922</v>
      </c>
    </row>
    <row r="279" spans="1:21" ht="15" customHeight="1">
      <c r="A279" s="35" t="s">
        <v>275</v>
      </c>
      <c r="B279" s="56">
        <f>'Расчет субсидий'!AE279</f>
        <v>-22.554545454545448</v>
      </c>
      <c r="C279" s="58">
        <f>'Расчет субсидий'!D279-1</f>
        <v>-1</v>
      </c>
      <c r="D279" s="58">
        <f>C279*'Расчет субсидий'!E279</f>
        <v>0</v>
      </c>
      <c r="E279" s="59">
        <f t="shared" si="86"/>
        <v>0</v>
      </c>
      <c r="F279" s="29" t="s">
        <v>375</v>
      </c>
      <c r="G279" s="29" t="s">
        <v>375</v>
      </c>
      <c r="H279" s="29" t="s">
        <v>375</v>
      </c>
      <c r="I279" s="29" t="s">
        <v>375</v>
      </c>
      <c r="J279" s="29" t="s">
        <v>375</v>
      </c>
      <c r="K279" s="29" t="s">
        <v>375</v>
      </c>
      <c r="L279" s="58">
        <f>'Расчет субсидий'!P279-1</f>
        <v>-0.64690900671451723</v>
      </c>
      <c r="M279" s="58">
        <f>L279*'Расчет субсидий'!Q279</f>
        <v>-12.938180134290345</v>
      </c>
      <c r="N279" s="59">
        <f t="shared" si="87"/>
        <v>-17.486314840186605</v>
      </c>
      <c r="O279" s="58">
        <f>'Расчет субсидий'!T279-1</f>
        <v>-0.25</v>
      </c>
      <c r="P279" s="58">
        <f>O279*'Расчет субсидий'!U279</f>
        <v>-3.75</v>
      </c>
      <c r="Q279" s="59">
        <f t="shared" si="88"/>
        <v>-5.0682306143588445</v>
      </c>
      <c r="R279" s="58">
        <f>'Расчет субсидий'!X279-1</f>
        <v>0</v>
      </c>
      <c r="S279" s="58">
        <f>R279*'Расчет субсидий'!Y279</f>
        <v>0</v>
      </c>
      <c r="T279" s="59">
        <f t="shared" si="89"/>
        <v>0</v>
      </c>
      <c r="U279" s="58">
        <f t="shared" si="77"/>
        <v>-16.688180134290345</v>
      </c>
    </row>
    <row r="280" spans="1:21" ht="15" customHeight="1">
      <c r="A280" s="35" t="s">
        <v>276</v>
      </c>
      <c r="B280" s="56">
        <f>'Расчет субсидий'!AE280</f>
        <v>20.145454545454541</v>
      </c>
      <c r="C280" s="58">
        <f>'Расчет субсидий'!D280-1</f>
        <v>-1</v>
      </c>
      <c r="D280" s="58">
        <f>C280*'Расчет субсидий'!E280</f>
        <v>0</v>
      </c>
      <c r="E280" s="59">
        <f t="shared" si="86"/>
        <v>0</v>
      </c>
      <c r="F280" s="29" t="s">
        <v>375</v>
      </c>
      <c r="G280" s="29" t="s">
        <v>375</v>
      </c>
      <c r="H280" s="29" t="s">
        <v>375</v>
      </c>
      <c r="I280" s="29" t="s">
        <v>375</v>
      </c>
      <c r="J280" s="29" t="s">
        <v>375</v>
      </c>
      <c r="K280" s="29" t="s">
        <v>375</v>
      </c>
      <c r="L280" s="58">
        <f>'Расчет субсидий'!P280-1</f>
        <v>1.8081534772182253</v>
      </c>
      <c r="M280" s="58">
        <f>L280*'Расчет субсидий'!Q280</f>
        <v>36.163069544364504</v>
      </c>
      <c r="N280" s="59">
        <f t="shared" si="87"/>
        <v>16.258409087108092</v>
      </c>
      <c r="O280" s="58">
        <f>'Расчет субсидий'!T280-1</f>
        <v>1.2499999999999956E-2</v>
      </c>
      <c r="P280" s="58">
        <f>O280*'Расчет субсидий'!U280</f>
        <v>0.31249999999999889</v>
      </c>
      <c r="Q280" s="59">
        <f t="shared" si="88"/>
        <v>0.14049561897637708</v>
      </c>
      <c r="R280" s="58">
        <f>'Расчет субсидий'!X280-1</f>
        <v>0.33333333333333348</v>
      </c>
      <c r="S280" s="58">
        <f>R280*'Расчет субсидий'!Y280</f>
        <v>8.3333333333333375</v>
      </c>
      <c r="T280" s="59">
        <f t="shared" si="89"/>
        <v>3.7465498393700707</v>
      </c>
      <c r="U280" s="58">
        <f t="shared" si="77"/>
        <v>44.80890287769784</v>
      </c>
    </row>
    <row r="281" spans="1:21" ht="15" customHeight="1">
      <c r="A281" s="35" t="s">
        <v>277</v>
      </c>
      <c r="B281" s="56">
        <f>'Расчет субсидий'!AE281</f>
        <v>-1.4818181818181815</v>
      </c>
      <c r="C281" s="58">
        <f>'Расчет субсидий'!D281-1</f>
        <v>-1</v>
      </c>
      <c r="D281" s="58">
        <f>C281*'Расчет субсидий'!E281</f>
        <v>0</v>
      </c>
      <c r="E281" s="59">
        <f t="shared" si="86"/>
        <v>0</v>
      </c>
      <c r="F281" s="29" t="s">
        <v>375</v>
      </c>
      <c r="G281" s="29" t="s">
        <v>375</v>
      </c>
      <c r="H281" s="29" t="s">
        <v>375</v>
      </c>
      <c r="I281" s="29" t="s">
        <v>375</v>
      </c>
      <c r="J281" s="29" t="s">
        <v>375</v>
      </c>
      <c r="K281" s="29" t="s">
        <v>375</v>
      </c>
      <c r="L281" s="58">
        <f>'Расчет субсидий'!P281-1</f>
        <v>-0.77296307598413183</v>
      </c>
      <c r="M281" s="58">
        <f>L281*'Расчет субсидий'!Q281</f>
        <v>-15.459261519682636</v>
      </c>
      <c r="N281" s="59">
        <f t="shared" si="87"/>
        <v>-1.6216856333366496</v>
      </c>
      <c r="O281" s="58">
        <f>'Расчет субсидий'!T281-1</f>
        <v>6.6666666666666652E-2</v>
      </c>
      <c r="P281" s="58">
        <f>O281*'Расчет субсидий'!U281</f>
        <v>1.333333333333333</v>
      </c>
      <c r="Q281" s="59">
        <f t="shared" si="88"/>
        <v>0.13986745151846824</v>
      </c>
      <c r="R281" s="58">
        <f>'Расчет субсидий'!X281-1</f>
        <v>0</v>
      </c>
      <c r="S281" s="58">
        <f>R281*'Расчет субсидий'!Y281</f>
        <v>0</v>
      </c>
      <c r="T281" s="59">
        <f t="shared" si="89"/>
        <v>0</v>
      </c>
      <c r="U281" s="58">
        <f t="shared" si="77"/>
        <v>-14.125928186349302</v>
      </c>
    </row>
    <row r="282" spans="1:21" ht="15" customHeight="1">
      <c r="A282" s="35" t="s">
        <v>278</v>
      </c>
      <c r="B282" s="56">
        <f>'Расчет субсидий'!AE282</f>
        <v>16.27272727272728</v>
      </c>
      <c r="C282" s="58">
        <f>'Расчет субсидий'!D282-1</f>
        <v>0.35466592011944753</v>
      </c>
      <c r="D282" s="58">
        <f>C282*'Расчет субсидий'!E282</f>
        <v>3.5466592011944753</v>
      </c>
      <c r="E282" s="59">
        <f t="shared" si="86"/>
        <v>8.9975589043336957</v>
      </c>
      <c r="F282" s="29" t="s">
        <v>375</v>
      </c>
      <c r="G282" s="29" t="s">
        <v>375</v>
      </c>
      <c r="H282" s="29" t="s">
        <v>375</v>
      </c>
      <c r="I282" s="29" t="s">
        <v>375</v>
      </c>
      <c r="J282" s="29" t="s">
        <v>375</v>
      </c>
      <c r="K282" s="29" t="s">
        <v>375</v>
      </c>
      <c r="L282" s="58">
        <f>'Расчет субсидий'!P282-1</f>
        <v>-2.4469820554650079E-3</v>
      </c>
      <c r="M282" s="58">
        <f>L282*'Расчет субсидий'!Q282</f>
        <v>-4.8939641109300158E-2</v>
      </c>
      <c r="N282" s="59">
        <f t="shared" si="87"/>
        <v>-0.12415551612333608</v>
      </c>
      <c r="O282" s="58">
        <f>'Расчет субсидий'!T282-1</f>
        <v>0</v>
      </c>
      <c r="P282" s="58">
        <f>O282*'Расчет субсидий'!U282</f>
        <v>0</v>
      </c>
      <c r="Q282" s="59">
        <f t="shared" si="88"/>
        <v>0</v>
      </c>
      <c r="R282" s="58">
        <f>'Расчет субсидий'!X282-1</f>
        <v>8.3333333333333481E-2</v>
      </c>
      <c r="S282" s="58">
        <f>R282*'Расчет субсидий'!Y282</f>
        <v>2.9166666666666718</v>
      </c>
      <c r="T282" s="59">
        <f t="shared" si="89"/>
        <v>7.3993238845169218</v>
      </c>
      <c r="U282" s="58">
        <f t="shared" si="77"/>
        <v>6.414386226751847</v>
      </c>
    </row>
    <row r="283" spans="1:21" ht="15" customHeight="1">
      <c r="A283" s="35" t="s">
        <v>279</v>
      </c>
      <c r="B283" s="56">
        <f>'Расчет субсидий'!AE283</f>
        <v>-56.836363636363615</v>
      </c>
      <c r="C283" s="58">
        <f>'Расчет субсидий'!D283-1</f>
        <v>1.1009463722397475</v>
      </c>
      <c r="D283" s="58">
        <f>C283*'Расчет субсидий'!E283</f>
        <v>11.009463722397474</v>
      </c>
      <c r="E283" s="59">
        <f t="shared" si="86"/>
        <v>37.49057988072142</v>
      </c>
      <c r="F283" s="29" t="s">
        <v>375</v>
      </c>
      <c r="G283" s="29" t="s">
        <v>375</v>
      </c>
      <c r="H283" s="29" t="s">
        <v>375</v>
      </c>
      <c r="I283" s="29" t="s">
        <v>375</v>
      </c>
      <c r="J283" s="29" t="s">
        <v>375</v>
      </c>
      <c r="K283" s="29" t="s">
        <v>375</v>
      </c>
      <c r="L283" s="58">
        <f>'Расчет субсидий'!P283-1</f>
        <v>-0.13500000000000001</v>
      </c>
      <c r="M283" s="58">
        <f>L283*'Расчет субсидий'!Q283</f>
        <v>-2.7</v>
      </c>
      <c r="N283" s="59">
        <f t="shared" si="87"/>
        <v>-9.1943230143007071</v>
      </c>
      <c r="O283" s="58">
        <f>'Расчет субсидий'!T283-1</f>
        <v>0</v>
      </c>
      <c r="P283" s="58">
        <f>O283*'Расчет субсидий'!U283</f>
        <v>0</v>
      </c>
      <c r="Q283" s="59">
        <f t="shared" si="88"/>
        <v>0</v>
      </c>
      <c r="R283" s="58">
        <f>'Расчет субсидий'!X283-1</f>
        <v>-1</v>
      </c>
      <c r="S283" s="58">
        <f>R283*'Расчет субсидий'!Y283</f>
        <v>-25</v>
      </c>
      <c r="T283" s="59">
        <f t="shared" si="89"/>
        <v>-85.13262050278432</v>
      </c>
      <c r="U283" s="58">
        <f t="shared" si="77"/>
        <v>-16.690536277602526</v>
      </c>
    </row>
    <row r="284" spans="1:21" ht="15" customHeight="1">
      <c r="A284" s="35" t="s">
        <v>280</v>
      </c>
      <c r="B284" s="56">
        <f>'Расчет субсидий'!AE284</f>
        <v>-29.172727272727229</v>
      </c>
      <c r="C284" s="58">
        <f>'Расчет субсидий'!D284-1</f>
        <v>-0.28920812033031851</v>
      </c>
      <c r="D284" s="58">
        <f>C284*'Расчет субсидий'!E284</f>
        <v>-2.8920812033031851</v>
      </c>
      <c r="E284" s="59">
        <f t="shared" si="86"/>
        <v>-12.551455616474994</v>
      </c>
      <c r="F284" s="29" t="s">
        <v>375</v>
      </c>
      <c r="G284" s="29" t="s">
        <v>375</v>
      </c>
      <c r="H284" s="29" t="s">
        <v>375</v>
      </c>
      <c r="I284" s="29" t="s">
        <v>375</v>
      </c>
      <c r="J284" s="29" t="s">
        <v>375</v>
      </c>
      <c r="K284" s="29" t="s">
        <v>375</v>
      </c>
      <c r="L284" s="58">
        <f>'Расчет субсидий'!P284-1</f>
        <v>-0.21649200220628795</v>
      </c>
      <c r="M284" s="58">
        <f>L284*'Расчет субсидий'!Q284</f>
        <v>-4.329840044125759</v>
      </c>
      <c r="N284" s="59">
        <f t="shared" si="87"/>
        <v>-18.791241089015635</v>
      </c>
      <c r="O284" s="58">
        <f>'Расчет субсидий'!T284-1</f>
        <v>0.10000000000000009</v>
      </c>
      <c r="P284" s="58">
        <f>O284*'Расчет субсидий'!U284</f>
        <v>0.50000000000000044</v>
      </c>
      <c r="Q284" s="59">
        <f t="shared" si="88"/>
        <v>2.1699694327633994</v>
      </c>
      <c r="R284" s="58">
        <f>'Расчет субсидий'!X284-1</f>
        <v>0</v>
      </c>
      <c r="S284" s="58">
        <f>R284*'Расчет субсидий'!Y284</f>
        <v>0</v>
      </c>
      <c r="T284" s="59">
        <f t="shared" si="89"/>
        <v>0</v>
      </c>
      <c r="U284" s="58">
        <f t="shared" si="77"/>
        <v>-6.7219212474289431</v>
      </c>
    </row>
    <row r="285" spans="1:21" ht="15" customHeight="1">
      <c r="A285" s="35" t="s">
        <v>281</v>
      </c>
      <c r="B285" s="56">
        <f>'Расчет субсидий'!AE285</f>
        <v>0</v>
      </c>
      <c r="C285" s="58">
        <f>'Расчет субсидий'!D285-1</f>
        <v>-0.24716000378036096</v>
      </c>
      <c r="D285" s="58">
        <f>C285*'Расчет субсидий'!E285</f>
        <v>-2.4716000378036096</v>
      </c>
      <c r="E285" s="59">
        <f t="shared" si="86"/>
        <v>0</v>
      </c>
      <c r="F285" s="29" t="s">
        <v>375</v>
      </c>
      <c r="G285" s="29" t="s">
        <v>375</v>
      </c>
      <c r="H285" s="29" t="s">
        <v>375</v>
      </c>
      <c r="I285" s="29" t="s">
        <v>375</v>
      </c>
      <c r="J285" s="29" t="s">
        <v>375</v>
      </c>
      <c r="K285" s="29" t="s">
        <v>375</v>
      </c>
      <c r="L285" s="58">
        <f>'Расчет субсидий'!P285-1</f>
        <v>-9.743255207119883E-2</v>
      </c>
      <c r="M285" s="58">
        <f>L285*'Расчет субсидий'!Q285</f>
        <v>-1.9486510414239766</v>
      </c>
      <c r="N285" s="59">
        <f t="shared" si="87"/>
        <v>0</v>
      </c>
      <c r="O285" s="58">
        <f>'Расчет субсидий'!T285-1</f>
        <v>0</v>
      </c>
      <c r="P285" s="58">
        <f>O285*'Расчет субсидий'!U285</f>
        <v>0</v>
      </c>
      <c r="Q285" s="59">
        <f t="shared" si="88"/>
        <v>0</v>
      </c>
      <c r="R285" s="58">
        <f>'Расчет субсидий'!X285-1</f>
        <v>-1</v>
      </c>
      <c r="S285" s="58">
        <f>R285*'Расчет субсидий'!Y285</f>
        <v>-40</v>
      </c>
      <c r="T285" s="59">
        <f t="shared" si="89"/>
        <v>0</v>
      </c>
      <c r="U285" s="58">
        <f t="shared" si="77"/>
        <v>-44.420251079227583</v>
      </c>
    </row>
    <row r="286" spans="1:21" ht="15" customHeight="1">
      <c r="A286" s="35" t="s">
        <v>169</v>
      </c>
      <c r="B286" s="56">
        <f>'Расчет субсидий'!AE286</f>
        <v>-13.581818181818193</v>
      </c>
      <c r="C286" s="58">
        <f>'Расчет субсидий'!D286-1</f>
        <v>-1</v>
      </c>
      <c r="D286" s="58">
        <f>C286*'Расчет субсидий'!E286</f>
        <v>0</v>
      </c>
      <c r="E286" s="59">
        <f t="shared" si="86"/>
        <v>0</v>
      </c>
      <c r="F286" s="29" t="s">
        <v>375</v>
      </c>
      <c r="G286" s="29" t="s">
        <v>375</v>
      </c>
      <c r="H286" s="29" t="s">
        <v>375</v>
      </c>
      <c r="I286" s="29" t="s">
        <v>375</v>
      </c>
      <c r="J286" s="29" t="s">
        <v>375</v>
      </c>
      <c r="K286" s="29" t="s">
        <v>375</v>
      </c>
      <c r="L286" s="58">
        <f>'Расчет субсидий'!P286-1</f>
        <v>-0.4550979068197164</v>
      </c>
      <c r="M286" s="58">
        <f>L286*'Расчет субсидий'!Q286</f>
        <v>-9.1019581363943285</v>
      </c>
      <c r="N286" s="59">
        <f t="shared" si="87"/>
        <v>-13.940792954019535</v>
      </c>
      <c r="O286" s="58">
        <f>'Расчет субсидий'!T286-1</f>
        <v>9.3749999999999112E-3</v>
      </c>
      <c r="P286" s="58">
        <f>O286*'Расчет субсидий'!U286</f>
        <v>0.23437499999999778</v>
      </c>
      <c r="Q286" s="59">
        <f t="shared" si="88"/>
        <v>0.35897477220134111</v>
      </c>
      <c r="R286" s="58">
        <f>'Расчет субсидий'!X286-1</f>
        <v>0</v>
      </c>
      <c r="S286" s="58">
        <f>R286*'Расчет субсидий'!Y286</f>
        <v>0</v>
      </c>
      <c r="T286" s="59">
        <f t="shared" si="89"/>
        <v>0</v>
      </c>
      <c r="U286" s="58">
        <f t="shared" si="77"/>
        <v>-8.8675831363943303</v>
      </c>
    </row>
    <row r="287" spans="1:21" ht="15" customHeight="1">
      <c r="A287" s="34" t="s">
        <v>282</v>
      </c>
      <c r="B287" s="60"/>
      <c r="C287" s="61"/>
      <c r="D287" s="61"/>
      <c r="E287" s="62"/>
      <c r="F287" s="61"/>
      <c r="G287" s="61"/>
      <c r="H287" s="62"/>
      <c r="I287" s="62"/>
      <c r="J287" s="62"/>
      <c r="K287" s="62"/>
      <c r="L287" s="61"/>
      <c r="M287" s="61"/>
      <c r="N287" s="62"/>
      <c r="O287" s="61"/>
      <c r="P287" s="61"/>
      <c r="Q287" s="62"/>
      <c r="R287" s="61"/>
      <c r="S287" s="61"/>
      <c r="T287" s="62"/>
      <c r="U287" s="62"/>
    </row>
    <row r="288" spans="1:21" ht="15" customHeight="1">
      <c r="A288" s="35" t="s">
        <v>72</v>
      </c>
      <c r="B288" s="56">
        <f>'Расчет субсидий'!AE288</f>
        <v>18.881818181818176</v>
      </c>
      <c r="C288" s="58">
        <f>'Расчет субсидий'!D288-1</f>
        <v>0.24383203283568622</v>
      </c>
      <c r="D288" s="58">
        <f>C288*'Расчет субсидий'!E288</f>
        <v>2.4383203283568622</v>
      </c>
      <c r="E288" s="59">
        <f t="shared" ref="E288:E311" si="90">$B288*D288/$U288</f>
        <v>4.0815934977312649</v>
      </c>
      <c r="F288" s="29" t="s">
        <v>375</v>
      </c>
      <c r="G288" s="29" t="s">
        <v>375</v>
      </c>
      <c r="H288" s="29" t="s">
        <v>375</v>
      </c>
      <c r="I288" s="29" t="s">
        <v>375</v>
      </c>
      <c r="J288" s="29" t="s">
        <v>375</v>
      </c>
      <c r="K288" s="29" t="s">
        <v>375</v>
      </c>
      <c r="L288" s="58">
        <f>'Расчет субсидий'!P288-1</f>
        <v>0.10566276494780125</v>
      </c>
      <c r="M288" s="58">
        <f>L288*'Расчет субсидий'!Q288</f>
        <v>2.1132552989560249</v>
      </c>
      <c r="N288" s="59">
        <f t="shared" ref="N288:N311" si="91">$B288*M288/$U288</f>
        <v>3.53745526662511</v>
      </c>
      <c r="O288" s="58">
        <f>'Расчет субсидий'!T288-1</f>
        <v>0</v>
      </c>
      <c r="P288" s="58">
        <f>O288*'Расчет субсидий'!U288</f>
        <v>0</v>
      </c>
      <c r="Q288" s="59">
        <f t="shared" ref="Q288:Q311" si="92">$B288*P288/$U288</f>
        <v>0</v>
      </c>
      <c r="R288" s="58">
        <f>'Расчет субсидий'!X288-1</f>
        <v>0.1495180722891567</v>
      </c>
      <c r="S288" s="58">
        <f>R288*'Расчет субсидий'!Y288</f>
        <v>6.7283132530120513</v>
      </c>
      <c r="T288" s="59">
        <f t="shared" ref="T288:T311" si="93">$B288*S288/$U288</f>
        <v>11.262769417461799</v>
      </c>
      <c r="U288" s="58">
        <f t="shared" si="77"/>
        <v>11.27988888032494</v>
      </c>
    </row>
    <row r="289" spans="1:21" ht="15" customHeight="1">
      <c r="A289" s="35" t="s">
        <v>283</v>
      </c>
      <c r="B289" s="56">
        <f>'Расчет субсидий'!AE289</f>
        <v>-19.072727272727263</v>
      </c>
      <c r="C289" s="58">
        <f>'Расчет субсидий'!D289-1</f>
        <v>-1</v>
      </c>
      <c r="D289" s="58">
        <f>C289*'Расчет субсидий'!E289</f>
        <v>-10</v>
      </c>
      <c r="E289" s="59">
        <f t="shared" si="90"/>
        <v>-12.903861542756111</v>
      </c>
      <c r="F289" s="29" t="s">
        <v>375</v>
      </c>
      <c r="G289" s="29" t="s">
        <v>375</v>
      </c>
      <c r="H289" s="29" t="s">
        <v>375</v>
      </c>
      <c r="I289" s="29" t="s">
        <v>375</v>
      </c>
      <c r="J289" s="29" t="s">
        <v>375</v>
      </c>
      <c r="K289" s="29" t="s">
        <v>375</v>
      </c>
      <c r="L289" s="58">
        <f>'Расчет субсидий'!P289-1</f>
        <v>-0.23903177004538578</v>
      </c>
      <c r="M289" s="58">
        <f>L289*'Расчет субсидий'!Q289</f>
        <v>-4.7806354009077161</v>
      </c>
      <c r="N289" s="59">
        <f t="shared" si="91"/>
        <v>-6.1688657299711522</v>
      </c>
      <c r="O289" s="58">
        <f>'Расчет субсидий'!T289-1</f>
        <v>0</v>
      </c>
      <c r="P289" s="58">
        <f>O289*'Расчет субсидий'!U289</f>
        <v>0</v>
      </c>
      <c r="Q289" s="59">
        <f t="shared" si="92"/>
        <v>0</v>
      </c>
      <c r="R289" s="58">
        <f>'Расчет субсидий'!X289-1</f>
        <v>0</v>
      </c>
      <c r="S289" s="58">
        <f>R289*'Расчет субсидий'!Y289</f>
        <v>0</v>
      </c>
      <c r="T289" s="59">
        <f t="shared" si="93"/>
        <v>0</v>
      </c>
      <c r="U289" s="58">
        <f t="shared" si="77"/>
        <v>-14.780635400907716</v>
      </c>
    </row>
    <row r="290" spans="1:21" ht="15" customHeight="1">
      <c r="A290" s="35" t="s">
        <v>284</v>
      </c>
      <c r="B290" s="56">
        <f>'Расчет субсидий'!AE290</f>
        <v>-8.5363636363636388</v>
      </c>
      <c r="C290" s="58">
        <f>'Расчет субсидий'!D290-1</f>
        <v>-1</v>
      </c>
      <c r="D290" s="58">
        <f>C290*'Расчет субсидий'!E290</f>
        <v>0</v>
      </c>
      <c r="E290" s="59">
        <f t="shared" si="90"/>
        <v>0</v>
      </c>
      <c r="F290" s="29" t="s">
        <v>375</v>
      </c>
      <c r="G290" s="29" t="s">
        <v>375</v>
      </c>
      <c r="H290" s="29" t="s">
        <v>375</v>
      </c>
      <c r="I290" s="29" t="s">
        <v>375</v>
      </c>
      <c r="J290" s="29" t="s">
        <v>375</v>
      </c>
      <c r="K290" s="29" t="s">
        <v>375</v>
      </c>
      <c r="L290" s="58">
        <f>'Расчет субсидий'!P290-1</f>
        <v>-0.42074592074592065</v>
      </c>
      <c r="M290" s="58">
        <f>L290*'Расчет субсидий'!Q290</f>
        <v>-8.4149184149184126</v>
      </c>
      <c r="N290" s="59">
        <f t="shared" si="91"/>
        <v>-8.5363636363636388</v>
      </c>
      <c r="O290" s="58">
        <f>'Расчет субсидий'!T290-1</f>
        <v>0</v>
      </c>
      <c r="P290" s="58">
        <f>O290*'Расчет субсидий'!U290</f>
        <v>0</v>
      </c>
      <c r="Q290" s="59">
        <f t="shared" si="92"/>
        <v>0</v>
      </c>
      <c r="R290" s="58">
        <f>'Расчет субсидий'!X290-1</f>
        <v>0</v>
      </c>
      <c r="S290" s="58">
        <f>R290*'Расчет субсидий'!Y290</f>
        <v>0</v>
      </c>
      <c r="T290" s="59">
        <f t="shared" si="93"/>
        <v>0</v>
      </c>
      <c r="U290" s="58">
        <f t="shared" si="77"/>
        <v>-8.4149184149184126</v>
      </c>
    </row>
    <row r="291" spans="1:21" ht="15" customHeight="1">
      <c r="A291" s="35" t="s">
        <v>53</v>
      </c>
      <c r="B291" s="56">
        <f>'Расчет субсидий'!AE291</f>
        <v>0.19090909090909047</v>
      </c>
      <c r="C291" s="58">
        <f>'Расчет субсидий'!D291-1</f>
        <v>0.15882457216088897</v>
      </c>
      <c r="D291" s="58">
        <f>C291*'Расчет субсидий'!E291</f>
        <v>1.5882457216088897</v>
      </c>
      <c r="E291" s="59">
        <f t="shared" si="90"/>
        <v>0.14182780425892719</v>
      </c>
      <c r="F291" s="29" t="s">
        <v>375</v>
      </c>
      <c r="G291" s="29" t="s">
        <v>375</v>
      </c>
      <c r="H291" s="29" t="s">
        <v>375</v>
      </c>
      <c r="I291" s="29" t="s">
        <v>375</v>
      </c>
      <c r="J291" s="29" t="s">
        <v>375</v>
      </c>
      <c r="K291" s="29" t="s">
        <v>375</v>
      </c>
      <c r="L291" s="58">
        <f>'Расчет субсидий'!P291-1</f>
        <v>-0.42812183282658567</v>
      </c>
      <c r="M291" s="58">
        <f>L291*'Расчет субсидий'!Q291</f>
        <v>-8.5624366565317125</v>
      </c>
      <c r="N291" s="59">
        <f t="shared" si="91"/>
        <v>-0.76461190707434523</v>
      </c>
      <c r="O291" s="58">
        <f>'Расчет субсидий'!T291-1</f>
        <v>0.26034482758620681</v>
      </c>
      <c r="P291" s="58">
        <f>O291*'Расчет субсидий'!U291</f>
        <v>9.1120689655172384</v>
      </c>
      <c r="Q291" s="59">
        <f t="shared" si="92"/>
        <v>0.81369319372450843</v>
      </c>
      <c r="R291" s="58">
        <f>'Расчет субсидий'!X291-1</f>
        <v>0</v>
      </c>
      <c r="S291" s="58">
        <f>R291*'Расчет субсидий'!Y291</f>
        <v>0</v>
      </c>
      <c r="T291" s="59">
        <f t="shared" si="93"/>
        <v>0</v>
      </c>
      <c r="U291" s="58">
        <f t="shared" si="77"/>
        <v>2.1378780305944156</v>
      </c>
    </row>
    <row r="292" spans="1:21" ht="15" customHeight="1">
      <c r="A292" s="35" t="s">
        <v>285</v>
      </c>
      <c r="B292" s="56">
        <f>'Расчет субсидий'!AE292</f>
        <v>44.963636363636368</v>
      </c>
      <c r="C292" s="58">
        <f>'Расчет субсидий'!D292-1</f>
        <v>6.3461538461538458E-2</v>
      </c>
      <c r="D292" s="58">
        <f>C292*'Расчет субсидий'!E292</f>
        <v>0.63461538461538458</v>
      </c>
      <c r="E292" s="59">
        <f t="shared" si="90"/>
        <v>0.57207004142183748</v>
      </c>
      <c r="F292" s="29" t="s">
        <v>375</v>
      </c>
      <c r="G292" s="29" t="s">
        <v>375</v>
      </c>
      <c r="H292" s="29" t="s">
        <v>375</v>
      </c>
      <c r="I292" s="29" t="s">
        <v>375</v>
      </c>
      <c r="J292" s="29" t="s">
        <v>375</v>
      </c>
      <c r="K292" s="29" t="s">
        <v>375</v>
      </c>
      <c r="L292" s="58">
        <f>'Расчет субсидий'!P292-1</f>
        <v>-0.33775159548355416</v>
      </c>
      <c r="M292" s="58">
        <f>L292*'Расчет субсидий'!Q292</f>
        <v>-6.7550319096710831</v>
      </c>
      <c r="N292" s="59">
        <f t="shared" si="91"/>
        <v>-6.0892809693124637</v>
      </c>
      <c r="O292" s="58">
        <f>'Расчет субсидий'!T292-1</f>
        <v>1.6</v>
      </c>
      <c r="P292" s="58">
        <f>O292*'Расчет субсидий'!U292</f>
        <v>56</v>
      </c>
      <c r="Q292" s="59">
        <f t="shared" si="92"/>
        <v>50.480847291526992</v>
      </c>
      <c r="R292" s="58">
        <f>'Расчет субсидий'!X292-1</f>
        <v>0</v>
      </c>
      <c r="S292" s="58">
        <f>R292*'Расчет субсидий'!Y292</f>
        <v>0</v>
      </c>
      <c r="T292" s="59">
        <f t="shared" si="93"/>
        <v>0</v>
      </c>
      <c r="U292" s="58">
        <f t="shared" si="77"/>
        <v>49.879583474944297</v>
      </c>
    </row>
    <row r="293" spans="1:21" ht="15" customHeight="1">
      <c r="A293" s="35" t="s">
        <v>286</v>
      </c>
      <c r="B293" s="56">
        <f>'Расчет субсидий'!AE293</f>
        <v>22.72727272727272</v>
      </c>
      <c r="C293" s="58">
        <f>'Расчет субсидий'!D293-1</f>
        <v>-1</v>
      </c>
      <c r="D293" s="58">
        <f>C293*'Расчет субсидий'!E293</f>
        <v>0</v>
      </c>
      <c r="E293" s="59">
        <f t="shared" si="90"/>
        <v>0</v>
      </c>
      <c r="F293" s="29" t="s">
        <v>375</v>
      </c>
      <c r="G293" s="29" t="s">
        <v>375</v>
      </c>
      <c r="H293" s="29" t="s">
        <v>375</v>
      </c>
      <c r="I293" s="29" t="s">
        <v>375</v>
      </c>
      <c r="J293" s="29" t="s">
        <v>375</v>
      </c>
      <c r="K293" s="29" t="s">
        <v>375</v>
      </c>
      <c r="L293" s="58">
        <f>'Расчет субсидий'!P293-1</f>
        <v>-0.24528301886792458</v>
      </c>
      <c r="M293" s="58">
        <f>L293*'Расчет субсидий'!Q293</f>
        <v>-4.9056603773584921</v>
      </c>
      <c r="N293" s="59">
        <f t="shared" si="91"/>
        <v>-16.253568718349033</v>
      </c>
      <c r="O293" s="58">
        <f>'Расчет субсидий'!T293-1</f>
        <v>0.39217391304347826</v>
      </c>
      <c r="P293" s="58">
        <f>O293*'Расчет субсидий'!U293</f>
        <v>11.765217391304347</v>
      </c>
      <c r="Q293" s="59">
        <f t="shared" si="92"/>
        <v>38.980841445621749</v>
      </c>
      <c r="R293" s="58">
        <f>'Расчет субсидий'!X293-1</f>
        <v>0</v>
      </c>
      <c r="S293" s="58">
        <f>R293*'Расчет субсидий'!Y293</f>
        <v>0</v>
      </c>
      <c r="T293" s="59">
        <f t="shared" si="93"/>
        <v>0</v>
      </c>
      <c r="U293" s="58">
        <f t="shared" si="77"/>
        <v>6.8595570139458548</v>
      </c>
    </row>
    <row r="294" spans="1:21" ht="15" customHeight="1">
      <c r="A294" s="35" t="s">
        <v>287</v>
      </c>
      <c r="B294" s="56">
        <f>'Расчет субсидий'!AE294</f>
        <v>15.509090909090901</v>
      </c>
      <c r="C294" s="58">
        <f>'Расчет субсидий'!D294-1</f>
        <v>-1</v>
      </c>
      <c r="D294" s="58">
        <f>C294*'Расчет субсидий'!E294</f>
        <v>0</v>
      </c>
      <c r="E294" s="59">
        <f t="shared" si="90"/>
        <v>0</v>
      </c>
      <c r="F294" s="29" t="s">
        <v>375</v>
      </c>
      <c r="G294" s="29" t="s">
        <v>375</v>
      </c>
      <c r="H294" s="29" t="s">
        <v>375</v>
      </c>
      <c r="I294" s="29" t="s">
        <v>375</v>
      </c>
      <c r="J294" s="29" t="s">
        <v>375</v>
      </c>
      <c r="K294" s="29" t="s">
        <v>375</v>
      </c>
      <c r="L294" s="58">
        <f>'Расчет субсидий'!P294-1</f>
        <v>1.6793086893903024</v>
      </c>
      <c r="M294" s="58">
        <f>L294*'Расчет субсидий'!Q294</f>
        <v>33.586173787806047</v>
      </c>
      <c r="N294" s="59">
        <f t="shared" si="91"/>
        <v>15.509090909090903</v>
      </c>
      <c r="O294" s="58">
        <f>'Расчет субсидий'!T294-1</f>
        <v>0</v>
      </c>
      <c r="P294" s="58">
        <f>O294*'Расчет субсидий'!U294</f>
        <v>0</v>
      </c>
      <c r="Q294" s="59">
        <f t="shared" si="92"/>
        <v>0</v>
      </c>
      <c r="R294" s="58">
        <f>'Расчет субсидий'!X294-1</f>
        <v>0</v>
      </c>
      <c r="S294" s="58">
        <f>R294*'Расчет субсидий'!Y294</f>
        <v>0</v>
      </c>
      <c r="T294" s="59">
        <f t="shared" si="93"/>
        <v>0</v>
      </c>
      <c r="U294" s="58">
        <f t="shared" si="77"/>
        <v>33.586173787806047</v>
      </c>
    </row>
    <row r="295" spans="1:21" ht="15" customHeight="1">
      <c r="A295" s="35" t="s">
        <v>288</v>
      </c>
      <c r="B295" s="56">
        <f>'Расчет субсидий'!AE295</f>
        <v>-44.599999999999994</v>
      </c>
      <c r="C295" s="58">
        <f>'Расчет субсидий'!D295-1</f>
        <v>-1</v>
      </c>
      <c r="D295" s="58">
        <f>C295*'Расчет субсидий'!E295</f>
        <v>0</v>
      </c>
      <c r="E295" s="59">
        <f t="shared" si="90"/>
        <v>0</v>
      </c>
      <c r="F295" s="29" t="s">
        <v>375</v>
      </c>
      <c r="G295" s="29" t="s">
        <v>375</v>
      </c>
      <c r="H295" s="29" t="s">
        <v>375</v>
      </c>
      <c r="I295" s="29" t="s">
        <v>375</v>
      </c>
      <c r="J295" s="29" t="s">
        <v>375</v>
      </c>
      <c r="K295" s="29" t="s">
        <v>375</v>
      </c>
      <c r="L295" s="58">
        <f>'Расчет субсидий'!P295-1</f>
        <v>-0.51287922152261012</v>
      </c>
      <c r="M295" s="58">
        <f>L295*'Расчет субсидий'!Q295</f>
        <v>-10.257584430452201</v>
      </c>
      <c r="N295" s="59">
        <f t="shared" si="91"/>
        <v>-31.095991482829479</v>
      </c>
      <c r="O295" s="58">
        <f>'Расчет субсидий'!T295-1</f>
        <v>-0.11136363636363633</v>
      </c>
      <c r="P295" s="58">
        <f>O295*'Расчет субсидий'!U295</f>
        <v>-4.4545454545454533</v>
      </c>
      <c r="Q295" s="59">
        <f t="shared" si="92"/>
        <v>-13.504008517170515</v>
      </c>
      <c r="R295" s="58">
        <f>'Расчет субсидий'!X295-1</f>
        <v>0</v>
      </c>
      <c r="S295" s="58">
        <f>R295*'Расчет субсидий'!Y295</f>
        <v>0</v>
      </c>
      <c r="T295" s="59">
        <f t="shared" si="93"/>
        <v>0</v>
      </c>
      <c r="U295" s="58">
        <f t="shared" si="77"/>
        <v>-14.712129884997655</v>
      </c>
    </row>
    <row r="296" spans="1:21" ht="15" customHeight="1">
      <c r="A296" s="35" t="s">
        <v>289</v>
      </c>
      <c r="B296" s="56">
        <f>'Расчет субсидий'!AE296</f>
        <v>-14.963636363636368</v>
      </c>
      <c r="C296" s="58">
        <f>'Расчет субсидий'!D296-1</f>
        <v>-1</v>
      </c>
      <c r="D296" s="58">
        <f>C296*'Расчет субсидий'!E296</f>
        <v>0</v>
      </c>
      <c r="E296" s="59">
        <f t="shared" si="90"/>
        <v>0</v>
      </c>
      <c r="F296" s="29" t="s">
        <v>375</v>
      </c>
      <c r="G296" s="29" t="s">
        <v>375</v>
      </c>
      <c r="H296" s="29" t="s">
        <v>375</v>
      </c>
      <c r="I296" s="29" t="s">
        <v>375</v>
      </c>
      <c r="J296" s="29" t="s">
        <v>375</v>
      </c>
      <c r="K296" s="29" t="s">
        <v>375</v>
      </c>
      <c r="L296" s="58">
        <f>'Расчет субсидий'!P296-1</f>
        <v>-0.85189873417721518</v>
      </c>
      <c r="M296" s="58">
        <f>L296*'Расчет субсидий'!Q296</f>
        <v>-17.037974683544302</v>
      </c>
      <c r="N296" s="59">
        <f t="shared" si="91"/>
        <v>-14.963636363636368</v>
      </c>
      <c r="O296" s="58">
        <f>'Расчет субсидий'!T296-1</f>
        <v>0</v>
      </c>
      <c r="P296" s="58">
        <f>O296*'Расчет субсидий'!U296</f>
        <v>0</v>
      </c>
      <c r="Q296" s="59">
        <f t="shared" si="92"/>
        <v>0</v>
      </c>
      <c r="R296" s="58">
        <f>'Расчет субсидий'!X296-1</f>
        <v>0</v>
      </c>
      <c r="S296" s="58">
        <f>R296*'Расчет субсидий'!Y296</f>
        <v>0</v>
      </c>
      <c r="T296" s="59">
        <f t="shared" si="93"/>
        <v>0</v>
      </c>
      <c r="U296" s="58">
        <f t="shared" si="77"/>
        <v>-17.037974683544302</v>
      </c>
    </row>
    <row r="297" spans="1:21" ht="15" customHeight="1">
      <c r="A297" s="35" t="s">
        <v>290</v>
      </c>
      <c r="B297" s="56">
        <f>'Расчет субсидий'!AE297</f>
        <v>-32.38181818181819</v>
      </c>
      <c r="C297" s="58">
        <f>'Расчет субсидий'!D297-1</f>
        <v>-0.82891774891774894</v>
      </c>
      <c r="D297" s="58">
        <f>C297*'Расчет субсидий'!E297</f>
        <v>-8.2891774891774901</v>
      </c>
      <c r="E297" s="59">
        <f t="shared" si="90"/>
        <v>-9.6539693422900896</v>
      </c>
      <c r="F297" s="29" t="s">
        <v>375</v>
      </c>
      <c r="G297" s="29" t="s">
        <v>375</v>
      </c>
      <c r="H297" s="29" t="s">
        <v>375</v>
      </c>
      <c r="I297" s="29" t="s">
        <v>375</v>
      </c>
      <c r="J297" s="29" t="s">
        <v>375</v>
      </c>
      <c r="K297" s="29" t="s">
        <v>375</v>
      </c>
      <c r="L297" s="58">
        <f>'Расчет субсидий'!P297-1</f>
        <v>-0.78216801236900879</v>
      </c>
      <c r="M297" s="58">
        <f>L297*'Расчет субсидий'!Q297</f>
        <v>-15.643360247380176</v>
      </c>
      <c r="N297" s="59">
        <f t="shared" si="91"/>
        <v>-18.218999464757879</v>
      </c>
      <c r="O297" s="58">
        <f>'Расчет субсидий'!T297-1</f>
        <v>-0.11061224489795918</v>
      </c>
      <c r="P297" s="58">
        <f>O297*'Расчет субсидий'!U297</f>
        <v>-3.871428571428571</v>
      </c>
      <c r="Q297" s="59">
        <f t="shared" si="92"/>
        <v>-4.5088493747702243</v>
      </c>
      <c r="R297" s="58">
        <f>'Расчет субсидий'!X297-1</f>
        <v>0</v>
      </c>
      <c r="S297" s="58">
        <f>R297*'Расчет субсидий'!Y297</f>
        <v>0</v>
      </c>
      <c r="T297" s="59">
        <f t="shared" si="93"/>
        <v>0</v>
      </c>
      <c r="U297" s="58">
        <f t="shared" si="77"/>
        <v>-27.803966307986236</v>
      </c>
    </row>
    <row r="298" spans="1:21" ht="15" customHeight="1">
      <c r="A298" s="35" t="s">
        <v>291</v>
      </c>
      <c r="B298" s="56">
        <f>'Расчет субсидий'!AE298</f>
        <v>-7.4363636363636374</v>
      </c>
      <c r="C298" s="58">
        <f>'Расчет субсидий'!D298-1</f>
        <v>-1</v>
      </c>
      <c r="D298" s="58">
        <f>C298*'Расчет субсидий'!E298</f>
        <v>0</v>
      </c>
      <c r="E298" s="59">
        <f t="shared" si="90"/>
        <v>0</v>
      </c>
      <c r="F298" s="29" t="s">
        <v>375</v>
      </c>
      <c r="G298" s="29" t="s">
        <v>375</v>
      </c>
      <c r="H298" s="29" t="s">
        <v>375</v>
      </c>
      <c r="I298" s="29" t="s">
        <v>375</v>
      </c>
      <c r="J298" s="29" t="s">
        <v>375</v>
      </c>
      <c r="K298" s="29" t="s">
        <v>375</v>
      </c>
      <c r="L298" s="58">
        <f>'Расчет субсидий'!P298-1</f>
        <v>-0.19402985074626866</v>
      </c>
      <c r="M298" s="58">
        <f>L298*'Расчет субсидий'!Q298</f>
        <v>-3.8805970149253732</v>
      </c>
      <c r="N298" s="59">
        <f t="shared" si="91"/>
        <v>-13.86983174644579</v>
      </c>
      <c r="O298" s="58">
        <f>'Расчет субсидий'!T298-1</f>
        <v>4.4999999999999929E-2</v>
      </c>
      <c r="P298" s="58">
        <f>O298*'Расчет субсидий'!U298</f>
        <v>1.7999999999999972</v>
      </c>
      <c r="Q298" s="59">
        <f t="shared" si="92"/>
        <v>6.4334681100821527</v>
      </c>
      <c r="R298" s="58">
        <f>'Расчет субсидий'!X298-1</f>
        <v>0</v>
      </c>
      <c r="S298" s="58">
        <f>R298*'Расчет субсидий'!Y298</f>
        <v>0</v>
      </c>
      <c r="T298" s="59">
        <f t="shared" si="93"/>
        <v>0</v>
      </c>
      <c r="U298" s="58">
        <f t="shared" si="77"/>
        <v>-2.0805970149253761</v>
      </c>
    </row>
    <row r="299" spans="1:21" ht="15" customHeight="1">
      <c r="A299" s="35" t="s">
        <v>292</v>
      </c>
      <c r="B299" s="56">
        <f>'Расчет субсидий'!AE299</f>
        <v>-1.9545454545454533</v>
      </c>
      <c r="C299" s="58">
        <f>'Расчет субсидий'!D299-1</f>
        <v>-0.62592986184909671</v>
      </c>
      <c r="D299" s="58">
        <f>C299*'Расчет субсидий'!E299</f>
        <v>-6.2592986184909671</v>
      </c>
      <c r="E299" s="59">
        <f t="shared" si="90"/>
        <v>-4.1803001871952956</v>
      </c>
      <c r="F299" s="29" t="s">
        <v>375</v>
      </c>
      <c r="G299" s="29" t="s">
        <v>375</v>
      </c>
      <c r="H299" s="29" t="s">
        <v>375</v>
      </c>
      <c r="I299" s="29" t="s">
        <v>375</v>
      </c>
      <c r="J299" s="29" t="s">
        <v>375</v>
      </c>
      <c r="K299" s="29" t="s">
        <v>375</v>
      </c>
      <c r="L299" s="58">
        <f>'Расчет субсидий'!P299-1</f>
        <v>-8.6035176944267766E-2</v>
      </c>
      <c r="M299" s="58">
        <f>L299*'Расчет субсидий'!Q299</f>
        <v>-1.7207035388853553</v>
      </c>
      <c r="N299" s="59">
        <f t="shared" si="91"/>
        <v>-1.1491794471125916</v>
      </c>
      <c r="O299" s="58">
        <f>'Расчет субсидий'!T299-1</f>
        <v>0.16844660194174743</v>
      </c>
      <c r="P299" s="58">
        <f>O299*'Расчет субсидий'!U299</f>
        <v>5.0533980582524229</v>
      </c>
      <c r="Q299" s="59">
        <f t="shared" si="92"/>
        <v>3.3749341797624335</v>
      </c>
      <c r="R299" s="58">
        <f>'Расчет субсидий'!X299-1</f>
        <v>0</v>
      </c>
      <c r="S299" s="58">
        <f>R299*'Расчет субсидий'!Y299</f>
        <v>0</v>
      </c>
      <c r="T299" s="59">
        <f t="shared" si="93"/>
        <v>0</v>
      </c>
      <c r="U299" s="58">
        <f t="shared" si="77"/>
        <v>-2.9266040991238995</v>
      </c>
    </row>
    <row r="300" spans="1:21" ht="15" customHeight="1">
      <c r="A300" s="35" t="s">
        <v>293</v>
      </c>
      <c r="B300" s="56">
        <f>'Расчет субсидий'!AE300</f>
        <v>-53.74545454545455</v>
      </c>
      <c r="C300" s="58">
        <f>'Расчет субсидий'!D300-1</f>
        <v>-0.58659217877094971</v>
      </c>
      <c r="D300" s="58">
        <f>C300*'Расчет субсидий'!E300</f>
        <v>-5.8659217877094969</v>
      </c>
      <c r="E300" s="59">
        <f t="shared" si="90"/>
        <v>-6.706721042537561</v>
      </c>
      <c r="F300" s="29" t="s">
        <v>375</v>
      </c>
      <c r="G300" s="29" t="s">
        <v>375</v>
      </c>
      <c r="H300" s="29" t="s">
        <v>375</v>
      </c>
      <c r="I300" s="29" t="s">
        <v>375</v>
      </c>
      <c r="J300" s="29" t="s">
        <v>375</v>
      </c>
      <c r="K300" s="29" t="s">
        <v>375</v>
      </c>
      <c r="L300" s="58">
        <f>'Расчет субсидий'!P300-1</f>
        <v>-0.76541554959785518</v>
      </c>
      <c r="M300" s="58">
        <f>L300*'Расчет субсидий'!Q300</f>
        <v>-15.308310991957104</v>
      </c>
      <c r="N300" s="59">
        <f t="shared" si="91"/>
        <v>-17.502546943360692</v>
      </c>
      <c r="O300" s="58">
        <f>'Расчет субсидий'!T300-1</f>
        <v>-0.86111111111111116</v>
      </c>
      <c r="P300" s="58">
        <f>O300*'Расчет субсидий'!U300</f>
        <v>-25.833333333333336</v>
      </c>
      <c r="Q300" s="59">
        <f t="shared" si="92"/>
        <v>-29.536186559556295</v>
      </c>
      <c r="R300" s="58">
        <f>'Расчет субсидий'!X300-1</f>
        <v>0</v>
      </c>
      <c r="S300" s="58">
        <f>R300*'Расчет субсидий'!Y300</f>
        <v>0</v>
      </c>
      <c r="T300" s="59">
        <f t="shared" si="93"/>
        <v>0</v>
      </c>
      <c r="U300" s="58">
        <f t="shared" si="77"/>
        <v>-47.007566112999939</v>
      </c>
    </row>
    <row r="301" spans="1:21" ht="15" customHeight="1">
      <c r="A301" s="35" t="s">
        <v>294</v>
      </c>
      <c r="B301" s="56">
        <f>'Расчет субсидий'!AE301</f>
        <v>0.79999999999999982</v>
      </c>
      <c r="C301" s="58">
        <f>'Расчет субсидий'!D301-1</f>
        <v>-1</v>
      </c>
      <c r="D301" s="58">
        <f>C301*'Расчет субсидий'!E301</f>
        <v>0</v>
      </c>
      <c r="E301" s="59">
        <f t="shared" si="90"/>
        <v>0</v>
      </c>
      <c r="F301" s="29" t="s">
        <v>375</v>
      </c>
      <c r="G301" s="29" t="s">
        <v>375</v>
      </c>
      <c r="H301" s="29" t="s">
        <v>375</v>
      </c>
      <c r="I301" s="29" t="s">
        <v>375</v>
      </c>
      <c r="J301" s="29" t="s">
        <v>375</v>
      </c>
      <c r="K301" s="29" t="s">
        <v>375</v>
      </c>
      <c r="L301" s="58">
        <f>'Расчет субсидий'!P301-1</f>
        <v>0.8568084276238781</v>
      </c>
      <c r="M301" s="58">
        <f>L301*'Расчет субсидий'!Q301</f>
        <v>17.136168552477564</v>
      </c>
      <c r="N301" s="59">
        <f t="shared" si="91"/>
        <v>0.79999999999999982</v>
      </c>
      <c r="O301" s="58">
        <f>'Расчет субсидий'!T301-1</f>
        <v>0</v>
      </c>
      <c r="P301" s="58">
        <f>O301*'Расчет субсидий'!U301</f>
        <v>0</v>
      </c>
      <c r="Q301" s="59">
        <f t="shared" si="92"/>
        <v>0</v>
      </c>
      <c r="R301" s="58">
        <f>'Расчет субсидий'!X301-1</f>
        <v>0</v>
      </c>
      <c r="S301" s="58">
        <f>R301*'Расчет субсидий'!Y301</f>
        <v>0</v>
      </c>
      <c r="T301" s="59">
        <f t="shared" si="93"/>
        <v>0</v>
      </c>
      <c r="U301" s="58">
        <f t="shared" si="77"/>
        <v>17.136168552477564</v>
      </c>
    </row>
    <row r="302" spans="1:21" ht="15" customHeight="1">
      <c r="A302" s="35" t="s">
        <v>295</v>
      </c>
      <c r="B302" s="56">
        <f>'Расчет субсидий'!AE302</f>
        <v>3.2636363636363619</v>
      </c>
      <c r="C302" s="58">
        <f>'Расчет субсидий'!D302-1</f>
        <v>-0.36285714285714288</v>
      </c>
      <c r="D302" s="58">
        <f>C302*'Расчет субсидий'!E302</f>
        <v>-3.628571428571429</v>
      </c>
      <c r="E302" s="59">
        <f t="shared" si="90"/>
        <v>-0.23500796489066361</v>
      </c>
      <c r="F302" s="29" t="s">
        <v>375</v>
      </c>
      <c r="G302" s="29" t="s">
        <v>375</v>
      </c>
      <c r="H302" s="29" t="s">
        <v>375</v>
      </c>
      <c r="I302" s="29" t="s">
        <v>375</v>
      </c>
      <c r="J302" s="29" t="s">
        <v>375</v>
      </c>
      <c r="K302" s="29" t="s">
        <v>375</v>
      </c>
      <c r="L302" s="58">
        <f>'Расчет субсидий'!P302-1</f>
        <v>2.7009894867037731</v>
      </c>
      <c r="M302" s="58">
        <f>L302*'Расчет субсидий'!Q302</f>
        <v>54.019789734075459</v>
      </c>
      <c r="N302" s="59">
        <f t="shared" si="91"/>
        <v>3.4986443285270257</v>
      </c>
      <c r="O302" s="58">
        <f>'Расчет субсидий'!T302-1</f>
        <v>0</v>
      </c>
      <c r="P302" s="58">
        <f>O302*'Расчет субсидий'!U302</f>
        <v>0</v>
      </c>
      <c r="Q302" s="59">
        <f t="shared" si="92"/>
        <v>0</v>
      </c>
      <c r="R302" s="58">
        <f>'Расчет субсидий'!X302-1</f>
        <v>0</v>
      </c>
      <c r="S302" s="58">
        <f>R302*'Расчет субсидий'!Y302</f>
        <v>0</v>
      </c>
      <c r="T302" s="59">
        <f t="shared" si="93"/>
        <v>0</v>
      </c>
      <c r="U302" s="58">
        <f t="shared" si="77"/>
        <v>50.391218305504033</v>
      </c>
    </row>
    <row r="303" spans="1:21" ht="15" customHeight="1">
      <c r="A303" s="35" t="s">
        <v>296</v>
      </c>
      <c r="B303" s="56">
        <f>'Расчет субсидий'!AE303</f>
        <v>-7.2727272727272751E-2</v>
      </c>
      <c r="C303" s="58">
        <f>'Расчет субсидий'!D303-1</f>
        <v>7.6461239625640331E-3</v>
      </c>
      <c r="D303" s="58">
        <f>C303*'Расчет субсидий'!E303</f>
        <v>7.6461239625640331E-2</v>
      </c>
      <c r="E303" s="59">
        <f t="shared" si="90"/>
        <v>1.3466293501762532E-3</v>
      </c>
      <c r="F303" s="29" t="s">
        <v>375</v>
      </c>
      <c r="G303" s="29" t="s">
        <v>375</v>
      </c>
      <c r="H303" s="29" t="s">
        <v>375</v>
      </c>
      <c r="I303" s="29" t="s">
        <v>375</v>
      </c>
      <c r="J303" s="29" t="s">
        <v>375</v>
      </c>
      <c r="K303" s="29" t="s">
        <v>375</v>
      </c>
      <c r="L303" s="58">
        <f>'Расчет субсидий'!P303-1</f>
        <v>-0.21029477695583954</v>
      </c>
      <c r="M303" s="58">
        <f>L303*'Расчет субсидий'!Q303</f>
        <v>-4.2058955391167903</v>
      </c>
      <c r="N303" s="59">
        <f t="shared" si="91"/>
        <v>-7.4073902077449003E-2</v>
      </c>
      <c r="O303" s="58">
        <f>'Расчет субсидий'!T303-1</f>
        <v>0</v>
      </c>
      <c r="P303" s="58">
        <f>O303*'Расчет субсидий'!U303</f>
        <v>0</v>
      </c>
      <c r="Q303" s="59">
        <f t="shared" si="92"/>
        <v>0</v>
      </c>
      <c r="R303" s="58">
        <f>'Расчет субсидий'!X303-1</f>
        <v>0</v>
      </c>
      <c r="S303" s="58">
        <f>R303*'Расчет субсидий'!Y303</f>
        <v>0</v>
      </c>
      <c r="T303" s="59">
        <f t="shared" si="93"/>
        <v>0</v>
      </c>
      <c r="U303" s="58">
        <f t="shared" si="77"/>
        <v>-4.1294342994911499</v>
      </c>
    </row>
    <row r="304" spans="1:21" ht="15" customHeight="1">
      <c r="A304" s="35" t="s">
        <v>297</v>
      </c>
      <c r="B304" s="56">
        <f>'Расчет субсидий'!AE304</f>
        <v>-0.31818181818181812</v>
      </c>
      <c r="C304" s="58">
        <f>'Расчет субсидий'!D304-1</f>
        <v>0.10108910891089096</v>
      </c>
      <c r="D304" s="58">
        <f>C304*'Расчет субсидий'!E304</f>
        <v>1.0108910891089096</v>
      </c>
      <c r="E304" s="59">
        <f t="shared" si="90"/>
        <v>2.0691781670549129E-2</v>
      </c>
      <c r="F304" s="29" t="s">
        <v>375</v>
      </c>
      <c r="G304" s="29" t="s">
        <v>375</v>
      </c>
      <c r="H304" s="29" t="s">
        <v>375</v>
      </c>
      <c r="I304" s="29" t="s">
        <v>375</v>
      </c>
      <c r="J304" s="29" t="s">
        <v>375</v>
      </c>
      <c r="K304" s="29" t="s">
        <v>375</v>
      </c>
      <c r="L304" s="58">
        <f>'Расчет субсидий'!P304-1</f>
        <v>-0.82777865115547877</v>
      </c>
      <c r="M304" s="58">
        <f>L304*'Расчет субсидий'!Q304</f>
        <v>-16.555573023109574</v>
      </c>
      <c r="N304" s="59">
        <f t="shared" si="91"/>
        <v>-0.33887359985236726</v>
      </c>
      <c r="O304" s="58">
        <f>'Расчет субсидий'!T304-1</f>
        <v>0</v>
      </c>
      <c r="P304" s="58">
        <f>O304*'Расчет субсидий'!U304</f>
        <v>0</v>
      </c>
      <c r="Q304" s="59">
        <f t="shared" si="92"/>
        <v>0</v>
      </c>
      <c r="R304" s="58">
        <f>'Расчет субсидий'!X304-1</f>
        <v>0</v>
      </c>
      <c r="S304" s="58">
        <f>R304*'Расчет субсидий'!Y304</f>
        <v>0</v>
      </c>
      <c r="T304" s="59">
        <f t="shared" si="93"/>
        <v>0</v>
      </c>
      <c r="U304" s="58">
        <f t="shared" ref="U304:U367" si="94">D304+M304+P304+S304</f>
        <v>-15.544681934000664</v>
      </c>
    </row>
    <row r="305" spans="1:21" ht="15" customHeight="1">
      <c r="A305" s="35" t="s">
        <v>298</v>
      </c>
      <c r="B305" s="56">
        <f>'Расчет субсидий'!AE305</f>
        <v>13.209090909090904</v>
      </c>
      <c r="C305" s="58">
        <f>'Расчет субсидий'!D305-1</f>
        <v>-1</v>
      </c>
      <c r="D305" s="58">
        <f>C305*'Расчет субсидий'!E305</f>
        <v>0</v>
      </c>
      <c r="E305" s="59">
        <f t="shared" si="90"/>
        <v>0</v>
      </c>
      <c r="F305" s="29" t="s">
        <v>375</v>
      </c>
      <c r="G305" s="29" t="s">
        <v>375</v>
      </c>
      <c r="H305" s="29" t="s">
        <v>375</v>
      </c>
      <c r="I305" s="29" t="s">
        <v>375</v>
      </c>
      <c r="J305" s="29" t="s">
        <v>375</v>
      </c>
      <c r="K305" s="29" t="s">
        <v>375</v>
      </c>
      <c r="L305" s="58">
        <f>'Расчет субсидий'!P305-1</f>
        <v>0.79139784946236547</v>
      </c>
      <c r="M305" s="58">
        <f>L305*'Расчет субсидий'!Q305</f>
        <v>15.827956989247308</v>
      </c>
      <c r="N305" s="59">
        <f t="shared" si="91"/>
        <v>13.209090909090904</v>
      </c>
      <c r="O305" s="58">
        <f>'Расчет субсидий'!T305-1</f>
        <v>0</v>
      </c>
      <c r="P305" s="58">
        <f>O305*'Расчет субсидий'!U305</f>
        <v>0</v>
      </c>
      <c r="Q305" s="59">
        <f t="shared" si="92"/>
        <v>0</v>
      </c>
      <c r="R305" s="58">
        <f>'Расчет субсидий'!X305-1</f>
        <v>0</v>
      </c>
      <c r="S305" s="58">
        <f>R305*'Расчет субсидий'!Y305</f>
        <v>0</v>
      </c>
      <c r="T305" s="59">
        <f t="shared" si="93"/>
        <v>0</v>
      </c>
      <c r="U305" s="58">
        <f t="shared" si="94"/>
        <v>15.827956989247308</v>
      </c>
    </row>
    <row r="306" spans="1:21" ht="15" customHeight="1">
      <c r="A306" s="35" t="s">
        <v>299</v>
      </c>
      <c r="B306" s="56">
        <f>'Расчет субсидий'!AE306</f>
        <v>-25.936363636363637</v>
      </c>
      <c r="C306" s="58">
        <f>'Расчет субсидий'!D306-1</f>
        <v>0.58717948717948709</v>
      </c>
      <c r="D306" s="58">
        <f>C306*'Расчет субсидий'!E306</f>
        <v>5.8717948717948705</v>
      </c>
      <c r="E306" s="59">
        <f t="shared" si="90"/>
        <v>16.592466214006585</v>
      </c>
      <c r="F306" s="29" t="s">
        <v>375</v>
      </c>
      <c r="G306" s="29" t="s">
        <v>375</v>
      </c>
      <c r="H306" s="29" t="s">
        <v>375</v>
      </c>
      <c r="I306" s="29" t="s">
        <v>375</v>
      </c>
      <c r="J306" s="29" t="s">
        <v>375</v>
      </c>
      <c r="K306" s="29" t="s">
        <v>375</v>
      </c>
      <c r="L306" s="58">
        <f>'Расчет субсидий'!P306-1</f>
        <v>-0.75251189846641986</v>
      </c>
      <c r="M306" s="58">
        <f>L306*'Расчет субсидий'!Q306</f>
        <v>-15.050237969328396</v>
      </c>
      <c r="N306" s="59">
        <f t="shared" si="91"/>
        <v>-42.528829850370222</v>
      </c>
      <c r="O306" s="58">
        <f>'Расчет субсидий'!T306-1</f>
        <v>0</v>
      </c>
      <c r="P306" s="58">
        <f>O306*'Расчет субсидий'!U306</f>
        <v>0</v>
      </c>
      <c r="Q306" s="59">
        <f t="shared" si="92"/>
        <v>0</v>
      </c>
      <c r="R306" s="58">
        <f>'Расчет субсидий'!X306-1</f>
        <v>0</v>
      </c>
      <c r="S306" s="58">
        <f>R306*'Расчет субсидий'!Y306</f>
        <v>0</v>
      </c>
      <c r="T306" s="59">
        <f t="shared" si="93"/>
        <v>0</v>
      </c>
      <c r="U306" s="58">
        <f t="shared" si="94"/>
        <v>-9.1784430975335258</v>
      </c>
    </row>
    <row r="307" spans="1:21" ht="15" customHeight="1">
      <c r="A307" s="35" t="s">
        <v>300</v>
      </c>
      <c r="B307" s="56">
        <f>'Расчет субсидий'!AE307</f>
        <v>49.127272727272697</v>
      </c>
      <c r="C307" s="58">
        <f>'Расчет субсидий'!D307-1</f>
        <v>1.2664</v>
      </c>
      <c r="D307" s="58">
        <f>C307*'Расчет субсидий'!E307</f>
        <v>12.664</v>
      </c>
      <c r="E307" s="59">
        <f t="shared" si="90"/>
        <v>34.177243165513929</v>
      </c>
      <c r="F307" s="29" t="s">
        <v>375</v>
      </c>
      <c r="G307" s="29" t="s">
        <v>375</v>
      </c>
      <c r="H307" s="29" t="s">
        <v>375</v>
      </c>
      <c r="I307" s="29" t="s">
        <v>375</v>
      </c>
      <c r="J307" s="29" t="s">
        <v>375</v>
      </c>
      <c r="K307" s="29" t="s">
        <v>375</v>
      </c>
      <c r="L307" s="58">
        <f>'Расчет субсидий'!P307-1</f>
        <v>0.27697841726618688</v>
      </c>
      <c r="M307" s="58">
        <f>L307*'Расчет субсидий'!Q307</f>
        <v>5.5395683453237377</v>
      </c>
      <c r="N307" s="59">
        <f t="shared" si="91"/>
        <v>14.950029561758768</v>
      </c>
      <c r="O307" s="58">
        <f>'Расчет субсидий'!T307-1</f>
        <v>0</v>
      </c>
      <c r="P307" s="58">
        <f>O307*'Расчет субсидий'!U307</f>
        <v>0</v>
      </c>
      <c r="Q307" s="59">
        <f t="shared" si="92"/>
        <v>0</v>
      </c>
      <c r="R307" s="58">
        <f>'Расчет субсидий'!X307-1</f>
        <v>0</v>
      </c>
      <c r="S307" s="58">
        <f>R307*'Расчет субсидий'!Y307</f>
        <v>0</v>
      </c>
      <c r="T307" s="59">
        <f t="shared" si="93"/>
        <v>0</v>
      </c>
      <c r="U307" s="58">
        <f t="shared" si="94"/>
        <v>18.203568345323738</v>
      </c>
    </row>
    <row r="308" spans="1:21" ht="15" customHeight="1">
      <c r="A308" s="35" t="s">
        <v>301</v>
      </c>
      <c r="B308" s="56">
        <f>'Расчет субсидий'!AE308</f>
        <v>0.31818181818181834</v>
      </c>
      <c r="C308" s="58">
        <f>'Расчет субсидий'!D308-1</f>
        <v>-0.17157907012906237</v>
      </c>
      <c r="D308" s="58">
        <f>C308*'Расчет субсидий'!E308</f>
        <v>-1.7157907012906237</v>
      </c>
      <c r="E308" s="59">
        <f t="shared" si="90"/>
        <v>-0.15690075958780994</v>
      </c>
      <c r="F308" s="29" t="s">
        <v>375</v>
      </c>
      <c r="G308" s="29" t="s">
        <v>375</v>
      </c>
      <c r="H308" s="29" t="s">
        <v>375</v>
      </c>
      <c r="I308" s="29" t="s">
        <v>375</v>
      </c>
      <c r="J308" s="29" t="s">
        <v>375</v>
      </c>
      <c r="K308" s="29" t="s">
        <v>375</v>
      </c>
      <c r="L308" s="58">
        <f>'Расчет субсидий'!P308-1</f>
        <v>0.25976364659538542</v>
      </c>
      <c r="M308" s="58">
        <f>L308*'Расчет субсидий'!Q308</f>
        <v>5.1952729319077084</v>
      </c>
      <c r="N308" s="59">
        <f t="shared" si="91"/>
        <v>0.47508257776962831</v>
      </c>
      <c r="O308" s="58">
        <f>'Расчет субсидий'!T308-1</f>
        <v>0</v>
      </c>
      <c r="P308" s="58">
        <f>O308*'Расчет субсидий'!U308</f>
        <v>0</v>
      </c>
      <c r="Q308" s="59">
        <f t="shared" si="92"/>
        <v>0</v>
      </c>
      <c r="R308" s="58">
        <f>'Расчет субсидий'!X308-1</f>
        <v>0</v>
      </c>
      <c r="S308" s="58">
        <f>R308*'Расчет субсидий'!Y308</f>
        <v>0</v>
      </c>
      <c r="T308" s="59">
        <f t="shared" si="93"/>
        <v>0</v>
      </c>
      <c r="U308" s="58">
        <f t="shared" si="94"/>
        <v>3.4794822306170845</v>
      </c>
    </row>
    <row r="309" spans="1:21" ht="15" customHeight="1">
      <c r="A309" s="35" t="s">
        <v>302</v>
      </c>
      <c r="B309" s="56">
        <f>'Расчет субсидий'!AE309</f>
        <v>-0.64545454545452685</v>
      </c>
      <c r="C309" s="58">
        <f>'Расчет субсидий'!D309-1</f>
        <v>9.1749925808685351E-2</v>
      </c>
      <c r="D309" s="58">
        <f>C309*'Расчет субсидий'!E309</f>
        <v>0.91749925808685351</v>
      </c>
      <c r="E309" s="59">
        <f t="shared" si="90"/>
        <v>1.8309193089537694</v>
      </c>
      <c r="F309" s="29" t="s">
        <v>375</v>
      </c>
      <c r="G309" s="29" t="s">
        <v>375</v>
      </c>
      <c r="H309" s="29" t="s">
        <v>375</v>
      </c>
      <c r="I309" s="29" t="s">
        <v>375</v>
      </c>
      <c r="J309" s="29" t="s">
        <v>375</v>
      </c>
      <c r="K309" s="29" t="s">
        <v>375</v>
      </c>
      <c r="L309" s="58">
        <f>'Расчет субсидий'!P309-1</f>
        <v>-0.25941569869764169</v>
      </c>
      <c r="M309" s="58">
        <f>L309*'Расчет субсидий'!Q309</f>
        <v>-5.1883139739528339</v>
      </c>
      <c r="N309" s="59">
        <f t="shared" si="91"/>
        <v>-10.353560672771316</v>
      </c>
      <c r="O309" s="58">
        <f>'Расчет субсидий'!T309-1</f>
        <v>0.13157894736842102</v>
      </c>
      <c r="P309" s="58">
        <f>O309*'Расчет субсидий'!U309</f>
        <v>3.9473684210526305</v>
      </c>
      <c r="Q309" s="59">
        <f t="shared" si="92"/>
        <v>7.8771868183630209</v>
      </c>
      <c r="R309" s="58">
        <f>'Расчет субсидий'!X309-1</f>
        <v>0</v>
      </c>
      <c r="S309" s="58">
        <f>R309*'Расчет субсидий'!Y309</f>
        <v>0</v>
      </c>
      <c r="T309" s="59">
        <f t="shared" si="93"/>
        <v>0</v>
      </c>
      <c r="U309" s="58">
        <f t="shared" si="94"/>
        <v>-0.32344629481334985</v>
      </c>
    </row>
    <row r="310" spans="1:21" ht="15" customHeight="1">
      <c r="A310" s="35" t="s">
        <v>303</v>
      </c>
      <c r="B310" s="56">
        <f>'Расчет субсидий'!AE310</f>
        <v>39.172727272727286</v>
      </c>
      <c r="C310" s="58">
        <f>'Расчет субсидий'!D310-1</f>
        <v>-0.30150071890726104</v>
      </c>
      <c r="D310" s="58">
        <f>C310*'Расчет субсидий'!E310</f>
        <v>-3.0150071890726107</v>
      </c>
      <c r="E310" s="59">
        <f t="shared" si="90"/>
        <v>-6.6973666450268921</v>
      </c>
      <c r="F310" s="29" t="s">
        <v>375</v>
      </c>
      <c r="G310" s="29" t="s">
        <v>375</v>
      </c>
      <c r="H310" s="29" t="s">
        <v>375</v>
      </c>
      <c r="I310" s="29" t="s">
        <v>375</v>
      </c>
      <c r="J310" s="29" t="s">
        <v>375</v>
      </c>
      <c r="K310" s="29" t="s">
        <v>375</v>
      </c>
      <c r="L310" s="58">
        <f>'Расчет субсидий'!P310-1</f>
        <v>0.78026315789473677</v>
      </c>
      <c r="M310" s="58">
        <f>L310*'Расчет субсидий'!Q310</f>
        <v>15.605263157894736</v>
      </c>
      <c r="N310" s="59">
        <f t="shared" si="91"/>
        <v>34.664650001282041</v>
      </c>
      <c r="O310" s="58">
        <f>'Расчет субсидий'!T310-1</f>
        <v>0.16814814814814816</v>
      </c>
      <c r="P310" s="58">
        <f>O310*'Расчет субсидий'!U310</f>
        <v>5.0444444444444443</v>
      </c>
      <c r="Q310" s="59">
        <f t="shared" si="92"/>
        <v>11.205443916472133</v>
      </c>
      <c r="R310" s="58">
        <f>'Расчет субсидий'!X310-1</f>
        <v>0</v>
      </c>
      <c r="S310" s="58">
        <f>R310*'Расчет субсидий'!Y310</f>
        <v>0</v>
      </c>
      <c r="T310" s="59">
        <f t="shared" si="93"/>
        <v>0</v>
      </c>
      <c r="U310" s="58">
        <f t="shared" si="94"/>
        <v>17.634700413266572</v>
      </c>
    </row>
    <row r="311" spans="1:21" ht="15" customHeight="1">
      <c r="A311" s="35" t="s">
        <v>304</v>
      </c>
      <c r="B311" s="56">
        <f>'Расчет субсидий'!AE311</f>
        <v>7.7181818181818187</v>
      </c>
      <c r="C311" s="58">
        <f>'Расчет субсидий'!D311-1</f>
        <v>-0.32392727735045446</v>
      </c>
      <c r="D311" s="58">
        <f>C311*'Расчет субсидий'!E311</f>
        <v>-3.2392727735045446</v>
      </c>
      <c r="E311" s="59">
        <f t="shared" si="90"/>
        <v>-1.1706566497785407</v>
      </c>
      <c r="F311" s="29" t="s">
        <v>375</v>
      </c>
      <c r="G311" s="29" t="s">
        <v>375</v>
      </c>
      <c r="H311" s="29" t="s">
        <v>375</v>
      </c>
      <c r="I311" s="29" t="s">
        <v>375</v>
      </c>
      <c r="J311" s="29" t="s">
        <v>375</v>
      </c>
      <c r="K311" s="29" t="s">
        <v>375</v>
      </c>
      <c r="L311" s="58">
        <f>'Расчет субсидий'!P311-1</f>
        <v>1.8422957920792076</v>
      </c>
      <c r="M311" s="58">
        <f>L311*'Расчет субсидий'!Q311</f>
        <v>36.845915841584151</v>
      </c>
      <c r="N311" s="59">
        <f t="shared" si="91"/>
        <v>13.3159259541038</v>
      </c>
      <c r="O311" s="58">
        <f>'Расчет субсидий'!T311-1</f>
        <v>-0.35</v>
      </c>
      <c r="P311" s="58">
        <f>O311*'Расчет субсидий'!U311</f>
        <v>-12.25</v>
      </c>
      <c r="Q311" s="59">
        <f t="shared" si="92"/>
        <v>-4.4270874861434413</v>
      </c>
      <c r="R311" s="58">
        <f>'Расчет субсидий'!X311-1</f>
        <v>0</v>
      </c>
      <c r="S311" s="58">
        <f>R311*'Расчет субсидий'!Y311</f>
        <v>0</v>
      </c>
      <c r="T311" s="59">
        <f t="shared" si="93"/>
        <v>0</v>
      </c>
      <c r="U311" s="58">
        <f t="shared" si="94"/>
        <v>21.356643068079606</v>
      </c>
    </row>
    <row r="312" spans="1:21" ht="15" customHeight="1">
      <c r="A312" s="34" t="s">
        <v>305</v>
      </c>
      <c r="B312" s="60"/>
      <c r="C312" s="61"/>
      <c r="D312" s="61"/>
      <c r="E312" s="62"/>
      <c r="F312" s="61"/>
      <c r="G312" s="61"/>
      <c r="H312" s="62"/>
      <c r="I312" s="62"/>
      <c r="J312" s="62"/>
      <c r="K312" s="62"/>
      <c r="L312" s="61"/>
      <c r="M312" s="61"/>
      <c r="N312" s="62"/>
      <c r="O312" s="61"/>
      <c r="P312" s="61"/>
      <c r="Q312" s="62"/>
      <c r="R312" s="61"/>
      <c r="S312" s="61"/>
      <c r="T312" s="62"/>
      <c r="U312" s="62"/>
    </row>
    <row r="313" spans="1:21" ht="15" customHeight="1">
      <c r="A313" s="35" t="s">
        <v>306</v>
      </c>
      <c r="B313" s="56">
        <f>'Расчет субсидий'!AE313</f>
        <v>-18.318181818181813</v>
      </c>
      <c r="C313" s="58">
        <f>'Расчет субсидий'!D313-1</f>
        <v>-8.4857723577235755E-2</v>
      </c>
      <c r="D313" s="58">
        <f>C313*'Расчет субсидий'!E313</f>
        <v>-0.84857723577235755</v>
      </c>
      <c r="E313" s="59">
        <f t="shared" ref="E313:E327" si="95">$B313*D313/$U313</f>
        <v>-1.0995966868121643</v>
      </c>
      <c r="F313" s="29" t="s">
        <v>375</v>
      </c>
      <c r="G313" s="29" t="s">
        <v>375</v>
      </c>
      <c r="H313" s="29" t="s">
        <v>375</v>
      </c>
      <c r="I313" s="29" t="s">
        <v>375</v>
      </c>
      <c r="J313" s="29" t="s">
        <v>375</v>
      </c>
      <c r="K313" s="29" t="s">
        <v>375</v>
      </c>
      <c r="L313" s="58">
        <f>'Расчет субсидий'!P313-1</f>
        <v>-0.66439357038480273</v>
      </c>
      <c r="M313" s="58">
        <f>L313*'Расчет субсидий'!Q313</f>
        <v>-13.287871407696056</v>
      </c>
      <c r="N313" s="59">
        <f t="shared" ref="N313:N327" si="96">$B313*M313/$U313</f>
        <v>-17.21858513136965</v>
      </c>
      <c r="O313" s="58">
        <f>'Расчет субсидий'!T313-1</f>
        <v>0</v>
      </c>
      <c r="P313" s="58">
        <f>O313*'Расчет субсидий'!U313</f>
        <v>0</v>
      </c>
      <c r="Q313" s="59">
        <f t="shared" ref="Q313:Q327" si="97">$B313*P313/$U313</f>
        <v>0</v>
      </c>
      <c r="R313" s="58">
        <f>'Расчет субсидий'!X313-1</f>
        <v>0</v>
      </c>
      <c r="S313" s="58">
        <f>R313*'Расчет субсидий'!Y313</f>
        <v>0</v>
      </c>
      <c r="T313" s="59">
        <f t="shared" ref="T313:T327" si="98">$B313*S313/$U313</f>
        <v>0</v>
      </c>
      <c r="U313" s="58">
        <f t="shared" si="94"/>
        <v>-14.136448643468412</v>
      </c>
    </row>
    <row r="314" spans="1:21" ht="15" customHeight="1">
      <c r="A314" s="35" t="s">
        <v>307</v>
      </c>
      <c r="B314" s="56">
        <f>'Расчет субсидий'!AE314</f>
        <v>-0.10909090909090935</v>
      </c>
      <c r="C314" s="58">
        <f>'Расчет субсидий'!D314-1</f>
        <v>-7.010001149557421E-2</v>
      </c>
      <c r="D314" s="58">
        <f>C314*'Расчет субсидий'!E314</f>
        <v>-0.7010001149557421</v>
      </c>
      <c r="E314" s="59">
        <f t="shared" si="95"/>
        <v>-7.958200570530255E-2</v>
      </c>
      <c r="F314" s="29" t="s">
        <v>375</v>
      </c>
      <c r="G314" s="29" t="s">
        <v>375</v>
      </c>
      <c r="H314" s="29" t="s">
        <v>375</v>
      </c>
      <c r="I314" s="29" t="s">
        <v>375</v>
      </c>
      <c r="J314" s="29" t="s">
        <v>375</v>
      </c>
      <c r="K314" s="29" t="s">
        <v>375</v>
      </c>
      <c r="L314" s="58">
        <f>'Расчет субсидий'!P314-1</f>
        <v>-0.30447376890891531</v>
      </c>
      <c r="M314" s="58">
        <f>L314*'Расчет субсидий'!Q314</f>
        <v>-6.0894753781783066</v>
      </c>
      <c r="N314" s="59">
        <f t="shared" si="96"/>
        <v>-0.69131609817079931</v>
      </c>
      <c r="O314" s="58">
        <f>'Расчет субсидий'!T314-1</f>
        <v>9.696969696969715E-2</v>
      </c>
      <c r="P314" s="58">
        <f>O314*'Расчет субсидий'!U314</f>
        <v>1.4545454545454573</v>
      </c>
      <c r="Q314" s="59">
        <f t="shared" si="97"/>
        <v>0.16512928057018469</v>
      </c>
      <c r="R314" s="58">
        <f>'Расчет субсидий'!X314-1</f>
        <v>0.125</v>
      </c>
      <c r="S314" s="58">
        <f>R314*'Расчет субсидий'!Y314</f>
        <v>4.375</v>
      </c>
      <c r="T314" s="59">
        <f t="shared" si="98"/>
        <v>0.49667791421500773</v>
      </c>
      <c r="U314" s="58">
        <f t="shared" si="94"/>
        <v>-0.96093003858859127</v>
      </c>
    </row>
    <row r="315" spans="1:21" ht="15" customHeight="1">
      <c r="A315" s="35" t="s">
        <v>308</v>
      </c>
      <c r="B315" s="56">
        <f>'Расчет субсидий'!AE315</f>
        <v>-0.65454545454545432</v>
      </c>
      <c r="C315" s="58">
        <f>'Расчет субсидий'!D315-1</f>
        <v>-0.33134328358208953</v>
      </c>
      <c r="D315" s="58">
        <f>C315*'Расчет субсидий'!E315</f>
        <v>-3.3134328358208953</v>
      </c>
      <c r="E315" s="59">
        <f t="shared" si="95"/>
        <v>-0.2328328997477476</v>
      </c>
      <c r="F315" s="29" t="s">
        <v>375</v>
      </c>
      <c r="G315" s="29" t="s">
        <v>375</v>
      </c>
      <c r="H315" s="29" t="s">
        <v>375</v>
      </c>
      <c r="I315" s="29" t="s">
        <v>375</v>
      </c>
      <c r="J315" s="29" t="s">
        <v>375</v>
      </c>
      <c r="K315" s="29" t="s">
        <v>375</v>
      </c>
      <c r="L315" s="58">
        <f>'Расчет субсидий'!P315-1</f>
        <v>-0.58006846709775572</v>
      </c>
      <c r="M315" s="58">
        <f>L315*'Расчет субсидий'!Q315</f>
        <v>-11.601369341955115</v>
      </c>
      <c r="N315" s="59">
        <f t="shared" si="96"/>
        <v>-0.81522113130831464</v>
      </c>
      <c r="O315" s="58">
        <f>'Расчет субсидий'!T315-1</f>
        <v>0</v>
      </c>
      <c r="P315" s="58">
        <f>O315*'Расчет субсидий'!U315</f>
        <v>0</v>
      </c>
      <c r="Q315" s="59">
        <f t="shared" si="97"/>
        <v>0</v>
      </c>
      <c r="R315" s="58">
        <f>'Расчет субсидий'!X315-1</f>
        <v>0.14000000000000012</v>
      </c>
      <c r="S315" s="58">
        <f>R315*'Расчет субсидий'!Y315</f>
        <v>5.600000000000005</v>
      </c>
      <c r="T315" s="59">
        <f t="shared" si="98"/>
        <v>0.393508576510608</v>
      </c>
      <c r="U315" s="58">
        <f t="shared" si="94"/>
        <v>-9.3148021777760057</v>
      </c>
    </row>
    <row r="316" spans="1:21" ht="15" customHeight="1">
      <c r="A316" s="35" t="s">
        <v>309</v>
      </c>
      <c r="B316" s="56">
        <f>'Расчет субсидий'!AE316</f>
        <v>-8.4545454545454533</v>
      </c>
      <c r="C316" s="58">
        <f>'Расчет субсидий'!D316-1</f>
        <v>0.10425531914893615</v>
      </c>
      <c r="D316" s="58">
        <f>C316*'Расчет субсидий'!E316</f>
        <v>1.0425531914893615</v>
      </c>
      <c r="E316" s="59">
        <f t="shared" si="95"/>
        <v>1.6400494412272937</v>
      </c>
      <c r="F316" s="29" t="s">
        <v>375</v>
      </c>
      <c r="G316" s="29" t="s">
        <v>375</v>
      </c>
      <c r="H316" s="29" t="s">
        <v>375</v>
      </c>
      <c r="I316" s="29" t="s">
        <v>375</v>
      </c>
      <c r="J316" s="29" t="s">
        <v>375</v>
      </c>
      <c r="K316" s="29" t="s">
        <v>375</v>
      </c>
      <c r="L316" s="58">
        <f>'Расчет субсидий'!P316-1</f>
        <v>-0.51834862385321101</v>
      </c>
      <c r="M316" s="58">
        <f>L316*'Расчет субсидий'!Q316</f>
        <v>-10.36697247706422</v>
      </c>
      <c r="N316" s="59">
        <f t="shared" si="96"/>
        <v>-16.308374054218604</v>
      </c>
      <c r="O316" s="58">
        <f>'Расчет субсидий'!T316-1</f>
        <v>0.19750000000000001</v>
      </c>
      <c r="P316" s="58">
        <f>O316*'Расчет субсидий'!U316</f>
        <v>3.95</v>
      </c>
      <c r="Q316" s="59">
        <f t="shared" si="97"/>
        <v>6.2137791584458597</v>
      </c>
      <c r="R316" s="58">
        <f>'Расчет субсидий'!X316-1</f>
        <v>0</v>
      </c>
      <c r="S316" s="58">
        <f>R316*'Расчет субсидий'!Y316</f>
        <v>0</v>
      </c>
      <c r="T316" s="59">
        <f t="shared" si="98"/>
        <v>0</v>
      </c>
      <c r="U316" s="58">
        <f t="shared" si="94"/>
        <v>-5.3744192855748585</v>
      </c>
    </row>
    <row r="317" spans="1:21" ht="15" customHeight="1">
      <c r="A317" s="35" t="s">
        <v>310</v>
      </c>
      <c r="B317" s="56">
        <f>'Расчет субсидий'!AE317</f>
        <v>-37.409090909090907</v>
      </c>
      <c r="C317" s="58">
        <f>'Расчет субсидий'!D317-1</f>
        <v>-1</v>
      </c>
      <c r="D317" s="58">
        <f>C317*'Расчет субсидий'!E317</f>
        <v>0</v>
      </c>
      <c r="E317" s="59">
        <f t="shared" si="95"/>
        <v>0</v>
      </c>
      <c r="F317" s="29" t="s">
        <v>375</v>
      </c>
      <c r="G317" s="29" t="s">
        <v>375</v>
      </c>
      <c r="H317" s="29" t="s">
        <v>375</v>
      </c>
      <c r="I317" s="29" t="s">
        <v>375</v>
      </c>
      <c r="J317" s="29" t="s">
        <v>375</v>
      </c>
      <c r="K317" s="29" t="s">
        <v>375</v>
      </c>
      <c r="L317" s="58">
        <f>'Расчет субсидий'!P317-1</f>
        <v>-0.52076677316293929</v>
      </c>
      <c r="M317" s="58">
        <f>L317*'Расчет субсидий'!Q317</f>
        <v>-10.415335463258785</v>
      </c>
      <c r="N317" s="59">
        <f t="shared" si="96"/>
        <v>-18.137426336577615</v>
      </c>
      <c r="O317" s="58">
        <f>'Расчет субсидий'!T317-1</f>
        <v>-0.55333333333333334</v>
      </c>
      <c r="P317" s="58">
        <f>O317*'Расчет субсидий'!U317</f>
        <v>-11.066666666666666</v>
      </c>
      <c r="Q317" s="59">
        <f t="shared" si="97"/>
        <v>-19.271664572513288</v>
      </c>
      <c r="R317" s="58">
        <f>'Расчет субсидий'!X317-1</f>
        <v>0</v>
      </c>
      <c r="S317" s="58">
        <f>R317*'Расчет субсидий'!Y317</f>
        <v>0</v>
      </c>
      <c r="T317" s="59">
        <f t="shared" si="98"/>
        <v>0</v>
      </c>
      <c r="U317" s="58">
        <f t="shared" si="94"/>
        <v>-21.482002129925451</v>
      </c>
    </row>
    <row r="318" spans="1:21" ht="15" customHeight="1">
      <c r="A318" s="35" t="s">
        <v>311</v>
      </c>
      <c r="B318" s="56">
        <f>'Расчет субсидий'!AE318</f>
        <v>-24.090909090909093</v>
      </c>
      <c r="C318" s="58">
        <f>'Расчет субсидий'!D318-1</f>
        <v>2.3837499999999956E-2</v>
      </c>
      <c r="D318" s="58">
        <f>C318*'Расчет субсидий'!E318</f>
        <v>0.23837499999999956</v>
      </c>
      <c r="E318" s="59">
        <f t="shared" si="95"/>
        <v>0.27449932597648108</v>
      </c>
      <c r="F318" s="29" t="s">
        <v>375</v>
      </c>
      <c r="G318" s="29" t="s">
        <v>375</v>
      </c>
      <c r="H318" s="29" t="s">
        <v>375</v>
      </c>
      <c r="I318" s="29" t="s">
        <v>375</v>
      </c>
      <c r="J318" s="29" t="s">
        <v>375</v>
      </c>
      <c r="K318" s="29" t="s">
        <v>375</v>
      </c>
      <c r="L318" s="58">
        <f>'Расчет субсидий'!P318-1</f>
        <v>-0.7454450806871421</v>
      </c>
      <c r="M318" s="58">
        <f>L318*'Расчет субсидий'!Q318</f>
        <v>-14.908901613742842</v>
      </c>
      <c r="N318" s="59">
        <f t="shared" si="96"/>
        <v>-17.168257762022396</v>
      </c>
      <c r="O318" s="58">
        <f>'Расчет субсидий'!T318-1</f>
        <v>-0.76249999999999996</v>
      </c>
      <c r="P318" s="58">
        <f>O318*'Расчет субсидий'!U318</f>
        <v>-15.25</v>
      </c>
      <c r="Q318" s="59">
        <f t="shared" si="97"/>
        <v>-17.561047597866153</v>
      </c>
      <c r="R318" s="58">
        <f>'Расчет субсидий'!X318-1</f>
        <v>0.30000000000000004</v>
      </c>
      <c r="S318" s="58">
        <f>R318*'Расчет субсидий'!Y318</f>
        <v>9.0000000000000018</v>
      </c>
      <c r="T318" s="59">
        <f t="shared" si="98"/>
        <v>10.363896943002977</v>
      </c>
      <c r="U318" s="58">
        <f t="shared" si="94"/>
        <v>-20.920526613742844</v>
      </c>
    </row>
    <row r="319" spans="1:21" ht="15" customHeight="1">
      <c r="A319" s="35" t="s">
        <v>312</v>
      </c>
      <c r="B319" s="56">
        <f>'Расчет субсидий'!AE319</f>
        <v>-46.445454545454538</v>
      </c>
      <c r="C319" s="58">
        <f>'Расчет субсидий'!D319-1</f>
        <v>-0.21337349397590366</v>
      </c>
      <c r="D319" s="58">
        <f>C319*'Расчет субсидий'!E319</f>
        <v>-2.1337349397590364</v>
      </c>
      <c r="E319" s="59">
        <f t="shared" si="95"/>
        <v>-4.632718301604009</v>
      </c>
      <c r="F319" s="29" t="s">
        <v>375</v>
      </c>
      <c r="G319" s="29" t="s">
        <v>375</v>
      </c>
      <c r="H319" s="29" t="s">
        <v>375</v>
      </c>
      <c r="I319" s="29" t="s">
        <v>375</v>
      </c>
      <c r="J319" s="29" t="s">
        <v>375</v>
      </c>
      <c r="K319" s="29" t="s">
        <v>375</v>
      </c>
      <c r="L319" s="58">
        <f>'Расчет субсидий'!P319-1</f>
        <v>-0.96290439480793311</v>
      </c>
      <c r="M319" s="58">
        <f>L319*'Расчет субсидий'!Q319</f>
        <v>-19.258087896158663</v>
      </c>
      <c r="N319" s="59">
        <f t="shared" si="96"/>
        <v>-41.812736243850523</v>
      </c>
      <c r="O319" s="58">
        <f>'Расчет субсидий'!T319-1</f>
        <v>0</v>
      </c>
      <c r="P319" s="58">
        <f>O319*'Расчет субсидий'!U319</f>
        <v>0</v>
      </c>
      <c r="Q319" s="59">
        <f t="shared" si="97"/>
        <v>0</v>
      </c>
      <c r="R319" s="58">
        <f>'Расчет субсидий'!X319-1</f>
        <v>0</v>
      </c>
      <c r="S319" s="58">
        <f>R319*'Расчет субсидий'!Y319</f>
        <v>0</v>
      </c>
      <c r="T319" s="59">
        <f t="shared" si="98"/>
        <v>0</v>
      </c>
      <c r="U319" s="58">
        <f t="shared" si="94"/>
        <v>-21.391822835917701</v>
      </c>
    </row>
    <row r="320" spans="1:21" ht="15" customHeight="1">
      <c r="A320" s="35" t="s">
        <v>313</v>
      </c>
      <c r="B320" s="56">
        <f>'Расчет субсидий'!AE320</f>
        <v>-9.4272727272727259</v>
      </c>
      <c r="C320" s="58">
        <f>'Расчет субсидий'!D320-1</f>
        <v>-0.29823529411764704</v>
      </c>
      <c r="D320" s="58">
        <f>C320*'Расчет субсидий'!E320</f>
        <v>-2.9823529411764707</v>
      </c>
      <c r="E320" s="59">
        <f t="shared" si="95"/>
        <v>-1.075247748751784</v>
      </c>
      <c r="F320" s="29" t="s">
        <v>375</v>
      </c>
      <c r="G320" s="29" t="s">
        <v>375</v>
      </c>
      <c r="H320" s="29" t="s">
        <v>375</v>
      </c>
      <c r="I320" s="29" t="s">
        <v>375</v>
      </c>
      <c r="J320" s="29" t="s">
        <v>375</v>
      </c>
      <c r="K320" s="29" t="s">
        <v>375</v>
      </c>
      <c r="L320" s="58">
        <f>'Расчет субсидий'!P320-1</f>
        <v>-0.33077660594439118</v>
      </c>
      <c r="M320" s="58">
        <f>L320*'Расчет субсидий'!Q320</f>
        <v>-6.615532118887824</v>
      </c>
      <c r="N320" s="59">
        <f t="shared" si="96"/>
        <v>-2.3851422544318992</v>
      </c>
      <c r="O320" s="58">
        <f>'Расчет субсидий'!T320-1</f>
        <v>0.11499999999999999</v>
      </c>
      <c r="P320" s="58">
        <f>O320*'Расчет субсидий'!U320</f>
        <v>3.4499999999999997</v>
      </c>
      <c r="Q320" s="59">
        <f t="shared" si="97"/>
        <v>1.2438516856862352</v>
      </c>
      <c r="R320" s="58">
        <f>'Расчет субсидий'!X320-1</f>
        <v>-1</v>
      </c>
      <c r="S320" s="58">
        <f>R320*'Расчет субсидий'!Y320</f>
        <v>-20</v>
      </c>
      <c r="T320" s="59">
        <f t="shared" si="98"/>
        <v>-7.2107344097752764</v>
      </c>
      <c r="U320" s="58">
        <f t="shared" si="94"/>
        <v>-26.147885060064297</v>
      </c>
    </row>
    <row r="321" spans="1:21" ht="15" customHeight="1">
      <c r="A321" s="35" t="s">
        <v>314</v>
      </c>
      <c r="B321" s="56">
        <f>'Расчет субсидий'!AE321</f>
        <v>6.418181818181818</v>
      </c>
      <c r="C321" s="58">
        <f>'Расчет субсидий'!D321-1</f>
        <v>-1</v>
      </c>
      <c r="D321" s="58">
        <f>C321*'Расчет субсидий'!E321</f>
        <v>0</v>
      </c>
      <c r="E321" s="59">
        <f t="shared" si="95"/>
        <v>0</v>
      </c>
      <c r="F321" s="29" t="s">
        <v>375</v>
      </c>
      <c r="G321" s="29" t="s">
        <v>375</v>
      </c>
      <c r="H321" s="29" t="s">
        <v>375</v>
      </c>
      <c r="I321" s="29" t="s">
        <v>375</v>
      </c>
      <c r="J321" s="29" t="s">
        <v>375</v>
      </c>
      <c r="K321" s="29" t="s">
        <v>375</v>
      </c>
      <c r="L321" s="58">
        <f>'Расчет субсидий'!P321-1</f>
        <v>0.81970884658454657</v>
      </c>
      <c r="M321" s="58">
        <f>L321*'Расчет субсидий'!Q321</f>
        <v>16.394176931690932</v>
      </c>
      <c r="N321" s="59">
        <f t="shared" si="96"/>
        <v>5.799150256480031</v>
      </c>
      <c r="O321" s="58">
        <f>'Расчет субсидий'!T321-1</f>
        <v>0.17500000000000004</v>
      </c>
      <c r="P321" s="58">
        <f>O321*'Расчет субсидий'!U321</f>
        <v>1.7500000000000004</v>
      </c>
      <c r="Q321" s="59">
        <f t="shared" si="97"/>
        <v>0.61903156170178741</v>
      </c>
      <c r="R321" s="58">
        <f>'Расчет субсидий'!X321-1</f>
        <v>0</v>
      </c>
      <c r="S321" s="58">
        <f>R321*'Расчет субсидий'!Y321</f>
        <v>0</v>
      </c>
      <c r="T321" s="59">
        <f t="shared" si="98"/>
        <v>0</v>
      </c>
      <c r="U321" s="58">
        <f t="shared" si="94"/>
        <v>18.144176931690932</v>
      </c>
    </row>
    <row r="322" spans="1:21" ht="15" customHeight="1">
      <c r="A322" s="35" t="s">
        <v>315</v>
      </c>
      <c r="B322" s="56">
        <f>'Расчет субсидий'!AE322</f>
        <v>1.7727272727272734</v>
      </c>
      <c r="C322" s="58">
        <f>'Расчет субсидий'!D322-1</f>
        <v>-1</v>
      </c>
      <c r="D322" s="58">
        <f>C322*'Расчет субсидий'!E322</f>
        <v>0</v>
      </c>
      <c r="E322" s="59">
        <f t="shared" si="95"/>
        <v>0</v>
      </c>
      <c r="F322" s="29" t="s">
        <v>375</v>
      </c>
      <c r="G322" s="29" t="s">
        <v>375</v>
      </c>
      <c r="H322" s="29" t="s">
        <v>375</v>
      </c>
      <c r="I322" s="29" t="s">
        <v>375</v>
      </c>
      <c r="J322" s="29" t="s">
        <v>375</v>
      </c>
      <c r="K322" s="29" t="s">
        <v>375</v>
      </c>
      <c r="L322" s="58">
        <f>'Расчет субсидий'!P322-1</f>
        <v>0.22497365648050582</v>
      </c>
      <c r="M322" s="58">
        <f>L322*'Расчет субсидий'!Q322</f>
        <v>4.4994731296101165</v>
      </c>
      <c r="N322" s="59">
        <f t="shared" si="96"/>
        <v>0.7996168199430409</v>
      </c>
      <c r="O322" s="58">
        <f>'Расчет субсидий'!T322-1</f>
        <v>0.13689320388349513</v>
      </c>
      <c r="P322" s="58">
        <f>O322*'Расчет субсидий'!U322</f>
        <v>5.4757281553398052</v>
      </c>
      <c r="Q322" s="59">
        <f t="shared" si="97"/>
        <v>0.97311045278423258</v>
      </c>
      <c r="R322" s="58">
        <f>'Расчет субсидий'!X322-1</f>
        <v>0</v>
      </c>
      <c r="S322" s="58">
        <f>R322*'Расчет субсидий'!Y322</f>
        <v>0</v>
      </c>
      <c r="T322" s="59">
        <f t="shared" si="98"/>
        <v>0</v>
      </c>
      <c r="U322" s="58">
        <f t="shared" si="94"/>
        <v>9.9752012849499216</v>
      </c>
    </row>
    <row r="323" spans="1:21" ht="15" customHeight="1">
      <c r="A323" s="35" t="s">
        <v>316</v>
      </c>
      <c r="B323" s="56">
        <f>'Расчет субсидий'!AE323</f>
        <v>16.72727272727272</v>
      </c>
      <c r="C323" s="58">
        <f>'Расчет субсидий'!D323-1</f>
        <v>-4.2857142857142816E-2</v>
      </c>
      <c r="D323" s="58">
        <f>C323*'Расчет субсидий'!E323</f>
        <v>-0.42857142857142816</v>
      </c>
      <c r="E323" s="59">
        <f t="shared" si="95"/>
        <v>-0.70385151837377169</v>
      </c>
      <c r="F323" s="29" t="s">
        <v>375</v>
      </c>
      <c r="G323" s="29" t="s">
        <v>375</v>
      </c>
      <c r="H323" s="29" t="s">
        <v>375</v>
      </c>
      <c r="I323" s="29" t="s">
        <v>375</v>
      </c>
      <c r="J323" s="29" t="s">
        <v>375</v>
      </c>
      <c r="K323" s="29" t="s">
        <v>375</v>
      </c>
      <c r="L323" s="58">
        <f>'Расчет субсидий'!P323-1</f>
        <v>0.53068592057761732</v>
      </c>
      <c r="M323" s="58">
        <f>L323*'Расчет субсидий'!Q323</f>
        <v>10.613718411552346</v>
      </c>
      <c r="N323" s="59">
        <f t="shared" si="96"/>
        <v>17.431124245646494</v>
      </c>
      <c r="O323" s="58">
        <f>'Расчет субсидий'!T323-1</f>
        <v>0</v>
      </c>
      <c r="P323" s="58">
        <f>O323*'Расчет субсидий'!U323</f>
        <v>0</v>
      </c>
      <c r="Q323" s="59">
        <f t="shared" si="97"/>
        <v>0</v>
      </c>
      <c r="R323" s="58">
        <f>'Расчет субсидий'!X323-1</f>
        <v>0</v>
      </c>
      <c r="S323" s="58">
        <f>R323*'Расчет субсидий'!Y323</f>
        <v>0</v>
      </c>
      <c r="T323" s="59">
        <f t="shared" si="98"/>
        <v>0</v>
      </c>
      <c r="U323" s="58">
        <f t="shared" si="94"/>
        <v>10.185146982980918</v>
      </c>
    </row>
    <row r="324" spans="1:21" ht="15" customHeight="1">
      <c r="A324" s="35" t="s">
        <v>317</v>
      </c>
      <c r="B324" s="56">
        <f>'Расчет субсидий'!AE324</f>
        <v>-12.663636363636385</v>
      </c>
      <c r="C324" s="58">
        <f>'Расчет субсидий'!D324-1</f>
        <v>-0.25289765721331692</v>
      </c>
      <c r="D324" s="58">
        <f>C324*'Расчет субсидий'!E324</f>
        <v>-2.5289765721331694</v>
      </c>
      <c r="E324" s="59">
        <f t="shared" si="95"/>
        <v>-5.4577192417851643</v>
      </c>
      <c r="F324" s="29" t="s">
        <v>375</v>
      </c>
      <c r="G324" s="29" t="s">
        <v>375</v>
      </c>
      <c r="H324" s="29" t="s">
        <v>375</v>
      </c>
      <c r="I324" s="29" t="s">
        <v>375</v>
      </c>
      <c r="J324" s="29" t="s">
        <v>375</v>
      </c>
      <c r="K324" s="29" t="s">
        <v>375</v>
      </c>
      <c r="L324" s="58">
        <f>'Расчет субсидий'!P324-1</f>
        <v>-0.35584137191854226</v>
      </c>
      <c r="M324" s="58">
        <f>L324*'Расчет субсидий'!Q324</f>
        <v>-7.1168274383708452</v>
      </c>
      <c r="N324" s="59">
        <f t="shared" si="96"/>
        <v>-15.358642100072363</v>
      </c>
      <c r="O324" s="58">
        <f>'Расчет субсидий'!T324-1</f>
        <v>0.18888888888888888</v>
      </c>
      <c r="P324" s="58">
        <f>O324*'Расчет субсидий'!U324</f>
        <v>3.7777777777777777</v>
      </c>
      <c r="Q324" s="59">
        <f t="shared" si="97"/>
        <v>8.1527249782211442</v>
      </c>
      <c r="R324" s="58">
        <f>'Расчет субсидий'!X324-1</f>
        <v>0</v>
      </c>
      <c r="S324" s="58">
        <f>R324*'Расчет субсидий'!Y324</f>
        <v>0</v>
      </c>
      <c r="T324" s="59">
        <f t="shared" si="98"/>
        <v>0</v>
      </c>
      <c r="U324" s="58">
        <f t="shared" si="94"/>
        <v>-5.8680262327262378</v>
      </c>
    </row>
    <row r="325" spans="1:21" ht="15" customHeight="1">
      <c r="A325" s="35" t="s">
        <v>318</v>
      </c>
      <c r="B325" s="56">
        <f>'Расчет субсидий'!AE325</f>
        <v>-14.154545454545456</v>
      </c>
      <c r="C325" s="58">
        <f>'Расчет субсидий'!D325-1</f>
        <v>-1</v>
      </c>
      <c r="D325" s="58">
        <f>C325*'Расчет субсидий'!E325</f>
        <v>0</v>
      </c>
      <c r="E325" s="59">
        <f t="shared" si="95"/>
        <v>0</v>
      </c>
      <c r="F325" s="29" t="s">
        <v>375</v>
      </c>
      <c r="G325" s="29" t="s">
        <v>375</v>
      </c>
      <c r="H325" s="29" t="s">
        <v>375</v>
      </c>
      <c r="I325" s="29" t="s">
        <v>375</v>
      </c>
      <c r="J325" s="29" t="s">
        <v>375</v>
      </c>
      <c r="K325" s="29" t="s">
        <v>375</v>
      </c>
      <c r="L325" s="58">
        <f>'Расчет субсидий'!P325-1</f>
        <v>-0.40141227593699069</v>
      </c>
      <c r="M325" s="58">
        <f>L325*'Расчет субсидий'!Q325</f>
        <v>-8.0282455187398138</v>
      </c>
      <c r="N325" s="59">
        <f t="shared" si="96"/>
        <v>-14.154545454545456</v>
      </c>
      <c r="O325" s="58">
        <f>'Расчет субсидий'!T325-1</f>
        <v>0</v>
      </c>
      <c r="P325" s="58">
        <f>O325*'Расчет субсидий'!U325</f>
        <v>0</v>
      </c>
      <c r="Q325" s="59">
        <f t="shared" si="97"/>
        <v>0</v>
      </c>
      <c r="R325" s="58">
        <f>'Расчет субсидий'!X325-1</f>
        <v>0</v>
      </c>
      <c r="S325" s="58">
        <f>R325*'Расчет субсидий'!Y325</f>
        <v>0</v>
      </c>
      <c r="T325" s="59">
        <f t="shared" si="98"/>
        <v>0</v>
      </c>
      <c r="U325" s="58">
        <f t="shared" si="94"/>
        <v>-8.0282455187398138</v>
      </c>
    </row>
    <row r="326" spans="1:21" ht="15" customHeight="1">
      <c r="A326" s="35" t="s">
        <v>319</v>
      </c>
      <c r="B326" s="56">
        <f>'Расчет субсидий'!AE326</f>
        <v>49.845454545454544</v>
      </c>
      <c r="C326" s="58">
        <f>'Расчет субсидий'!D326-1</f>
        <v>-4.9374999999999947E-2</v>
      </c>
      <c r="D326" s="58">
        <f>C326*'Расчет субсидий'!E326</f>
        <v>-0.49374999999999947</v>
      </c>
      <c r="E326" s="59">
        <f t="shared" si="95"/>
        <v>-0.82508986367986359</v>
      </c>
      <c r="F326" s="29" t="s">
        <v>375</v>
      </c>
      <c r="G326" s="29" t="s">
        <v>375</v>
      </c>
      <c r="H326" s="29" t="s">
        <v>375</v>
      </c>
      <c r="I326" s="29" t="s">
        <v>375</v>
      </c>
      <c r="J326" s="29" t="s">
        <v>375</v>
      </c>
      <c r="K326" s="29" t="s">
        <v>375</v>
      </c>
      <c r="L326" s="58">
        <f>'Расчет субсидий'!P326-1</f>
        <v>0.28446389496717717</v>
      </c>
      <c r="M326" s="58">
        <f>L326*'Расчет субсидий'!Q326</f>
        <v>5.6892778993435433</v>
      </c>
      <c r="N326" s="59">
        <f t="shared" si="96"/>
        <v>9.5071706863923637</v>
      </c>
      <c r="O326" s="58">
        <f>'Расчет субсидий'!T326-1</f>
        <v>3.2490974729241895E-2</v>
      </c>
      <c r="P326" s="58">
        <f>O326*'Расчет субсидий'!U326</f>
        <v>1.2996389891696758</v>
      </c>
      <c r="Q326" s="59">
        <f t="shared" si="97"/>
        <v>2.1717852281661663</v>
      </c>
      <c r="R326" s="58">
        <f>'Расчет субсидий'!X326-1</f>
        <v>2.3333333333333335</v>
      </c>
      <c r="S326" s="58">
        <f>R326*'Расчет субсидий'!Y326</f>
        <v>23.333333333333336</v>
      </c>
      <c r="T326" s="59">
        <f t="shared" si="98"/>
        <v>38.991588494575879</v>
      </c>
      <c r="U326" s="58">
        <f t="shared" si="94"/>
        <v>29.828500221846554</v>
      </c>
    </row>
    <row r="327" spans="1:21" ht="15" customHeight="1">
      <c r="A327" s="35" t="s">
        <v>320</v>
      </c>
      <c r="B327" s="56">
        <f>'Расчет субсидий'!AE327</f>
        <v>-2.672727272727272</v>
      </c>
      <c r="C327" s="58">
        <f>'Расчет субсидий'!D327-1</f>
        <v>-1</v>
      </c>
      <c r="D327" s="58">
        <f>C327*'Расчет субсидий'!E327</f>
        <v>0</v>
      </c>
      <c r="E327" s="59">
        <f t="shared" si="95"/>
        <v>0</v>
      </c>
      <c r="F327" s="29" t="s">
        <v>375</v>
      </c>
      <c r="G327" s="29" t="s">
        <v>375</v>
      </c>
      <c r="H327" s="29" t="s">
        <v>375</v>
      </c>
      <c r="I327" s="29" t="s">
        <v>375</v>
      </c>
      <c r="J327" s="29" t="s">
        <v>375</v>
      </c>
      <c r="K327" s="29" t="s">
        <v>375</v>
      </c>
      <c r="L327" s="58">
        <f>'Расчет субсидий'!P327-1</f>
        <v>-0.27787934186471663</v>
      </c>
      <c r="M327" s="58">
        <f>L327*'Расчет субсидий'!Q327</f>
        <v>-5.5575868372943322</v>
      </c>
      <c r="N327" s="59">
        <f t="shared" si="96"/>
        <v>-2.672727272727272</v>
      </c>
      <c r="O327" s="58">
        <f>'Расчет субсидий'!T327-1</f>
        <v>0</v>
      </c>
      <c r="P327" s="58">
        <f>O327*'Расчет субсидий'!U327</f>
        <v>0</v>
      </c>
      <c r="Q327" s="59">
        <f t="shared" si="97"/>
        <v>0</v>
      </c>
      <c r="R327" s="58">
        <f>'Расчет субсидий'!X327-1</f>
        <v>0</v>
      </c>
      <c r="S327" s="58">
        <f>R327*'Расчет субсидий'!Y327</f>
        <v>0</v>
      </c>
      <c r="T327" s="59">
        <f t="shared" si="98"/>
        <v>0</v>
      </c>
      <c r="U327" s="58">
        <f t="shared" si="94"/>
        <v>-5.5575868372943322</v>
      </c>
    </row>
    <row r="328" spans="1:21" ht="15" customHeight="1">
      <c r="A328" s="34" t="s">
        <v>321</v>
      </c>
      <c r="B328" s="60"/>
      <c r="C328" s="61"/>
      <c r="D328" s="61"/>
      <c r="E328" s="62"/>
      <c r="F328" s="61"/>
      <c r="G328" s="61"/>
      <c r="H328" s="62"/>
      <c r="I328" s="62"/>
      <c r="J328" s="62"/>
      <c r="K328" s="62"/>
      <c r="L328" s="61"/>
      <c r="M328" s="61"/>
      <c r="N328" s="62"/>
      <c r="O328" s="61"/>
      <c r="P328" s="61"/>
      <c r="Q328" s="62"/>
      <c r="R328" s="61"/>
      <c r="S328" s="61"/>
      <c r="T328" s="62"/>
      <c r="U328" s="62"/>
    </row>
    <row r="329" spans="1:21" ht="15" customHeight="1">
      <c r="A329" s="35" t="s">
        <v>322</v>
      </c>
      <c r="B329" s="56">
        <f>'Расчет субсидий'!AE329</f>
        <v>-22.472727272727269</v>
      </c>
      <c r="C329" s="58">
        <f>'Расчет субсидий'!D329-1</f>
        <v>0.83809523809523823</v>
      </c>
      <c r="D329" s="58">
        <f>C329*'Расчет субсидий'!E329</f>
        <v>8.3809523809523832</v>
      </c>
      <c r="E329" s="59">
        <f t="shared" ref="E329:E339" si="99">$B329*D329/$U329</f>
        <v>20.632771025961979</v>
      </c>
      <c r="F329" s="29" t="s">
        <v>375</v>
      </c>
      <c r="G329" s="29" t="s">
        <v>375</v>
      </c>
      <c r="H329" s="29" t="s">
        <v>375</v>
      </c>
      <c r="I329" s="29" t="s">
        <v>375</v>
      </c>
      <c r="J329" s="29" t="s">
        <v>375</v>
      </c>
      <c r="K329" s="29" t="s">
        <v>375</v>
      </c>
      <c r="L329" s="58">
        <f>'Расчет субсидий'!P329-1</f>
        <v>-0.9504643962848297</v>
      </c>
      <c r="M329" s="58">
        <f>L329*'Расчет субсидий'!Q329</f>
        <v>-19.009287925696594</v>
      </c>
      <c r="N329" s="59">
        <f t="shared" ref="N329:N339" si="100">$B329*M329/$U329</f>
        <v>-46.79829538572222</v>
      </c>
      <c r="O329" s="58">
        <f>'Расчет субсидий'!T329-1</f>
        <v>5.0000000000000044E-2</v>
      </c>
      <c r="P329" s="58">
        <f>O329*'Расчет субсидий'!U329</f>
        <v>1.5000000000000013</v>
      </c>
      <c r="Q329" s="59">
        <f t="shared" ref="Q329:Q339" si="101">$B329*P329/$U329</f>
        <v>3.6927970870329698</v>
      </c>
      <c r="R329" s="58">
        <f>'Расчет субсидий'!X329-1</f>
        <v>0</v>
      </c>
      <c r="S329" s="58">
        <f>R329*'Расчет субсидий'!Y329</f>
        <v>0</v>
      </c>
      <c r="T329" s="59">
        <f t="shared" ref="T329:T339" si="102">$B329*S329/$U329</f>
        <v>0</v>
      </c>
      <c r="U329" s="58">
        <f t="shared" si="94"/>
        <v>-9.1283355447442087</v>
      </c>
    </row>
    <row r="330" spans="1:21" ht="15" customHeight="1">
      <c r="A330" s="35" t="s">
        <v>323</v>
      </c>
      <c r="B330" s="56">
        <f>'Расчет субсидий'!AE330</f>
        <v>23.390909090909105</v>
      </c>
      <c r="C330" s="58">
        <f>'Расчет субсидий'!D330-1</f>
        <v>0</v>
      </c>
      <c r="D330" s="58">
        <f>C330*'Расчет субсидий'!E330</f>
        <v>0</v>
      </c>
      <c r="E330" s="59">
        <f t="shared" si="99"/>
        <v>0</v>
      </c>
      <c r="F330" s="29" t="s">
        <v>375</v>
      </c>
      <c r="G330" s="29" t="s">
        <v>375</v>
      </c>
      <c r="H330" s="29" t="s">
        <v>375</v>
      </c>
      <c r="I330" s="29" t="s">
        <v>375</v>
      </c>
      <c r="J330" s="29" t="s">
        <v>375</v>
      </c>
      <c r="K330" s="29" t="s">
        <v>375</v>
      </c>
      <c r="L330" s="58">
        <f>'Расчет субсидий'!P330-1</f>
        <v>0.83333333333333326</v>
      </c>
      <c r="M330" s="58">
        <f>L330*'Расчет субсидий'!Q330</f>
        <v>16.666666666666664</v>
      </c>
      <c r="N330" s="59">
        <f t="shared" si="100"/>
        <v>36.820817955863539</v>
      </c>
      <c r="O330" s="58">
        <f>'Расчет субсидий'!T330-1</f>
        <v>-0.37894736842105259</v>
      </c>
      <c r="P330" s="58">
        <f>O330*'Расчет субсидий'!U330</f>
        <v>-7.5789473684210513</v>
      </c>
      <c r="Q330" s="59">
        <f t="shared" si="101"/>
        <v>-16.743782480982155</v>
      </c>
      <c r="R330" s="58">
        <f>'Расчет субсидий'!X330-1</f>
        <v>5.0000000000000044E-2</v>
      </c>
      <c r="S330" s="58">
        <f>R330*'Расчет субсидий'!Y330</f>
        <v>1.5000000000000013</v>
      </c>
      <c r="T330" s="59">
        <f t="shared" si="102"/>
        <v>3.3138736160277213</v>
      </c>
      <c r="U330" s="58">
        <f t="shared" si="94"/>
        <v>10.587719298245615</v>
      </c>
    </row>
    <row r="331" spans="1:21" ht="15" customHeight="1">
      <c r="A331" s="35" t="s">
        <v>276</v>
      </c>
      <c r="B331" s="56">
        <f>'Расчет субсидий'!AE331</f>
        <v>-33.163636363636371</v>
      </c>
      <c r="C331" s="58">
        <f>'Расчет субсидий'!D331-1</f>
        <v>0</v>
      </c>
      <c r="D331" s="58">
        <f>C331*'Расчет субсидий'!E331</f>
        <v>0</v>
      </c>
      <c r="E331" s="59">
        <f t="shared" si="99"/>
        <v>0</v>
      </c>
      <c r="F331" s="29" t="s">
        <v>375</v>
      </c>
      <c r="G331" s="29" t="s">
        <v>375</v>
      </c>
      <c r="H331" s="29" t="s">
        <v>375</v>
      </c>
      <c r="I331" s="29" t="s">
        <v>375</v>
      </c>
      <c r="J331" s="29" t="s">
        <v>375</v>
      </c>
      <c r="K331" s="29" t="s">
        <v>375</v>
      </c>
      <c r="L331" s="58">
        <f>'Расчет субсидий'!P331-1</f>
        <v>-0.58064516129032251</v>
      </c>
      <c r="M331" s="58">
        <f>L331*'Расчет субсидий'!Q331</f>
        <v>-11.61290322580645</v>
      </c>
      <c r="N331" s="59">
        <f t="shared" si="100"/>
        <v>-19.780441097364182</v>
      </c>
      <c r="O331" s="58">
        <f>'Расчет субсидий'!T331-1</f>
        <v>-0.32857142857142851</v>
      </c>
      <c r="P331" s="58">
        <f>O331*'Расчет субсидий'!U331</f>
        <v>-9.8571428571428559</v>
      </c>
      <c r="Q331" s="59">
        <f t="shared" si="101"/>
        <v>-16.789826788596027</v>
      </c>
      <c r="R331" s="58">
        <f>'Расчет субсидий'!X331-1</f>
        <v>0.10000000000000009</v>
      </c>
      <c r="S331" s="58">
        <f>R331*'Расчет субсидий'!Y331</f>
        <v>2.0000000000000018</v>
      </c>
      <c r="T331" s="59">
        <f t="shared" si="102"/>
        <v>3.4066315223238348</v>
      </c>
      <c r="U331" s="58">
        <f t="shared" si="94"/>
        <v>-19.470046082949303</v>
      </c>
    </row>
    <row r="332" spans="1:21" ht="15" customHeight="1">
      <c r="A332" s="35" t="s">
        <v>324</v>
      </c>
      <c r="B332" s="56">
        <f>'Расчет субсидий'!AE332</f>
        <v>-59.536363636363632</v>
      </c>
      <c r="C332" s="58">
        <f>'Расчет субсидий'!D332-1</f>
        <v>3.0303030303029388E-3</v>
      </c>
      <c r="D332" s="58">
        <f>C332*'Расчет субсидий'!E332</f>
        <v>3.0303030303029388E-2</v>
      </c>
      <c r="E332" s="59">
        <f t="shared" si="99"/>
        <v>0.10706205513956649</v>
      </c>
      <c r="F332" s="29" t="s">
        <v>375</v>
      </c>
      <c r="G332" s="29" t="s">
        <v>375</v>
      </c>
      <c r="H332" s="29" t="s">
        <v>375</v>
      </c>
      <c r="I332" s="29" t="s">
        <v>375</v>
      </c>
      <c r="J332" s="29" t="s">
        <v>375</v>
      </c>
      <c r="K332" s="29" t="s">
        <v>375</v>
      </c>
      <c r="L332" s="58">
        <f>'Расчет субсидий'!P332-1</f>
        <v>-0.93157894736842106</v>
      </c>
      <c r="M332" s="58">
        <f>L332*'Расчет субсидий'!Q332</f>
        <v>-18.631578947368421</v>
      </c>
      <c r="N332" s="59">
        <f t="shared" si="100"/>
        <v>-65.826259375813351</v>
      </c>
      <c r="O332" s="58">
        <f>'Расчет субсидий'!T332-1</f>
        <v>5.0000000000000044E-2</v>
      </c>
      <c r="P332" s="58">
        <f>O332*'Расчет субсидий'!U332</f>
        <v>1.7500000000000016</v>
      </c>
      <c r="Q332" s="59">
        <f t="shared" si="101"/>
        <v>6.1828336843101575</v>
      </c>
      <c r="R332" s="58">
        <f>'Расчет субсидий'!X332-1</f>
        <v>0</v>
      </c>
      <c r="S332" s="58">
        <f>R332*'Расчет субсидий'!Y332</f>
        <v>0</v>
      </c>
      <c r="T332" s="59">
        <f t="shared" si="102"/>
        <v>0</v>
      </c>
      <c r="U332" s="58">
        <f t="shared" si="94"/>
        <v>-16.851275917065394</v>
      </c>
    </row>
    <row r="333" spans="1:21" ht="15" customHeight="1">
      <c r="A333" s="35" t="s">
        <v>325</v>
      </c>
      <c r="B333" s="56">
        <f>'Расчет субсидий'!AE333</f>
        <v>90.954545454545439</v>
      </c>
      <c r="C333" s="58">
        <f>'Расчет субсидий'!D333-1</f>
        <v>-1</v>
      </c>
      <c r="D333" s="58">
        <f>C333*'Расчет субсидий'!E333</f>
        <v>0</v>
      </c>
      <c r="E333" s="59">
        <f t="shared" si="99"/>
        <v>0</v>
      </c>
      <c r="F333" s="29" t="s">
        <v>375</v>
      </c>
      <c r="G333" s="29" t="s">
        <v>375</v>
      </c>
      <c r="H333" s="29" t="s">
        <v>375</v>
      </c>
      <c r="I333" s="29" t="s">
        <v>375</v>
      </c>
      <c r="J333" s="29" t="s">
        <v>375</v>
      </c>
      <c r="K333" s="29" t="s">
        <v>375</v>
      </c>
      <c r="L333" s="58">
        <f>'Расчет субсидий'!P333-1</f>
        <v>1.4743049705139004</v>
      </c>
      <c r="M333" s="58">
        <f>L333*'Расчет субсидий'!Q333</f>
        <v>29.486099410278008</v>
      </c>
      <c r="N333" s="59">
        <f t="shared" si="100"/>
        <v>68.635711634718575</v>
      </c>
      <c r="O333" s="58">
        <f>'Расчет субсидий'!T333-1</f>
        <v>0.25294117647058822</v>
      </c>
      <c r="P333" s="58">
        <f>O333*'Расчет субсидий'!U333</f>
        <v>7.5882352941176467</v>
      </c>
      <c r="Q333" s="59">
        <f t="shared" si="101"/>
        <v>17.663371550660525</v>
      </c>
      <c r="R333" s="58">
        <f>'Расчет субсидий'!X333-1</f>
        <v>0.10000000000000009</v>
      </c>
      <c r="S333" s="58">
        <f>R333*'Расчет субсидий'!Y333</f>
        <v>2.0000000000000018</v>
      </c>
      <c r="T333" s="59">
        <f t="shared" si="102"/>
        <v>4.6554622691663452</v>
      </c>
      <c r="U333" s="58">
        <f t="shared" si="94"/>
        <v>39.074334704395653</v>
      </c>
    </row>
    <row r="334" spans="1:21" ht="15" customHeight="1">
      <c r="A334" s="35" t="s">
        <v>326</v>
      </c>
      <c r="B334" s="56">
        <f>'Расчет субсидий'!AE334</f>
        <v>9.818181818181813</v>
      </c>
      <c r="C334" s="58">
        <f>'Расчет субсидий'!D334-1</f>
        <v>0</v>
      </c>
      <c r="D334" s="58">
        <f>C334*'Расчет субсидий'!E334</f>
        <v>0</v>
      </c>
      <c r="E334" s="59">
        <f t="shared" si="99"/>
        <v>0</v>
      </c>
      <c r="F334" s="29" t="s">
        <v>375</v>
      </c>
      <c r="G334" s="29" t="s">
        <v>375</v>
      </c>
      <c r="H334" s="29" t="s">
        <v>375</v>
      </c>
      <c r="I334" s="29" t="s">
        <v>375</v>
      </c>
      <c r="J334" s="29" t="s">
        <v>375</v>
      </c>
      <c r="K334" s="29" t="s">
        <v>375</v>
      </c>
      <c r="L334" s="58">
        <f>'Расчет субсидий'!P334-1</f>
        <v>-0.48303393213572854</v>
      </c>
      <c r="M334" s="58">
        <f>L334*'Расчет субсидий'!Q334</f>
        <v>-9.6606786427145703</v>
      </c>
      <c r="N334" s="59">
        <f t="shared" si="100"/>
        <v>-12.099299809038818</v>
      </c>
      <c r="O334" s="58">
        <f>'Расчет субсидий'!T334-1</f>
        <v>0.55000000000000004</v>
      </c>
      <c r="P334" s="58">
        <f>O334*'Расчет субсидий'!U334</f>
        <v>16.5</v>
      </c>
      <c r="Q334" s="59">
        <f t="shared" si="101"/>
        <v>20.665054105665167</v>
      </c>
      <c r="R334" s="58">
        <f>'Расчет субсидий'!X334-1</f>
        <v>5.0000000000000044E-2</v>
      </c>
      <c r="S334" s="58">
        <f>R334*'Расчет субсидий'!Y334</f>
        <v>1.0000000000000009</v>
      </c>
      <c r="T334" s="59">
        <f t="shared" si="102"/>
        <v>1.2524275215554659</v>
      </c>
      <c r="U334" s="58">
        <f t="shared" si="94"/>
        <v>7.8393213572854306</v>
      </c>
    </row>
    <row r="335" spans="1:21" ht="15" customHeight="1">
      <c r="A335" s="35" t="s">
        <v>327</v>
      </c>
      <c r="B335" s="56">
        <f>'Расчет субсидий'!AE335</f>
        <v>-16.836363636363615</v>
      </c>
      <c r="C335" s="58">
        <f>'Расчет субсидий'!D335-1</f>
        <v>0.25600000000000001</v>
      </c>
      <c r="D335" s="58">
        <f>C335*'Расчет субсидий'!E335</f>
        <v>2.56</v>
      </c>
      <c r="E335" s="59">
        <f t="shared" si="99"/>
        <v>6.7218333740198553</v>
      </c>
      <c r="F335" s="29" t="s">
        <v>375</v>
      </c>
      <c r="G335" s="29" t="s">
        <v>375</v>
      </c>
      <c r="H335" s="29" t="s">
        <v>375</v>
      </c>
      <c r="I335" s="29" t="s">
        <v>375</v>
      </c>
      <c r="J335" s="29" t="s">
        <v>375</v>
      </c>
      <c r="K335" s="29" t="s">
        <v>375</v>
      </c>
      <c r="L335" s="58">
        <f>'Расчет субсидий'!P335-1</f>
        <v>-1.527183872938298E-2</v>
      </c>
      <c r="M335" s="58">
        <f>L335*'Расчет субсидий'!Q335</f>
        <v>-0.30543677458765961</v>
      </c>
      <c r="N335" s="59">
        <f t="shared" si="100"/>
        <v>-0.80199027542043355</v>
      </c>
      <c r="O335" s="58">
        <f>'Расчет субсидий'!T335-1</f>
        <v>-0.58333333333333326</v>
      </c>
      <c r="P335" s="58">
        <f>O335*'Расчет субсидий'!U335</f>
        <v>-11.666666666666664</v>
      </c>
      <c r="Q335" s="59">
        <f t="shared" si="101"/>
        <v>-30.633355220142558</v>
      </c>
      <c r="R335" s="58">
        <f>'Расчет субсидий'!X335-1</f>
        <v>0.10000000000000009</v>
      </c>
      <c r="S335" s="58">
        <f>R335*'Расчет субсидий'!Y335</f>
        <v>3.0000000000000027</v>
      </c>
      <c r="T335" s="59">
        <f t="shared" si="102"/>
        <v>7.8771484851795233</v>
      </c>
      <c r="U335" s="58">
        <f t="shared" si="94"/>
        <v>-6.4121034412543212</v>
      </c>
    </row>
    <row r="336" spans="1:21" ht="15" customHeight="1">
      <c r="A336" s="35" t="s">
        <v>328</v>
      </c>
      <c r="B336" s="56">
        <f>'Расчет субсидий'!AE336</f>
        <v>-21.827272727272728</v>
      </c>
      <c r="C336" s="58">
        <f>'Расчет субсидий'!D336-1</f>
        <v>-1.4492753623188359E-2</v>
      </c>
      <c r="D336" s="58">
        <f>C336*'Расчет субсидий'!E336</f>
        <v>-0.14492753623188359</v>
      </c>
      <c r="E336" s="59">
        <f t="shared" si="99"/>
        <v>-0.19303079392176134</v>
      </c>
      <c r="F336" s="29" t="s">
        <v>375</v>
      </c>
      <c r="G336" s="29" t="s">
        <v>375</v>
      </c>
      <c r="H336" s="29" t="s">
        <v>375</v>
      </c>
      <c r="I336" s="29" t="s">
        <v>375</v>
      </c>
      <c r="J336" s="29" t="s">
        <v>375</v>
      </c>
      <c r="K336" s="29" t="s">
        <v>375</v>
      </c>
      <c r="L336" s="58">
        <f>'Расчет субсидий'!P336-1</f>
        <v>-0.98714953271028039</v>
      </c>
      <c r="M336" s="58">
        <f>L336*'Расчет субсидий'!Q336</f>
        <v>-19.742990654205606</v>
      </c>
      <c r="N336" s="59">
        <f t="shared" si="100"/>
        <v>-26.295935606561518</v>
      </c>
      <c r="O336" s="58">
        <f>'Расчет субсидий'!T336-1</f>
        <v>5.0000000000000044E-2</v>
      </c>
      <c r="P336" s="58">
        <f>O336*'Расчет субсидий'!U336</f>
        <v>1.5000000000000013</v>
      </c>
      <c r="Q336" s="59">
        <f t="shared" si="101"/>
        <v>1.9978687170902381</v>
      </c>
      <c r="R336" s="58">
        <f>'Расчет субсидий'!X336-1</f>
        <v>0.10000000000000009</v>
      </c>
      <c r="S336" s="58">
        <f>R336*'Расчет субсидий'!Y336</f>
        <v>2.0000000000000018</v>
      </c>
      <c r="T336" s="59">
        <f t="shared" si="102"/>
        <v>2.6638249561203171</v>
      </c>
      <c r="U336" s="58">
        <f t="shared" si="94"/>
        <v>-16.387918190437489</v>
      </c>
    </row>
    <row r="337" spans="1:21" ht="15" customHeight="1">
      <c r="A337" s="35" t="s">
        <v>329</v>
      </c>
      <c r="B337" s="56">
        <f>'Расчет субсидий'!AE337</f>
        <v>26.727272727272734</v>
      </c>
      <c r="C337" s="58">
        <f>'Расчет субсидий'!D337-1</f>
        <v>-0.14054054054054055</v>
      </c>
      <c r="D337" s="58">
        <f>C337*'Расчет субсидий'!E337</f>
        <v>-1.4054054054054055</v>
      </c>
      <c r="E337" s="59">
        <f t="shared" si="99"/>
        <v>-0.93945425185802234</v>
      </c>
      <c r="F337" s="29" t="s">
        <v>375</v>
      </c>
      <c r="G337" s="29" t="s">
        <v>375</v>
      </c>
      <c r="H337" s="29" t="s">
        <v>375</v>
      </c>
      <c r="I337" s="29" t="s">
        <v>375</v>
      </c>
      <c r="J337" s="29" t="s">
        <v>375</v>
      </c>
      <c r="K337" s="29" t="s">
        <v>375</v>
      </c>
      <c r="L337" s="58">
        <f>'Расчет субсидий'!P337-1</f>
        <v>0.44444444444444442</v>
      </c>
      <c r="M337" s="58">
        <f>L337*'Расчет субсидий'!Q337</f>
        <v>8.8888888888888893</v>
      </c>
      <c r="N337" s="59">
        <f t="shared" si="100"/>
        <v>5.9418474049139878</v>
      </c>
      <c r="O337" s="58">
        <f>'Расчет субсидий'!T337-1</f>
        <v>1.2000000000000002</v>
      </c>
      <c r="P337" s="58">
        <f>O337*'Расчет субсидий'!U337</f>
        <v>30.000000000000004</v>
      </c>
      <c r="Q337" s="59">
        <f t="shared" si="101"/>
        <v>20.053734991584708</v>
      </c>
      <c r="R337" s="58">
        <f>'Расчет субсидий'!X337-1</f>
        <v>0.10000000000000009</v>
      </c>
      <c r="S337" s="58">
        <f>R337*'Расчет субсидий'!Y337</f>
        <v>2.5000000000000022</v>
      </c>
      <c r="T337" s="59">
        <f t="shared" si="102"/>
        <v>1.6711445826320606</v>
      </c>
      <c r="U337" s="58">
        <f t="shared" si="94"/>
        <v>39.983483483483489</v>
      </c>
    </row>
    <row r="338" spans="1:21" ht="15" customHeight="1">
      <c r="A338" s="35" t="s">
        <v>330</v>
      </c>
      <c r="B338" s="56">
        <f>'Расчет субсидий'!AE338</f>
        <v>9.3363636363636147</v>
      </c>
      <c r="C338" s="58">
        <f>'Расчет субсидий'!D338-1</f>
        <v>-0.25396825396825395</v>
      </c>
      <c r="D338" s="58">
        <f>C338*'Расчет субсидий'!E338</f>
        <v>-2.5396825396825395</v>
      </c>
      <c r="E338" s="59">
        <f t="shared" si="99"/>
        <v>-6.3620876568065583</v>
      </c>
      <c r="F338" s="29" t="s">
        <v>375</v>
      </c>
      <c r="G338" s="29" t="s">
        <v>375</v>
      </c>
      <c r="H338" s="29" t="s">
        <v>375</v>
      </c>
      <c r="I338" s="29" t="s">
        <v>375</v>
      </c>
      <c r="J338" s="29" t="s">
        <v>375</v>
      </c>
      <c r="K338" s="29" t="s">
        <v>375</v>
      </c>
      <c r="L338" s="58">
        <f>'Расчет субсидий'!P338-1</f>
        <v>0</v>
      </c>
      <c r="M338" s="58">
        <f>L338*'Расчет субсидий'!Q338</f>
        <v>0</v>
      </c>
      <c r="N338" s="59">
        <f t="shared" si="100"/>
        <v>0</v>
      </c>
      <c r="O338" s="58">
        <f>'Расчет субсидий'!T338-1</f>
        <v>1.3333333333333197E-2</v>
      </c>
      <c r="P338" s="58">
        <f>O338*'Расчет субсидий'!U338</f>
        <v>0.26666666666666394</v>
      </c>
      <c r="Q338" s="59">
        <f t="shared" si="101"/>
        <v>0.66801920396468195</v>
      </c>
      <c r="R338" s="58">
        <f>'Расчет субсидий'!X338-1</f>
        <v>0.19999999999999996</v>
      </c>
      <c r="S338" s="58">
        <f>R338*'Расчет субсидий'!Y338</f>
        <v>5.9999999999999982</v>
      </c>
      <c r="T338" s="59">
        <f t="shared" si="102"/>
        <v>15.030432089205492</v>
      </c>
      <c r="U338" s="58">
        <f t="shared" si="94"/>
        <v>3.7269841269841226</v>
      </c>
    </row>
    <row r="339" spans="1:21" ht="15" customHeight="1">
      <c r="A339" s="35" t="s">
        <v>331</v>
      </c>
      <c r="B339" s="56">
        <f>'Расчет субсидий'!AE339</f>
        <v>113.30909090909086</v>
      </c>
      <c r="C339" s="58">
        <f>'Расчет субсидий'!D339-1</f>
        <v>5.4737261146486915E-4</v>
      </c>
      <c r="D339" s="58">
        <f>C339*'Расчет субсидий'!E339</f>
        <v>5.4737261146486915E-3</v>
      </c>
      <c r="E339" s="59">
        <f t="shared" si="99"/>
        <v>3.9337963035397015E-2</v>
      </c>
      <c r="F339" s="29" t="s">
        <v>375</v>
      </c>
      <c r="G339" s="29" t="s">
        <v>375</v>
      </c>
      <c r="H339" s="29" t="s">
        <v>375</v>
      </c>
      <c r="I339" s="29" t="s">
        <v>375</v>
      </c>
      <c r="J339" s="29" t="s">
        <v>375</v>
      </c>
      <c r="K339" s="29" t="s">
        <v>375</v>
      </c>
      <c r="L339" s="58">
        <f>'Расчет субсидий'!P339-1</f>
        <v>0.30662393162393142</v>
      </c>
      <c r="M339" s="58">
        <f>L339*'Расчет субсидий'!Q339</f>
        <v>6.1324786324786285</v>
      </c>
      <c r="N339" s="59">
        <f t="shared" si="100"/>
        <v>44.072212000926775</v>
      </c>
      <c r="O339" s="58">
        <f>'Расчет субсидий'!T339-1</f>
        <v>0.27142857142857157</v>
      </c>
      <c r="P339" s="58">
        <f>O339*'Расчет субсидий'!U339</f>
        <v>5.4285714285714315</v>
      </c>
      <c r="Q339" s="59">
        <f t="shared" si="101"/>
        <v>39.013450384493908</v>
      </c>
      <c r="R339" s="58">
        <f>'Расчет субсидий'!X339-1</f>
        <v>0.14000000000000012</v>
      </c>
      <c r="S339" s="58">
        <f>R339*'Расчет субсидий'!Y339</f>
        <v>4.2000000000000037</v>
      </c>
      <c r="T339" s="59">
        <f t="shared" si="102"/>
        <v>30.184090560634775</v>
      </c>
      <c r="U339" s="58">
        <f t="shared" si="94"/>
        <v>15.766523787164711</v>
      </c>
    </row>
    <row r="340" spans="1:21" ht="15" customHeight="1">
      <c r="A340" s="34" t="s">
        <v>332</v>
      </c>
      <c r="B340" s="60"/>
      <c r="C340" s="61"/>
      <c r="D340" s="61"/>
      <c r="E340" s="62"/>
      <c r="F340" s="61"/>
      <c r="G340" s="61"/>
      <c r="H340" s="62"/>
      <c r="I340" s="62"/>
      <c r="J340" s="62"/>
      <c r="K340" s="62"/>
      <c r="L340" s="61"/>
      <c r="M340" s="61"/>
      <c r="N340" s="62"/>
      <c r="O340" s="61"/>
      <c r="P340" s="61"/>
      <c r="Q340" s="62"/>
      <c r="R340" s="61"/>
      <c r="S340" s="61"/>
      <c r="T340" s="62"/>
      <c r="U340" s="62"/>
    </row>
    <row r="341" spans="1:21" ht="15" customHeight="1">
      <c r="A341" s="35" t="s">
        <v>333</v>
      </c>
      <c r="B341" s="56">
        <f>'Расчет субсидий'!AE341</f>
        <v>-6.8545454545454731</v>
      </c>
      <c r="C341" s="58">
        <f>'Расчет субсидий'!D341-1</f>
        <v>-3.8461538461538436E-2</v>
      </c>
      <c r="D341" s="58">
        <f>C341*'Расчет субсидий'!E341</f>
        <v>-0.38461538461538436</v>
      </c>
      <c r="E341" s="59">
        <f t="shared" ref="E341:E351" si="103">$B341*D341/$U341</f>
        <v>-0.68817252401716578</v>
      </c>
      <c r="F341" s="29" t="s">
        <v>375</v>
      </c>
      <c r="G341" s="29" t="s">
        <v>375</v>
      </c>
      <c r="H341" s="29" t="s">
        <v>375</v>
      </c>
      <c r="I341" s="29" t="s">
        <v>375</v>
      </c>
      <c r="J341" s="29" t="s">
        <v>375</v>
      </c>
      <c r="K341" s="29" t="s">
        <v>375</v>
      </c>
      <c r="L341" s="58">
        <f>'Расчет субсидий'!P341-1</f>
        <v>-0.31120628122769445</v>
      </c>
      <c r="M341" s="58">
        <f>L341*'Расчет субсидий'!Q341</f>
        <v>-6.2241256245538885</v>
      </c>
      <c r="N341" s="59">
        <f t="shared" ref="N341:N351" si="104">$B341*M341/$U341</f>
        <v>-11.136507826207845</v>
      </c>
      <c r="O341" s="58">
        <f>'Расчет субсидий'!T341-1</f>
        <v>1.1111111111111072E-2</v>
      </c>
      <c r="P341" s="58">
        <f>O341*'Расчет субсидий'!U341</f>
        <v>0.27777777777777679</v>
      </c>
      <c r="Q341" s="59">
        <f t="shared" ref="Q341:Q351" si="105">$B341*P341/$U341</f>
        <v>0.49701348956795166</v>
      </c>
      <c r="R341" s="58">
        <f>'Расчет субсидий'!X341-1</f>
        <v>0.10000000000000009</v>
      </c>
      <c r="S341" s="58">
        <f>R341*'Расчет субсидий'!Y341</f>
        <v>2.5000000000000022</v>
      </c>
      <c r="T341" s="59">
        <f t="shared" ref="T341:T351" si="106">$B341*S341/$U341</f>
        <v>4.4731214061115843</v>
      </c>
      <c r="U341" s="58">
        <f t="shared" si="94"/>
        <v>-3.8309632313914936</v>
      </c>
    </row>
    <row r="342" spans="1:21" ht="15" customHeight="1">
      <c r="A342" s="35" t="s">
        <v>334</v>
      </c>
      <c r="B342" s="56">
        <f>'Расчет субсидий'!AE342</f>
        <v>1.2090909090909179</v>
      </c>
      <c r="C342" s="58">
        <f>'Расчет субсидий'!D342-1</f>
        <v>8.0000000000000071E-3</v>
      </c>
      <c r="D342" s="58">
        <f>C342*'Расчет субсидий'!E342</f>
        <v>8.0000000000000071E-2</v>
      </c>
      <c r="E342" s="59">
        <f t="shared" si="103"/>
        <v>0.15139289487115618</v>
      </c>
      <c r="F342" s="29" t="s">
        <v>375</v>
      </c>
      <c r="G342" s="29" t="s">
        <v>375</v>
      </c>
      <c r="H342" s="29" t="s">
        <v>375</v>
      </c>
      <c r="I342" s="29" t="s">
        <v>375</v>
      </c>
      <c r="J342" s="29" t="s">
        <v>375</v>
      </c>
      <c r="K342" s="29" t="s">
        <v>375</v>
      </c>
      <c r="L342" s="58">
        <f>'Расчет субсидий'!P342-1</f>
        <v>-2.9197080291970656E-2</v>
      </c>
      <c r="M342" s="58">
        <f>L342*'Расчет субсидий'!Q342</f>
        <v>-0.58394160583941312</v>
      </c>
      <c r="N342" s="59">
        <f t="shared" si="104"/>
        <v>-1.1050576267967538</v>
      </c>
      <c r="O342" s="58">
        <f>'Расчет субсидий'!T342-1</f>
        <v>4.761904761904745E-3</v>
      </c>
      <c r="P342" s="58">
        <f>O342*'Расчет субсидий'!U342</f>
        <v>0.14285714285714235</v>
      </c>
      <c r="Q342" s="59">
        <f t="shared" si="105"/>
        <v>0.2703444551270634</v>
      </c>
      <c r="R342" s="58">
        <f>'Расчет субсидий'!X342-1</f>
        <v>5.0000000000000044E-2</v>
      </c>
      <c r="S342" s="58">
        <f>R342*'Расчет субсидий'!Y342</f>
        <v>1.0000000000000009</v>
      </c>
      <c r="T342" s="59">
        <f t="shared" si="106"/>
        <v>1.8924111858894521</v>
      </c>
      <c r="U342" s="58">
        <f t="shared" si="94"/>
        <v>0.63891553701773018</v>
      </c>
    </row>
    <row r="343" spans="1:21" ht="15" customHeight="1">
      <c r="A343" s="35" t="s">
        <v>335</v>
      </c>
      <c r="B343" s="56">
        <f>'Расчет субсидий'!AE343</f>
        <v>-14.781818181818181</v>
      </c>
      <c r="C343" s="58">
        <f>'Расчет субсидий'!D343-1</f>
        <v>-4.7619047619047672E-2</v>
      </c>
      <c r="D343" s="58">
        <f>C343*'Расчет субсидий'!E343</f>
        <v>-0.47619047619047672</v>
      </c>
      <c r="E343" s="59">
        <f t="shared" si="103"/>
        <v>-0.63262663846330158</v>
      </c>
      <c r="F343" s="29" t="s">
        <v>375</v>
      </c>
      <c r="G343" s="29" t="s">
        <v>375</v>
      </c>
      <c r="H343" s="29" t="s">
        <v>375</v>
      </c>
      <c r="I343" s="29" t="s">
        <v>375</v>
      </c>
      <c r="J343" s="29" t="s">
        <v>375</v>
      </c>
      <c r="K343" s="29" t="s">
        <v>375</v>
      </c>
      <c r="L343" s="58">
        <f>'Расчет субсидий'!P343-1</f>
        <v>-0.59658119658119657</v>
      </c>
      <c r="M343" s="58">
        <f>L343*'Расчет субсидий'!Q343</f>
        <v>-11.931623931623932</v>
      </c>
      <c r="N343" s="59">
        <f t="shared" si="104"/>
        <v>-15.851352592470196</v>
      </c>
      <c r="O343" s="58">
        <f>'Расчет субсидий'!T343-1</f>
        <v>9.3749999999999112E-3</v>
      </c>
      <c r="P343" s="58">
        <f>O343*'Расчет субсидий'!U343</f>
        <v>0.28124999999999734</v>
      </c>
      <c r="Q343" s="59">
        <f t="shared" si="105"/>
        <v>0.37364510834238363</v>
      </c>
      <c r="R343" s="58">
        <f>'Расчет субсидий'!X343-1</f>
        <v>5.0000000000000044E-2</v>
      </c>
      <c r="S343" s="58">
        <f>R343*'Расчет субсидий'!Y343</f>
        <v>1.0000000000000009</v>
      </c>
      <c r="T343" s="59">
        <f t="shared" si="106"/>
        <v>1.328515940772933</v>
      </c>
      <c r="U343" s="58">
        <f t="shared" si="94"/>
        <v>-11.12656440781441</v>
      </c>
    </row>
    <row r="344" spans="1:21" ht="15" customHeight="1">
      <c r="A344" s="35" t="s">
        <v>336</v>
      </c>
      <c r="B344" s="56">
        <f>'Расчет субсидий'!AE344</f>
        <v>-9.0727272727272918</v>
      </c>
      <c r="C344" s="58">
        <f>'Расчет субсидий'!D344-1</f>
        <v>0</v>
      </c>
      <c r="D344" s="58">
        <f>C344*'Расчет субсидий'!E344</f>
        <v>0</v>
      </c>
      <c r="E344" s="59">
        <f t="shared" si="103"/>
        <v>0</v>
      </c>
      <c r="F344" s="29" t="s">
        <v>375</v>
      </c>
      <c r="G344" s="29" t="s">
        <v>375</v>
      </c>
      <c r="H344" s="29" t="s">
        <v>375</v>
      </c>
      <c r="I344" s="29" t="s">
        <v>375</v>
      </c>
      <c r="J344" s="29" t="s">
        <v>375</v>
      </c>
      <c r="K344" s="29" t="s">
        <v>375</v>
      </c>
      <c r="L344" s="58">
        <f>'Расчет субсидий'!P344-1</f>
        <v>-0.18020022246941048</v>
      </c>
      <c r="M344" s="58">
        <f>L344*'Расчет субсидий'!Q344</f>
        <v>-3.6040044493882095</v>
      </c>
      <c r="N344" s="59">
        <f t="shared" si="104"/>
        <v>-9.0727272727272918</v>
      </c>
      <c r="O344" s="58">
        <f>'Расчет субсидий'!T344-1</f>
        <v>0</v>
      </c>
      <c r="P344" s="58">
        <f>O344*'Расчет субсидий'!U344</f>
        <v>0</v>
      </c>
      <c r="Q344" s="59">
        <f t="shared" si="105"/>
        <v>0</v>
      </c>
      <c r="R344" s="58">
        <f>'Расчет субсидий'!X344-1</f>
        <v>0</v>
      </c>
      <c r="S344" s="58">
        <f>R344*'Расчет субсидий'!Y344</f>
        <v>0</v>
      </c>
      <c r="T344" s="59">
        <f t="shared" si="106"/>
        <v>0</v>
      </c>
      <c r="U344" s="58">
        <f t="shared" si="94"/>
        <v>-3.6040044493882095</v>
      </c>
    </row>
    <row r="345" spans="1:21" ht="15" customHeight="1">
      <c r="A345" s="35" t="s">
        <v>337</v>
      </c>
      <c r="B345" s="56">
        <f>'Расчет субсидий'!AE345</f>
        <v>0.79090909090909634</v>
      </c>
      <c r="C345" s="58">
        <f>'Расчет субсидий'!D345-1</f>
        <v>-1.1627906976744207E-2</v>
      </c>
      <c r="D345" s="58">
        <f>C345*'Расчет субсидий'!E345</f>
        <v>-0.11627906976744207</v>
      </c>
      <c r="E345" s="59">
        <f t="shared" si="103"/>
        <v>-0.11062679075139455</v>
      </c>
      <c r="F345" s="29" t="s">
        <v>375</v>
      </c>
      <c r="G345" s="29" t="s">
        <v>375</v>
      </c>
      <c r="H345" s="29" t="s">
        <v>375</v>
      </c>
      <c r="I345" s="29" t="s">
        <v>375</v>
      </c>
      <c r="J345" s="29" t="s">
        <v>375</v>
      </c>
      <c r="K345" s="29" t="s">
        <v>375</v>
      </c>
      <c r="L345" s="58">
        <f>'Расчет субсидий'!P345-1</f>
        <v>-0.10262008733624461</v>
      </c>
      <c r="M345" s="58">
        <f>L345*'Расчет субсидий'!Q345</f>
        <v>-2.0524017467248923</v>
      </c>
      <c r="N345" s="59">
        <f t="shared" si="104"/>
        <v>-1.9526353197254862</v>
      </c>
      <c r="O345" s="58">
        <f>'Расчет субсидий'!T345-1</f>
        <v>0</v>
      </c>
      <c r="P345" s="58">
        <f>O345*'Расчет субсидий'!U345</f>
        <v>0</v>
      </c>
      <c r="Q345" s="59">
        <f t="shared" si="105"/>
        <v>0</v>
      </c>
      <c r="R345" s="58">
        <f>'Расчет субсидий'!X345-1</f>
        <v>0.10000000000000009</v>
      </c>
      <c r="S345" s="58">
        <f>R345*'Расчет субсидий'!Y345</f>
        <v>3.0000000000000027</v>
      </c>
      <c r="T345" s="59">
        <f t="shared" si="106"/>
        <v>2.8541712013859772</v>
      </c>
      <c r="U345" s="58">
        <f t="shared" si="94"/>
        <v>0.83131918350766831</v>
      </c>
    </row>
    <row r="346" spans="1:21" ht="15" customHeight="1">
      <c r="A346" s="35" t="s">
        <v>338</v>
      </c>
      <c r="B346" s="56">
        <f>'Расчет субсидий'!AE346</f>
        <v>5.4545454545454675E-2</v>
      </c>
      <c r="C346" s="58">
        <f>'Расчет субсидий'!D346-1</f>
        <v>1.6949152542372836E-2</v>
      </c>
      <c r="D346" s="58">
        <f>C346*'Расчет субсидий'!E346</f>
        <v>0.16949152542372836</v>
      </c>
      <c r="E346" s="59">
        <f t="shared" si="103"/>
        <v>2.295593976575554E-2</v>
      </c>
      <c r="F346" s="29" t="s">
        <v>375</v>
      </c>
      <c r="G346" s="29" t="s">
        <v>375</v>
      </c>
      <c r="H346" s="29" t="s">
        <v>375</v>
      </c>
      <c r="I346" s="29" t="s">
        <v>375</v>
      </c>
      <c r="J346" s="29" t="s">
        <v>375</v>
      </c>
      <c r="K346" s="29" t="s">
        <v>375</v>
      </c>
      <c r="L346" s="58">
        <f>'Расчет субсидий'!P346-1</f>
        <v>1.1661807580175099E-2</v>
      </c>
      <c r="M346" s="58">
        <f>L346*'Расчет субсидий'!Q346</f>
        <v>0.23323615160350197</v>
      </c>
      <c r="N346" s="59">
        <f t="shared" si="104"/>
        <v>3.1589514779699131E-2</v>
      </c>
      <c r="O346" s="58">
        <f>'Расчет субсидий'!T346-1</f>
        <v>0</v>
      </c>
      <c r="P346" s="58">
        <f>O346*'Расчет субсидий'!U346</f>
        <v>0</v>
      </c>
      <c r="Q346" s="59">
        <f t="shared" si="105"/>
        <v>0</v>
      </c>
      <c r="R346" s="58">
        <f>'Расчет субсидий'!X346-1</f>
        <v>0</v>
      </c>
      <c r="S346" s="58">
        <f>R346*'Расчет субсидий'!Y346</f>
        <v>0</v>
      </c>
      <c r="T346" s="59">
        <f t="shared" si="106"/>
        <v>0</v>
      </c>
      <c r="U346" s="58">
        <f t="shared" si="94"/>
        <v>0.40272767702723034</v>
      </c>
    </row>
    <row r="347" spans="1:21" ht="15" customHeight="1">
      <c r="A347" s="35" t="s">
        <v>339</v>
      </c>
      <c r="B347" s="56">
        <f>'Расчет субсидий'!AE347</f>
        <v>30.154545454545456</v>
      </c>
      <c r="C347" s="58">
        <f>'Расчет субсидий'!D347-1</f>
        <v>-1</v>
      </c>
      <c r="D347" s="58">
        <f>C347*'Расчет субсидий'!E347</f>
        <v>0</v>
      </c>
      <c r="E347" s="59">
        <f t="shared" si="103"/>
        <v>0</v>
      </c>
      <c r="F347" s="29" t="s">
        <v>375</v>
      </c>
      <c r="G347" s="29" t="s">
        <v>375</v>
      </c>
      <c r="H347" s="29" t="s">
        <v>375</v>
      </c>
      <c r="I347" s="29" t="s">
        <v>375</v>
      </c>
      <c r="J347" s="29" t="s">
        <v>375</v>
      </c>
      <c r="K347" s="29" t="s">
        <v>375</v>
      </c>
      <c r="L347" s="58">
        <f>'Расчет субсидий'!P347-1</f>
        <v>1.1396825396825401</v>
      </c>
      <c r="M347" s="58">
        <f>L347*'Расчет субсидий'!Q347</f>
        <v>22.793650793650801</v>
      </c>
      <c r="N347" s="59">
        <f t="shared" si="104"/>
        <v>28.586847514591366</v>
      </c>
      <c r="O347" s="58">
        <f>'Расчет субсидий'!T347-1</f>
        <v>1.2499999999999956E-2</v>
      </c>
      <c r="P347" s="58">
        <f>O347*'Расчет субсидий'!U347</f>
        <v>0.24999999999999911</v>
      </c>
      <c r="Q347" s="59">
        <f t="shared" si="105"/>
        <v>0.31353958799081633</v>
      </c>
      <c r="R347" s="58">
        <f>'Расчет субсидий'!X347-1</f>
        <v>3.3333333333333437E-2</v>
      </c>
      <c r="S347" s="58">
        <f>R347*'Расчет субсидий'!Y347</f>
        <v>1.0000000000000031</v>
      </c>
      <c r="T347" s="59">
        <f t="shared" si="106"/>
        <v>1.2541583519632735</v>
      </c>
      <c r="U347" s="58">
        <f t="shared" si="94"/>
        <v>24.043650793650805</v>
      </c>
    </row>
    <row r="348" spans="1:21" ht="15" customHeight="1">
      <c r="A348" s="35" t="s">
        <v>340</v>
      </c>
      <c r="B348" s="56">
        <f>'Расчет субсидий'!AE348</f>
        <v>17.900000000000006</v>
      </c>
      <c r="C348" s="58">
        <f>'Расчет субсидий'!D348-1</f>
        <v>-5.7142857142857162E-2</v>
      </c>
      <c r="D348" s="58">
        <f>C348*'Расчет субсидий'!E348</f>
        <v>-0.57142857142857162</v>
      </c>
      <c r="E348" s="59">
        <f t="shared" si="103"/>
        <v>-0.46022986379627473</v>
      </c>
      <c r="F348" s="29" t="s">
        <v>375</v>
      </c>
      <c r="G348" s="29" t="s">
        <v>375</v>
      </c>
      <c r="H348" s="29" t="s">
        <v>375</v>
      </c>
      <c r="I348" s="29" t="s">
        <v>375</v>
      </c>
      <c r="J348" s="29" t="s">
        <v>375</v>
      </c>
      <c r="K348" s="29" t="s">
        <v>375</v>
      </c>
      <c r="L348" s="58">
        <f>'Расчет субсидий'!P348-1</f>
        <v>-0.46402877697841727</v>
      </c>
      <c r="M348" s="58">
        <f>L348*'Расчет субсидий'!Q348</f>
        <v>-9.2805755395683462</v>
      </c>
      <c r="N348" s="59">
        <f t="shared" si="104"/>
        <v>-7.4745965289215102</v>
      </c>
      <c r="O348" s="58">
        <f>'Расчет субсидий'!T348-1</f>
        <v>1.069230769230769</v>
      </c>
      <c r="P348" s="58">
        <f>O348*'Расчет субсидий'!U348</f>
        <v>32.076923076923066</v>
      </c>
      <c r="Q348" s="59">
        <f t="shared" si="105"/>
        <v>25.83482639271779</v>
      </c>
      <c r="R348" s="58">
        <f>'Расчет субсидий'!X348-1</f>
        <v>0</v>
      </c>
      <c r="S348" s="58">
        <f>R348*'Расчет субсидий'!Y348</f>
        <v>0</v>
      </c>
      <c r="T348" s="59">
        <f t="shared" si="106"/>
        <v>0</v>
      </c>
      <c r="U348" s="58">
        <f t="shared" si="94"/>
        <v>22.22491896592615</v>
      </c>
    </row>
    <row r="349" spans="1:21" ht="15" customHeight="1">
      <c r="A349" s="35" t="s">
        <v>341</v>
      </c>
      <c r="B349" s="56">
        <f>'Расчет субсидий'!AE349</f>
        <v>10.100000000000023</v>
      </c>
      <c r="C349" s="58">
        <f>'Расчет субсидий'!D349-1</f>
        <v>-2.5336025075705315E-2</v>
      </c>
      <c r="D349" s="58">
        <f>C349*'Расчет субсидий'!E349</f>
        <v>-0.25336025075705315</v>
      </c>
      <c r="E349" s="59">
        <f t="shared" si="103"/>
        <v>-1.4672421004437679</v>
      </c>
      <c r="F349" s="29" t="s">
        <v>375</v>
      </c>
      <c r="G349" s="29" t="s">
        <v>375</v>
      </c>
      <c r="H349" s="29" t="s">
        <v>375</v>
      </c>
      <c r="I349" s="29" t="s">
        <v>375</v>
      </c>
      <c r="J349" s="29" t="s">
        <v>375</v>
      </c>
      <c r="K349" s="29" t="s">
        <v>375</v>
      </c>
      <c r="L349" s="58">
        <f>'Расчет субсидий'!P349-1</f>
        <v>-1.0129659643435929E-2</v>
      </c>
      <c r="M349" s="58">
        <f>L349*'Расчет субсидий'!Q349</f>
        <v>-0.20259319286871857</v>
      </c>
      <c r="N349" s="59">
        <f t="shared" si="104"/>
        <v>-1.1732434782176775</v>
      </c>
      <c r="O349" s="58">
        <f>'Расчет субсидий'!T349-1</f>
        <v>1.0000000000000009E-2</v>
      </c>
      <c r="P349" s="58">
        <f>O349*'Расчет субсидий'!U349</f>
        <v>0.20000000000000018</v>
      </c>
      <c r="Q349" s="59">
        <f t="shared" si="105"/>
        <v>1.1582259616964983</v>
      </c>
      <c r="R349" s="58">
        <f>'Расчет субсидий'!X349-1</f>
        <v>6.6666666666666652E-2</v>
      </c>
      <c r="S349" s="58">
        <f>R349*'Расчет субсидий'!Y349</f>
        <v>1.9999999999999996</v>
      </c>
      <c r="T349" s="59">
        <f t="shared" si="106"/>
        <v>11.58225961696497</v>
      </c>
      <c r="U349" s="58">
        <f t="shared" si="94"/>
        <v>1.744046556374228</v>
      </c>
    </row>
    <row r="350" spans="1:21" ht="15" customHeight="1">
      <c r="A350" s="35" t="s">
        <v>342</v>
      </c>
      <c r="B350" s="56">
        <f>'Расчет субсидий'!AE350</f>
        <v>-4.4272727272727366</v>
      </c>
      <c r="C350" s="58">
        <f>'Расчет субсидий'!D350-1</f>
        <v>-0.19999999999999996</v>
      </c>
      <c r="D350" s="58">
        <f>C350*'Расчет субсидий'!E350</f>
        <v>-1.9999999999999996</v>
      </c>
      <c r="E350" s="59">
        <f t="shared" si="103"/>
        <v>-1.8561110457593271</v>
      </c>
      <c r="F350" s="29" t="s">
        <v>375</v>
      </c>
      <c r="G350" s="29" t="s">
        <v>375</v>
      </c>
      <c r="H350" s="29" t="s">
        <v>375</v>
      </c>
      <c r="I350" s="29" t="s">
        <v>375</v>
      </c>
      <c r="J350" s="29" t="s">
        <v>375</v>
      </c>
      <c r="K350" s="29" t="s">
        <v>375</v>
      </c>
      <c r="L350" s="58">
        <f>'Расчет субсидий'!P350-1</f>
        <v>-0.20216049382716039</v>
      </c>
      <c r="M350" s="58">
        <f>L350*'Расчет субсидий'!Q350</f>
        <v>-4.0432098765432078</v>
      </c>
      <c r="N350" s="59">
        <f t="shared" si="104"/>
        <v>-3.7523232560875273</v>
      </c>
      <c r="O350" s="58">
        <f>'Расчет субсидий'!T350-1</f>
        <v>9.0909090909090384E-3</v>
      </c>
      <c r="P350" s="58">
        <f>O350*'Расчет субсидий'!U350</f>
        <v>0.27272727272727115</v>
      </c>
      <c r="Q350" s="59">
        <f t="shared" si="105"/>
        <v>0.25310605169445227</v>
      </c>
      <c r="R350" s="58">
        <f>'Расчет субсидий'!X350-1</f>
        <v>5.0000000000000044E-2</v>
      </c>
      <c r="S350" s="58">
        <f>R350*'Расчет субсидий'!Y350</f>
        <v>1.0000000000000009</v>
      </c>
      <c r="T350" s="59">
        <f t="shared" si="106"/>
        <v>0.92805552287966442</v>
      </c>
      <c r="U350" s="58">
        <f t="shared" si="94"/>
        <v>-4.7704826038159345</v>
      </c>
    </row>
    <row r="351" spans="1:21" ht="15" customHeight="1">
      <c r="A351" s="35" t="s">
        <v>343</v>
      </c>
      <c r="B351" s="56">
        <f>'Расчет субсидий'!AE351</f>
        <v>-41.73636363636362</v>
      </c>
      <c r="C351" s="58">
        <f>'Расчет субсидий'!D351-1</f>
        <v>-0.17391304347826086</v>
      </c>
      <c r="D351" s="58">
        <f>C351*'Расчет субсидий'!E351</f>
        <v>-1.7391304347826086</v>
      </c>
      <c r="E351" s="59">
        <f t="shared" si="103"/>
        <v>-4.4465485759984782</v>
      </c>
      <c r="F351" s="29" t="s">
        <v>375</v>
      </c>
      <c r="G351" s="29" t="s">
        <v>375</v>
      </c>
      <c r="H351" s="29" t="s">
        <v>375</v>
      </c>
      <c r="I351" s="29" t="s">
        <v>375</v>
      </c>
      <c r="J351" s="29" t="s">
        <v>375</v>
      </c>
      <c r="K351" s="29" t="s">
        <v>375</v>
      </c>
      <c r="L351" s="58">
        <f>'Расчет субсидий'!P351-1</f>
        <v>-0.81257142857142861</v>
      </c>
      <c r="M351" s="58">
        <f>L351*'Расчет субсидий'!Q351</f>
        <v>-16.251428571428573</v>
      </c>
      <c r="N351" s="59">
        <f t="shared" si="104"/>
        <v>-41.551090779030353</v>
      </c>
      <c r="O351" s="58">
        <f>'Расчет субсидий'!T351-1</f>
        <v>0</v>
      </c>
      <c r="P351" s="58">
        <f>O351*'Расчет субсидий'!U351</f>
        <v>0</v>
      </c>
      <c r="Q351" s="59">
        <f t="shared" si="105"/>
        <v>0</v>
      </c>
      <c r="R351" s="58">
        <f>'Расчет субсидий'!X351-1</f>
        <v>6.6666666666666652E-2</v>
      </c>
      <c r="S351" s="58">
        <f>R351*'Расчет субсидий'!Y351</f>
        <v>1.6666666666666663</v>
      </c>
      <c r="T351" s="59">
        <f t="shared" si="106"/>
        <v>4.2612757186652068</v>
      </c>
      <c r="U351" s="58">
        <f t="shared" si="94"/>
        <v>-16.323892339544514</v>
      </c>
    </row>
    <row r="352" spans="1:21" ht="15" customHeight="1">
      <c r="A352" s="34" t="s">
        <v>344</v>
      </c>
      <c r="B352" s="60"/>
      <c r="C352" s="61"/>
      <c r="D352" s="61"/>
      <c r="E352" s="62"/>
      <c r="F352" s="61"/>
      <c r="G352" s="61"/>
      <c r="H352" s="62"/>
      <c r="I352" s="62"/>
      <c r="J352" s="62"/>
      <c r="K352" s="62"/>
      <c r="L352" s="61"/>
      <c r="M352" s="61"/>
      <c r="N352" s="62"/>
      <c r="O352" s="61"/>
      <c r="P352" s="61"/>
      <c r="Q352" s="62"/>
      <c r="R352" s="61"/>
      <c r="S352" s="61"/>
      <c r="T352" s="62"/>
      <c r="U352" s="62"/>
    </row>
    <row r="353" spans="1:21" ht="15" customHeight="1">
      <c r="A353" s="35" t="s">
        <v>345</v>
      </c>
      <c r="B353" s="56">
        <f>'Расчет субсидий'!AE353</f>
        <v>-16.74545454545455</v>
      </c>
      <c r="C353" s="58">
        <f>'Расчет субсидий'!D353-1</f>
        <v>0.13200000000000012</v>
      </c>
      <c r="D353" s="58">
        <f>C353*'Расчет субсидий'!E353</f>
        <v>1.3200000000000012</v>
      </c>
      <c r="E353" s="59">
        <f t="shared" ref="E353:E363" si="107">$B353*D353/$U353</f>
        <v>1.6758399238865456</v>
      </c>
      <c r="F353" s="29" t="s">
        <v>375</v>
      </c>
      <c r="G353" s="29" t="s">
        <v>375</v>
      </c>
      <c r="H353" s="29" t="s">
        <v>375</v>
      </c>
      <c r="I353" s="29" t="s">
        <v>375</v>
      </c>
      <c r="J353" s="29" t="s">
        <v>375</v>
      </c>
      <c r="K353" s="29" t="s">
        <v>375</v>
      </c>
      <c r="L353" s="58">
        <f>'Расчет субсидий'!P353-1</f>
        <v>-0.72549019607843135</v>
      </c>
      <c r="M353" s="58">
        <f>L353*'Расчет субсидий'!Q353</f>
        <v>-14.509803921568627</v>
      </c>
      <c r="N353" s="59">
        <f t="shared" ref="N353:N363" si="108">$B353*M353/$U353</f>
        <v>-18.421294469341095</v>
      </c>
      <c r="O353" s="58">
        <f>'Расчет субсидий'!T353-1</f>
        <v>0</v>
      </c>
      <c r="P353" s="58">
        <f>O353*'Расчет субсидий'!U353</f>
        <v>0</v>
      </c>
      <c r="Q353" s="59">
        <f t="shared" ref="Q353:Q363" si="109">$B353*P353/$U353</f>
        <v>0</v>
      </c>
      <c r="R353" s="58">
        <f>'Расчет субсидий'!X353-1</f>
        <v>0</v>
      </c>
      <c r="S353" s="58">
        <f>R353*'Расчет субсидий'!Y353</f>
        <v>0</v>
      </c>
      <c r="T353" s="59">
        <f t="shared" ref="T353:T363" si="110">$B353*S353/$U353</f>
        <v>0</v>
      </c>
      <c r="U353" s="58">
        <f t="shared" si="94"/>
        <v>-13.189803921568625</v>
      </c>
    </row>
    <row r="354" spans="1:21" ht="15" customHeight="1">
      <c r="A354" s="35" t="s">
        <v>53</v>
      </c>
      <c r="B354" s="56">
        <f>'Расчет субсидий'!AE354</f>
        <v>16.336363636363643</v>
      </c>
      <c r="C354" s="58">
        <f>'Расчет субсидий'!D354-1</f>
        <v>9.9999999999999867E-2</v>
      </c>
      <c r="D354" s="58">
        <f>C354*'Расчет субсидий'!E354</f>
        <v>0.99999999999999867</v>
      </c>
      <c r="E354" s="59">
        <f t="shared" si="107"/>
        <v>1.2658575439349675</v>
      </c>
      <c r="F354" s="29" t="s">
        <v>375</v>
      </c>
      <c r="G354" s="29" t="s">
        <v>375</v>
      </c>
      <c r="H354" s="29" t="s">
        <v>375</v>
      </c>
      <c r="I354" s="29" t="s">
        <v>375</v>
      </c>
      <c r="J354" s="29" t="s">
        <v>375</v>
      </c>
      <c r="K354" s="29" t="s">
        <v>375</v>
      </c>
      <c r="L354" s="58">
        <f>'Расчет субсидий'!P354-1</f>
        <v>0.38837209302325593</v>
      </c>
      <c r="M354" s="58">
        <f>L354*'Расчет субсидий'!Q354</f>
        <v>7.7674418604651185</v>
      </c>
      <c r="N354" s="59">
        <f t="shared" si="108"/>
        <v>9.8324748761460423</v>
      </c>
      <c r="O354" s="58">
        <f>'Расчет субсидий'!T354-1</f>
        <v>0.13793103448275867</v>
      </c>
      <c r="P354" s="58">
        <f>O354*'Расчет субсидий'!U354</f>
        <v>4.1379310344827598</v>
      </c>
      <c r="Q354" s="59">
        <f t="shared" si="109"/>
        <v>5.2380312162826321</v>
      </c>
      <c r="R354" s="58">
        <f>'Расчет субсидий'!X354-1</f>
        <v>0</v>
      </c>
      <c r="S354" s="58">
        <f>R354*'Расчет субсидий'!Y354</f>
        <v>0</v>
      </c>
      <c r="T354" s="59">
        <f t="shared" si="110"/>
        <v>0</v>
      </c>
      <c r="U354" s="58">
        <f t="shared" si="94"/>
        <v>12.905372894947877</v>
      </c>
    </row>
    <row r="355" spans="1:21" ht="15" customHeight="1">
      <c r="A355" s="35" t="s">
        <v>346</v>
      </c>
      <c r="B355" s="56">
        <f>'Расчет субсидий'!AE355</f>
        <v>45.754545454545479</v>
      </c>
      <c r="C355" s="58">
        <f>'Расчет субсидий'!D355-1</f>
        <v>-0.15405405405405403</v>
      </c>
      <c r="D355" s="58">
        <f>C355*'Расчет субсидий'!E355</f>
        <v>-1.5405405405405403</v>
      </c>
      <c r="E355" s="59">
        <f t="shared" si="107"/>
        <v>-0.54078856823543064</v>
      </c>
      <c r="F355" s="29" t="s">
        <v>375</v>
      </c>
      <c r="G355" s="29" t="s">
        <v>375</v>
      </c>
      <c r="H355" s="29" t="s">
        <v>375</v>
      </c>
      <c r="I355" s="29" t="s">
        <v>375</v>
      </c>
      <c r="J355" s="29" t="s">
        <v>375</v>
      </c>
      <c r="K355" s="29" t="s">
        <v>375</v>
      </c>
      <c r="L355" s="58">
        <f>'Расчет субсидий'!P355-1</f>
        <v>6.5940594059405946</v>
      </c>
      <c r="M355" s="58">
        <f>L355*'Расчет субсидий'!Q355</f>
        <v>131.88118811881191</v>
      </c>
      <c r="N355" s="59">
        <f t="shared" si="108"/>
        <v>46.295334022780914</v>
      </c>
      <c r="O355" s="58">
        <f>'Расчет субсидий'!T355-1</f>
        <v>0</v>
      </c>
      <c r="P355" s="58">
        <f>O355*'Расчет субсидий'!U355</f>
        <v>0</v>
      </c>
      <c r="Q355" s="59">
        <f t="shared" si="109"/>
        <v>0</v>
      </c>
      <c r="R355" s="58">
        <f>'Расчет субсидий'!X355-1</f>
        <v>0</v>
      </c>
      <c r="S355" s="58">
        <f>R355*'Расчет субсидий'!Y355</f>
        <v>0</v>
      </c>
      <c r="T355" s="59">
        <f t="shared" si="110"/>
        <v>0</v>
      </c>
      <c r="U355" s="58">
        <f t="shared" si="94"/>
        <v>130.34064757827136</v>
      </c>
    </row>
    <row r="356" spans="1:21" ht="15" customHeight="1">
      <c r="A356" s="35" t="s">
        <v>347</v>
      </c>
      <c r="B356" s="56">
        <f>'Расчет субсидий'!AE356</f>
        <v>35.472727272727269</v>
      </c>
      <c r="C356" s="58">
        <f>'Расчет субсидий'!D356-1</f>
        <v>-0.35783090783090787</v>
      </c>
      <c r="D356" s="58">
        <f>C356*'Расчет субсидий'!E356</f>
        <v>-3.5783090783090787</v>
      </c>
      <c r="E356" s="59">
        <f t="shared" si="107"/>
        <v>-2.1002563618421584</v>
      </c>
      <c r="F356" s="29" t="s">
        <v>375</v>
      </c>
      <c r="G356" s="29" t="s">
        <v>375</v>
      </c>
      <c r="H356" s="29" t="s">
        <v>375</v>
      </c>
      <c r="I356" s="29" t="s">
        <v>375</v>
      </c>
      <c r="J356" s="29" t="s">
        <v>375</v>
      </c>
      <c r="K356" s="29" t="s">
        <v>375</v>
      </c>
      <c r="L356" s="58">
        <f>'Расчет субсидий'!P356-1</f>
        <v>-0.11047835990888388</v>
      </c>
      <c r="M356" s="58">
        <f>L356*'Расчет субсидий'!Q356</f>
        <v>-2.2095671981776777</v>
      </c>
      <c r="N356" s="59">
        <f t="shared" si="108"/>
        <v>-1.2968856136606715</v>
      </c>
      <c r="O356" s="58">
        <f>'Расчет субсидий'!T356-1</f>
        <v>4.081632653061229E-2</v>
      </c>
      <c r="P356" s="58">
        <f>O356*'Расчет субсидий'!U356</f>
        <v>1.2244897959183687</v>
      </c>
      <c r="Q356" s="59">
        <f t="shared" si="109"/>
        <v>0.71870328348037238</v>
      </c>
      <c r="R356" s="58">
        <f>'Расчет субсидий'!X356-1</f>
        <v>3.25</v>
      </c>
      <c r="S356" s="58">
        <f>R356*'Расчет субсидий'!Y356</f>
        <v>65</v>
      </c>
      <c r="T356" s="59">
        <f t="shared" si="110"/>
        <v>38.15116596474973</v>
      </c>
      <c r="U356" s="58">
        <f t="shared" si="94"/>
        <v>60.43661351943161</v>
      </c>
    </row>
    <row r="357" spans="1:21" ht="15" customHeight="1">
      <c r="A357" s="35" t="s">
        <v>348</v>
      </c>
      <c r="B357" s="56">
        <f>'Расчет субсидий'!AE357</f>
        <v>-10.072727272727263</v>
      </c>
      <c r="C357" s="58">
        <f>'Расчет субсидий'!D357-1</f>
        <v>-2.6647700331910884E-2</v>
      </c>
      <c r="D357" s="58">
        <f>C357*'Расчет субсидий'!E357</f>
        <v>-0.26647700331910884</v>
      </c>
      <c r="E357" s="59">
        <f t="shared" si="107"/>
        <v>-0.35833215512274219</v>
      </c>
      <c r="F357" s="29" t="s">
        <v>375</v>
      </c>
      <c r="G357" s="29" t="s">
        <v>375</v>
      </c>
      <c r="H357" s="29" t="s">
        <v>375</v>
      </c>
      <c r="I357" s="29" t="s">
        <v>375</v>
      </c>
      <c r="J357" s="29" t="s">
        <v>375</v>
      </c>
      <c r="K357" s="29" t="s">
        <v>375</v>
      </c>
      <c r="L357" s="58">
        <f>'Расчет субсидий'!P357-1</f>
        <v>-0.36120996441281139</v>
      </c>
      <c r="M357" s="58">
        <f>L357*'Расчет субсидий'!Q357</f>
        <v>-7.2241992882562283</v>
      </c>
      <c r="N357" s="59">
        <f t="shared" si="108"/>
        <v>-9.7143951176045213</v>
      </c>
      <c r="O357" s="58">
        <f>'Расчет субсидий'!T357-1</f>
        <v>0</v>
      </c>
      <c r="P357" s="58">
        <f>O357*'Расчет субсидий'!U357</f>
        <v>0</v>
      </c>
      <c r="Q357" s="59">
        <f t="shared" si="109"/>
        <v>0</v>
      </c>
      <c r="R357" s="58">
        <f>'Расчет субсидий'!X357-1</f>
        <v>0</v>
      </c>
      <c r="S357" s="58">
        <f>R357*'Расчет субсидий'!Y357</f>
        <v>0</v>
      </c>
      <c r="T357" s="59">
        <f t="shared" si="110"/>
        <v>0</v>
      </c>
      <c r="U357" s="58">
        <f t="shared" si="94"/>
        <v>-7.4906762915753369</v>
      </c>
    </row>
    <row r="358" spans="1:21" ht="15" customHeight="1">
      <c r="A358" s="35" t="s">
        <v>349</v>
      </c>
      <c r="B358" s="56">
        <f>'Расчет субсидий'!AE358</f>
        <v>-3.754545454545454</v>
      </c>
      <c r="C358" s="58">
        <f>'Расчет субсидий'!D358-1</f>
        <v>-1</v>
      </c>
      <c r="D358" s="58">
        <f>C358*'Расчет субсидий'!E358</f>
        <v>0</v>
      </c>
      <c r="E358" s="59">
        <f t="shared" si="107"/>
        <v>0</v>
      </c>
      <c r="F358" s="29" t="s">
        <v>375</v>
      </c>
      <c r="G358" s="29" t="s">
        <v>375</v>
      </c>
      <c r="H358" s="29" t="s">
        <v>375</v>
      </c>
      <c r="I358" s="29" t="s">
        <v>375</v>
      </c>
      <c r="J358" s="29" t="s">
        <v>375</v>
      </c>
      <c r="K358" s="29" t="s">
        <v>375</v>
      </c>
      <c r="L358" s="58">
        <f>'Расчет субсидий'!P358-1</f>
        <v>-6.1728395061728447E-2</v>
      </c>
      <c r="M358" s="58">
        <f>L358*'Расчет субсидий'!Q358</f>
        <v>-1.2345679012345689</v>
      </c>
      <c r="N358" s="59">
        <f t="shared" si="108"/>
        <v>-0.51797040169133235</v>
      </c>
      <c r="O358" s="58">
        <f>'Расчет субсидий'!T358-1</f>
        <v>-0.25714285714285712</v>
      </c>
      <c r="P358" s="58">
        <f>O358*'Расчет субсидий'!U358</f>
        <v>-7.7142857142857135</v>
      </c>
      <c r="Q358" s="59">
        <f t="shared" si="109"/>
        <v>-3.2365750528541222</v>
      </c>
      <c r="R358" s="58">
        <f>'Расчет субсидий'!X358-1</f>
        <v>0</v>
      </c>
      <c r="S358" s="58">
        <f>R358*'Расчет субсидий'!Y358</f>
        <v>0</v>
      </c>
      <c r="T358" s="59">
        <f t="shared" si="110"/>
        <v>0</v>
      </c>
      <c r="U358" s="58">
        <f t="shared" si="94"/>
        <v>-8.9488536155202816</v>
      </c>
    </row>
    <row r="359" spans="1:21" ht="15" customHeight="1">
      <c r="A359" s="35" t="s">
        <v>350</v>
      </c>
      <c r="B359" s="56">
        <f>'Расчет субсидий'!AE359</f>
        <v>-5.0999999999999996</v>
      </c>
      <c r="C359" s="58">
        <f>'Расчет субсидий'!D359-1</f>
        <v>-0.47575757575757571</v>
      </c>
      <c r="D359" s="58">
        <f>C359*'Расчет субсидий'!E359</f>
        <v>-4.7575757575757569</v>
      </c>
      <c r="E359" s="59">
        <f t="shared" si="107"/>
        <v>-0.5974975676375287</v>
      </c>
      <c r="F359" s="29" t="s">
        <v>375</v>
      </c>
      <c r="G359" s="29" t="s">
        <v>375</v>
      </c>
      <c r="H359" s="29" t="s">
        <v>375</v>
      </c>
      <c r="I359" s="29" t="s">
        <v>375</v>
      </c>
      <c r="J359" s="29" t="s">
        <v>375</v>
      </c>
      <c r="K359" s="29" t="s">
        <v>375</v>
      </c>
      <c r="L359" s="58">
        <f>'Расчет субсидий'!P359-1</f>
        <v>-0.93155258764607685</v>
      </c>
      <c r="M359" s="58">
        <f>L359*'Расчет субсидий'!Q359</f>
        <v>-18.631051752921536</v>
      </c>
      <c r="N359" s="59">
        <f t="shared" si="108"/>
        <v>-2.339848837335571</v>
      </c>
      <c r="O359" s="58">
        <f>'Расчет субсидий'!T359-1</f>
        <v>-6.7114093959730337E-4</v>
      </c>
      <c r="P359" s="58">
        <f>O359*'Расчет субсидий'!U359</f>
        <v>-2.0134228187919101E-2</v>
      </c>
      <c r="Q359" s="59">
        <f t="shared" si="109"/>
        <v>-2.5286307526231899E-3</v>
      </c>
      <c r="R359" s="58">
        <f>'Расчет субсидий'!X359-1</f>
        <v>-0.86</v>
      </c>
      <c r="S359" s="58">
        <f>R359*'Расчет субсидий'!Y359</f>
        <v>-17.2</v>
      </c>
      <c r="T359" s="59">
        <f t="shared" si="110"/>
        <v>-2.1601249642742757</v>
      </c>
      <c r="U359" s="58">
        <f t="shared" si="94"/>
        <v>-40.608761738685217</v>
      </c>
    </row>
    <row r="360" spans="1:21" ht="15" customHeight="1">
      <c r="A360" s="35" t="s">
        <v>351</v>
      </c>
      <c r="B360" s="56">
        <f>'Расчет субсидий'!AE360</f>
        <v>16.590909090909093</v>
      </c>
      <c r="C360" s="58">
        <f>'Расчет субсидий'!D360-1</f>
        <v>0.40909090909090917</v>
      </c>
      <c r="D360" s="58">
        <f>C360*'Расчет субсидий'!E360</f>
        <v>4.0909090909090917</v>
      </c>
      <c r="E360" s="59">
        <f t="shared" si="107"/>
        <v>6.1959636482058853</v>
      </c>
      <c r="F360" s="29" t="s">
        <v>375</v>
      </c>
      <c r="G360" s="29" t="s">
        <v>375</v>
      </c>
      <c r="H360" s="29" t="s">
        <v>375</v>
      </c>
      <c r="I360" s="29" t="s">
        <v>375</v>
      </c>
      <c r="J360" s="29" t="s">
        <v>375</v>
      </c>
      <c r="K360" s="29" t="s">
        <v>375</v>
      </c>
      <c r="L360" s="58">
        <f>'Расчет субсидий'!P360-1</f>
        <v>-0.85683484260457088</v>
      </c>
      <c r="M360" s="58">
        <f>L360*'Расчет субсидий'!Q360</f>
        <v>-17.136696852091418</v>
      </c>
      <c r="N360" s="59">
        <f t="shared" si="108"/>
        <v>-25.954707960104642</v>
      </c>
      <c r="O360" s="58">
        <f>'Расчет субсидий'!T360-1</f>
        <v>0</v>
      </c>
      <c r="P360" s="58">
        <f>O360*'Расчет субсидий'!U360</f>
        <v>0</v>
      </c>
      <c r="Q360" s="59">
        <f t="shared" si="109"/>
        <v>0</v>
      </c>
      <c r="R360" s="58">
        <f>'Расчет субсидий'!X360-1</f>
        <v>0.8</v>
      </c>
      <c r="S360" s="58">
        <f>R360*'Расчет субсидий'!Y360</f>
        <v>24</v>
      </c>
      <c r="T360" s="59">
        <f t="shared" si="110"/>
        <v>36.349653402807853</v>
      </c>
      <c r="U360" s="58">
        <f t="shared" si="94"/>
        <v>10.954212238817673</v>
      </c>
    </row>
    <row r="361" spans="1:21" ht="15" customHeight="1">
      <c r="A361" s="35" t="s">
        <v>352</v>
      </c>
      <c r="B361" s="56">
        <f>'Расчет субсидий'!AE361</f>
        <v>-27.727272727272734</v>
      </c>
      <c r="C361" s="58">
        <f>'Расчет субсидий'!D361-1</f>
        <v>-0.10256410256410253</v>
      </c>
      <c r="D361" s="58">
        <f>C361*'Расчет субсидий'!E361</f>
        <v>-1.0256410256410253</v>
      </c>
      <c r="E361" s="59">
        <f t="shared" si="107"/>
        <v>-1.5084125098004484</v>
      </c>
      <c r="F361" s="29" t="s">
        <v>375</v>
      </c>
      <c r="G361" s="29" t="s">
        <v>375</v>
      </c>
      <c r="H361" s="29" t="s">
        <v>375</v>
      </c>
      <c r="I361" s="29" t="s">
        <v>375</v>
      </c>
      <c r="J361" s="29" t="s">
        <v>375</v>
      </c>
      <c r="K361" s="29" t="s">
        <v>375</v>
      </c>
      <c r="L361" s="58">
        <f>'Расчет субсидий'!P361-1</f>
        <v>-0.95137217140105923</v>
      </c>
      <c r="M361" s="58">
        <f>L361*'Расчет субсидий'!Q361</f>
        <v>-19.027443428021186</v>
      </c>
      <c r="N361" s="59">
        <f t="shared" si="108"/>
        <v>-27.983702853938809</v>
      </c>
      <c r="O361" s="58">
        <f>'Расчет субсидий'!T361-1</f>
        <v>7.9999999999999849E-2</v>
      </c>
      <c r="P361" s="58">
        <f>O361*'Расчет субсидий'!U361</f>
        <v>1.1999999999999977</v>
      </c>
      <c r="Q361" s="59">
        <f t="shared" si="109"/>
        <v>1.764842636466522</v>
      </c>
      <c r="R361" s="58">
        <f>'Расчет субсидий'!X361-1</f>
        <v>0</v>
      </c>
      <c r="S361" s="58">
        <f>R361*'Расчет субсидий'!Y361</f>
        <v>0</v>
      </c>
      <c r="T361" s="59">
        <f t="shared" si="110"/>
        <v>0</v>
      </c>
      <c r="U361" s="58">
        <f t="shared" si="94"/>
        <v>-18.853084453662213</v>
      </c>
    </row>
    <row r="362" spans="1:21" ht="15" customHeight="1">
      <c r="A362" s="35" t="s">
        <v>353</v>
      </c>
      <c r="B362" s="56">
        <f>'Расчет субсидий'!AE362</f>
        <v>-2.2454545454545496</v>
      </c>
      <c r="C362" s="58">
        <f>'Расчет субсидий'!D362-1</f>
        <v>0.95</v>
      </c>
      <c r="D362" s="58">
        <f>C362*'Расчет субсидий'!E362</f>
        <v>9.5</v>
      </c>
      <c r="E362" s="59">
        <f t="shared" si="107"/>
        <v>14.195565210263164</v>
      </c>
      <c r="F362" s="29" t="s">
        <v>375</v>
      </c>
      <c r="G362" s="29" t="s">
        <v>375</v>
      </c>
      <c r="H362" s="29" t="s">
        <v>375</v>
      </c>
      <c r="I362" s="29" t="s">
        <v>375</v>
      </c>
      <c r="J362" s="29" t="s">
        <v>375</v>
      </c>
      <c r="K362" s="29" t="s">
        <v>375</v>
      </c>
      <c r="L362" s="58">
        <f>'Расчет субсидий'!P362-1</f>
        <v>-0.55013550135501355</v>
      </c>
      <c r="M362" s="58">
        <f>L362*'Расчет субсидий'!Q362</f>
        <v>-11.002710027100271</v>
      </c>
      <c r="N362" s="59">
        <f t="shared" si="108"/>
        <v>-16.441019755717711</v>
      </c>
      <c r="O362" s="58">
        <f>'Расчет субсидий'!T362-1</f>
        <v>0</v>
      </c>
      <c r="P362" s="58">
        <f>O362*'Расчет субсидий'!U362</f>
        <v>0</v>
      </c>
      <c r="Q362" s="59">
        <f t="shared" si="109"/>
        <v>0</v>
      </c>
      <c r="R362" s="58">
        <f>'Расчет субсидий'!X362-1</f>
        <v>0</v>
      </c>
      <c r="S362" s="58">
        <f>R362*'Расчет субсидий'!Y362</f>
        <v>0</v>
      </c>
      <c r="T362" s="59">
        <f t="shared" si="110"/>
        <v>0</v>
      </c>
      <c r="U362" s="58">
        <f t="shared" si="94"/>
        <v>-1.5027100271002709</v>
      </c>
    </row>
    <row r="363" spans="1:21" ht="15" customHeight="1">
      <c r="A363" s="35" t="s">
        <v>354</v>
      </c>
      <c r="B363" s="56">
        <f>'Расчет субсидий'!AE363</f>
        <v>-15.5</v>
      </c>
      <c r="C363" s="58">
        <f>'Расчет субсидий'!D363-1</f>
        <v>-6.3232682060390788E-2</v>
      </c>
      <c r="D363" s="58">
        <f>C363*'Расчет субсидий'!E363</f>
        <v>-0.63232682060390788</v>
      </c>
      <c r="E363" s="59">
        <f t="shared" si="107"/>
        <v>-3.2368425535176657</v>
      </c>
      <c r="F363" s="29" t="s">
        <v>375</v>
      </c>
      <c r="G363" s="29" t="s">
        <v>375</v>
      </c>
      <c r="H363" s="29" t="s">
        <v>375</v>
      </c>
      <c r="I363" s="29" t="s">
        <v>375</v>
      </c>
      <c r="J363" s="29" t="s">
        <v>375</v>
      </c>
      <c r="K363" s="29" t="s">
        <v>375</v>
      </c>
      <c r="L363" s="58">
        <f>'Расчет субсидий'!P363-1</f>
        <v>-0.11978221415607992</v>
      </c>
      <c r="M363" s="58">
        <f>L363*'Расчет субсидий'!Q363</f>
        <v>-2.3956442831215985</v>
      </c>
      <c r="N363" s="59">
        <f t="shared" si="108"/>
        <v>-12.263157446482335</v>
      </c>
      <c r="O363" s="58">
        <f>'Расчет субсидий'!T363-1</f>
        <v>0</v>
      </c>
      <c r="P363" s="58">
        <f>O363*'Расчет субсидий'!U363</f>
        <v>0</v>
      </c>
      <c r="Q363" s="59">
        <f t="shared" si="109"/>
        <v>0</v>
      </c>
      <c r="R363" s="58">
        <f>'Расчет субсидий'!X363-1</f>
        <v>0</v>
      </c>
      <c r="S363" s="58">
        <f>R363*'Расчет субсидий'!Y363</f>
        <v>0</v>
      </c>
      <c r="T363" s="59">
        <f t="shared" si="110"/>
        <v>0</v>
      </c>
      <c r="U363" s="58">
        <f t="shared" si="94"/>
        <v>-3.0279711037255064</v>
      </c>
    </row>
    <row r="364" spans="1:21" ht="15" customHeight="1">
      <c r="A364" s="34" t="s">
        <v>355</v>
      </c>
      <c r="B364" s="60"/>
      <c r="C364" s="61"/>
      <c r="D364" s="61"/>
      <c r="E364" s="62"/>
      <c r="F364" s="61"/>
      <c r="G364" s="61"/>
      <c r="H364" s="62"/>
      <c r="I364" s="62"/>
      <c r="J364" s="62"/>
      <c r="K364" s="62"/>
      <c r="L364" s="61"/>
      <c r="M364" s="61"/>
      <c r="N364" s="62"/>
      <c r="O364" s="61"/>
      <c r="P364" s="61"/>
      <c r="Q364" s="62"/>
      <c r="R364" s="61"/>
      <c r="S364" s="61"/>
      <c r="T364" s="62"/>
      <c r="U364" s="62"/>
    </row>
    <row r="365" spans="1:21" ht="15" customHeight="1">
      <c r="A365" s="35" t="s">
        <v>356</v>
      </c>
      <c r="B365" s="56">
        <f>'Расчет субсидий'!AE365</f>
        <v>-1.7818181818182097</v>
      </c>
      <c r="C365" s="58">
        <f>'Расчет субсидий'!D365-1</f>
        <v>4.6341463414634188E-2</v>
      </c>
      <c r="D365" s="58">
        <f>C365*'Расчет субсидий'!E365</f>
        <v>0.46341463414634188</v>
      </c>
      <c r="E365" s="59">
        <f t="shared" ref="E365:E376" si="111">$B365*D365/$U365</f>
        <v>1.4845931368717502</v>
      </c>
      <c r="F365" s="29" t="s">
        <v>375</v>
      </c>
      <c r="G365" s="29" t="s">
        <v>375</v>
      </c>
      <c r="H365" s="29" t="s">
        <v>375</v>
      </c>
      <c r="I365" s="29" t="s">
        <v>375</v>
      </c>
      <c r="J365" s="29" t="s">
        <v>375</v>
      </c>
      <c r="K365" s="29" t="s">
        <v>375</v>
      </c>
      <c r="L365" s="58">
        <f>'Расчет субсидий'!P365-1</f>
        <v>-5.0980392156862786E-2</v>
      </c>
      <c r="M365" s="58">
        <f>L365*'Расчет субсидий'!Q365</f>
        <v>-1.0196078431372557</v>
      </c>
      <c r="N365" s="59">
        <f t="shared" ref="N365:N376" si="112">$B365*M365/$U365</f>
        <v>-3.2664113186899599</v>
      </c>
      <c r="O365" s="58">
        <f>'Расчет субсидий'!T365-1</f>
        <v>0</v>
      </c>
      <c r="P365" s="58">
        <f>O365*'Расчет субсидий'!U365</f>
        <v>0</v>
      </c>
      <c r="Q365" s="59">
        <f t="shared" ref="Q365:Q376" si="113">$B365*P365/$U365</f>
        <v>0</v>
      </c>
      <c r="R365" s="58">
        <f>'Расчет субсидий'!X365-1</f>
        <v>0</v>
      </c>
      <c r="S365" s="58">
        <f>R365*'Расчет субсидий'!Y365</f>
        <v>0</v>
      </c>
      <c r="T365" s="59">
        <f t="shared" ref="T365:T376" si="114">$B365*S365/$U365</f>
        <v>0</v>
      </c>
      <c r="U365" s="58">
        <f t="shared" si="94"/>
        <v>-0.55619320899091385</v>
      </c>
    </row>
    <row r="366" spans="1:21" ht="15" customHeight="1">
      <c r="A366" s="35" t="s">
        <v>357</v>
      </c>
      <c r="B366" s="56">
        <f>'Расчет субсидий'!AE366</f>
        <v>-19.463636363636368</v>
      </c>
      <c r="C366" s="58">
        <f>'Расчет субсидий'!D366-1</f>
        <v>-1</v>
      </c>
      <c r="D366" s="58">
        <f>C366*'Расчет субсидий'!E366</f>
        <v>0</v>
      </c>
      <c r="E366" s="59">
        <f t="shared" si="111"/>
        <v>0</v>
      </c>
      <c r="F366" s="29" t="s">
        <v>375</v>
      </c>
      <c r="G366" s="29" t="s">
        <v>375</v>
      </c>
      <c r="H366" s="29" t="s">
        <v>375</v>
      </c>
      <c r="I366" s="29" t="s">
        <v>375</v>
      </c>
      <c r="J366" s="29" t="s">
        <v>375</v>
      </c>
      <c r="K366" s="29" t="s">
        <v>375</v>
      </c>
      <c r="L366" s="58">
        <f>'Расчет субсидий'!P366-1</f>
        <v>-0.32831325301204828</v>
      </c>
      <c r="M366" s="58">
        <f>L366*'Расчет субсидий'!Q366</f>
        <v>-6.5662650602409656</v>
      </c>
      <c r="N366" s="59">
        <f t="shared" si="112"/>
        <v>-22.960350255804808</v>
      </c>
      <c r="O366" s="58">
        <f>'Расчет субсидий'!T366-1</f>
        <v>4.0000000000000036E-2</v>
      </c>
      <c r="P366" s="58">
        <f>O366*'Расчет субсидий'!U366</f>
        <v>1.0000000000000009</v>
      </c>
      <c r="Q366" s="59">
        <f t="shared" si="113"/>
        <v>3.4967138921684411</v>
      </c>
      <c r="R366" s="58">
        <f>'Расчет субсидий'!X366-1</f>
        <v>0</v>
      </c>
      <c r="S366" s="58">
        <f>R366*'Расчет субсидий'!Y366</f>
        <v>0</v>
      </c>
      <c r="T366" s="59">
        <f t="shared" si="114"/>
        <v>0</v>
      </c>
      <c r="U366" s="58">
        <f t="shared" si="94"/>
        <v>-5.5662650602409647</v>
      </c>
    </row>
    <row r="367" spans="1:21" ht="15" customHeight="1">
      <c r="A367" s="35" t="s">
        <v>358</v>
      </c>
      <c r="B367" s="56">
        <f>'Расчет субсидий'!AE367</f>
        <v>-0.29090909090909078</v>
      </c>
      <c r="C367" s="58">
        <f>'Расчет субсидий'!D367-1</f>
        <v>-1.9285714285714239E-2</v>
      </c>
      <c r="D367" s="58">
        <f>C367*'Расчет субсидий'!E367</f>
        <v>-0.19285714285714239</v>
      </c>
      <c r="E367" s="59">
        <f t="shared" si="111"/>
        <v>-6.0304922294463058E-3</v>
      </c>
      <c r="F367" s="29" t="s">
        <v>375</v>
      </c>
      <c r="G367" s="29" t="s">
        <v>375</v>
      </c>
      <c r="H367" s="29" t="s">
        <v>375</v>
      </c>
      <c r="I367" s="29" t="s">
        <v>375</v>
      </c>
      <c r="J367" s="29" t="s">
        <v>375</v>
      </c>
      <c r="K367" s="29" t="s">
        <v>375</v>
      </c>
      <c r="L367" s="58">
        <f>'Расчет субсидий'!P367-1</f>
        <v>-0.45552560646900264</v>
      </c>
      <c r="M367" s="58">
        <f>L367*'Расчет субсидий'!Q367</f>
        <v>-9.1105121293800533</v>
      </c>
      <c r="N367" s="59">
        <f t="shared" si="112"/>
        <v>-0.28487859867964443</v>
      </c>
      <c r="O367" s="58">
        <f>'Расчет субсидий'!T367-1</f>
        <v>0</v>
      </c>
      <c r="P367" s="58">
        <f>O367*'Расчет субсидий'!U367</f>
        <v>0</v>
      </c>
      <c r="Q367" s="59">
        <f t="shared" si="113"/>
        <v>0</v>
      </c>
      <c r="R367" s="58">
        <f>'Расчет субсидий'!X367-1</f>
        <v>0</v>
      </c>
      <c r="S367" s="58">
        <f>R367*'Расчет субсидий'!Y367</f>
        <v>0</v>
      </c>
      <c r="T367" s="59">
        <f t="shared" si="114"/>
        <v>0</v>
      </c>
      <c r="U367" s="58">
        <f t="shared" si="94"/>
        <v>-9.3033692722371963</v>
      </c>
    </row>
    <row r="368" spans="1:21" ht="15" customHeight="1">
      <c r="A368" s="35" t="s">
        <v>359</v>
      </c>
      <c r="B368" s="56">
        <f>'Расчет субсидий'!AE368</f>
        <v>-25.218181818181819</v>
      </c>
      <c r="C368" s="58">
        <f>'Расчет субсидий'!D368-1</f>
        <v>-1</v>
      </c>
      <c r="D368" s="58">
        <f>C368*'Расчет субсидий'!E368</f>
        <v>0</v>
      </c>
      <c r="E368" s="59">
        <f t="shared" si="111"/>
        <v>0</v>
      </c>
      <c r="F368" s="29" t="s">
        <v>375</v>
      </c>
      <c r="G368" s="29" t="s">
        <v>375</v>
      </c>
      <c r="H368" s="29" t="s">
        <v>375</v>
      </c>
      <c r="I368" s="29" t="s">
        <v>375</v>
      </c>
      <c r="J368" s="29" t="s">
        <v>375</v>
      </c>
      <c r="K368" s="29" t="s">
        <v>375</v>
      </c>
      <c r="L368" s="58">
        <f>'Расчет субсидий'!P368-1</f>
        <v>-0.48091603053435117</v>
      </c>
      <c r="M368" s="58">
        <f>L368*'Расчет субсидий'!Q368</f>
        <v>-9.6183206106870234</v>
      </c>
      <c r="N368" s="59">
        <f t="shared" si="112"/>
        <v>-25.218181818181819</v>
      </c>
      <c r="O368" s="58">
        <f>'Расчет субсидий'!T368-1</f>
        <v>0</v>
      </c>
      <c r="P368" s="58">
        <f>O368*'Расчет субсидий'!U368</f>
        <v>0</v>
      </c>
      <c r="Q368" s="59">
        <f t="shared" si="113"/>
        <v>0</v>
      </c>
      <c r="R368" s="58">
        <f>'Расчет субсидий'!X368-1</f>
        <v>0</v>
      </c>
      <c r="S368" s="58">
        <f>R368*'Расчет субсидий'!Y368</f>
        <v>0</v>
      </c>
      <c r="T368" s="59">
        <f t="shared" si="114"/>
        <v>0</v>
      </c>
      <c r="U368" s="58">
        <f t="shared" ref="U368:U376" si="115">D368+M368+P368+S368</f>
        <v>-9.6183206106870234</v>
      </c>
    </row>
    <row r="369" spans="1:21" ht="15" customHeight="1">
      <c r="A369" s="35" t="s">
        <v>360</v>
      </c>
      <c r="B369" s="56">
        <f>'Расчет субсидий'!AE369</f>
        <v>33.754545454545465</v>
      </c>
      <c r="C369" s="58">
        <f>'Расчет субсидий'!D369-1</f>
        <v>-0.44626865671641791</v>
      </c>
      <c r="D369" s="58">
        <f>C369*'Расчет субсидий'!E369</f>
        <v>-4.4626865671641793</v>
      </c>
      <c r="E369" s="59">
        <f t="shared" si="111"/>
        <v>-1.1725058639553365</v>
      </c>
      <c r="F369" s="29" t="s">
        <v>375</v>
      </c>
      <c r="G369" s="29" t="s">
        <v>375</v>
      </c>
      <c r="H369" s="29" t="s">
        <v>375</v>
      </c>
      <c r="I369" s="29" t="s">
        <v>375</v>
      </c>
      <c r="J369" s="29" t="s">
        <v>375</v>
      </c>
      <c r="K369" s="29" t="s">
        <v>375</v>
      </c>
      <c r="L369" s="58">
        <f>'Расчет субсидий'!P369-1</f>
        <v>-0.29318962824117467</v>
      </c>
      <c r="M369" s="58">
        <f>L369*'Расчет субсидий'!Q369</f>
        <v>-5.863792564823493</v>
      </c>
      <c r="N369" s="59">
        <f t="shared" si="112"/>
        <v>-1.5406260475160791</v>
      </c>
      <c r="O369" s="58">
        <f>'Расчет субсидий'!T369-1</f>
        <v>4.0000000000000036E-2</v>
      </c>
      <c r="P369" s="58">
        <f>O369*'Расчет субсидий'!U369</f>
        <v>0.80000000000000071</v>
      </c>
      <c r="Q369" s="59">
        <f t="shared" si="113"/>
        <v>0.21018834216724447</v>
      </c>
      <c r="R369" s="58">
        <f>'Расчет субсидий'!X369-1</f>
        <v>4.5999999999999996</v>
      </c>
      <c r="S369" s="58">
        <f>R369*'Расчет субсидий'!Y369</f>
        <v>138</v>
      </c>
      <c r="T369" s="59">
        <f t="shared" si="114"/>
        <v>36.257489023849644</v>
      </c>
      <c r="U369" s="58">
        <f t="shared" si="115"/>
        <v>128.47352086801232</v>
      </c>
    </row>
    <row r="370" spans="1:21" ht="15" customHeight="1">
      <c r="A370" s="35" t="s">
        <v>361</v>
      </c>
      <c r="B370" s="56">
        <f>'Расчет субсидий'!AE370</f>
        <v>-50.600000000000023</v>
      </c>
      <c r="C370" s="58">
        <f>'Расчет субсидий'!D370-1</f>
        <v>0.21199999999999997</v>
      </c>
      <c r="D370" s="58">
        <f>C370*'Расчет субсидий'!E370</f>
        <v>2.1199999999999997</v>
      </c>
      <c r="E370" s="59">
        <f t="shared" si="111"/>
        <v>10.130425824175829</v>
      </c>
      <c r="F370" s="29" t="s">
        <v>375</v>
      </c>
      <c r="G370" s="29" t="s">
        <v>375</v>
      </c>
      <c r="H370" s="29" t="s">
        <v>375</v>
      </c>
      <c r="I370" s="29" t="s">
        <v>375</v>
      </c>
      <c r="J370" s="29" t="s">
        <v>375</v>
      </c>
      <c r="K370" s="29" t="s">
        <v>375</v>
      </c>
      <c r="L370" s="58">
        <f>'Расчет субсидий'!P370-1</f>
        <v>-0.69545454545454544</v>
      </c>
      <c r="M370" s="58">
        <f>L370*'Расчет субсидий'!Q370</f>
        <v>-13.909090909090908</v>
      </c>
      <c r="N370" s="59">
        <f t="shared" si="112"/>
        <v>-66.464629120879152</v>
      </c>
      <c r="O370" s="58">
        <f>'Расчет субсидий'!T370-1</f>
        <v>6.0000000000000053E-2</v>
      </c>
      <c r="P370" s="58">
        <f>O370*'Расчет субсидий'!U370</f>
        <v>1.2000000000000011</v>
      </c>
      <c r="Q370" s="59">
        <f t="shared" si="113"/>
        <v>5.7342032967033054</v>
      </c>
      <c r="R370" s="58">
        <f>'Расчет субсидий'!X370-1</f>
        <v>0</v>
      </c>
      <c r="S370" s="58">
        <f>R370*'Расчет субсидий'!Y370</f>
        <v>0</v>
      </c>
      <c r="T370" s="59">
        <f t="shared" si="114"/>
        <v>0</v>
      </c>
      <c r="U370" s="58">
        <f t="shared" si="115"/>
        <v>-10.589090909090908</v>
      </c>
    </row>
    <row r="371" spans="1:21" ht="15" customHeight="1">
      <c r="A371" s="35" t="s">
        <v>362</v>
      </c>
      <c r="B371" s="56">
        <f>'Расчет субсидий'!AE371</f>
        <v>-15.436363636363637</v>
      </c>
      <c r="C371" s="58">
        <f>'Расчет субсидий'!D371-1</f>
        <v>-1</v>
      </c>
      <c r="D371" s="58">
        <f>C371*'Расчет субсидий'!E371</f>
        <v>0</v>
      </c>
      <c r="E371" s="59">
        <f t="shared" si="111"/>
        <v>0</v>
      </c>
      <c r="F371" s="29" t="s">
        <v>375</v>
      </c>
      <c r="G371" s="29" t="s">
        <v>375</v>
      </c>
      <c r="H371" s="29" t="s">
        <v>375</v>
      </c>
      <c r="I371" s="29" t="s">
        <v>375</v>
      </c>
      <c r="J371" s="29" t="s">
        <v>375</v>
      </c>
      <c r="K371" s="29" t="s">
        <v>375</v>
      </c>
      <c r="L371" s="58">
        <f>'Расчет субсидий'!P371-1</f>
        <v>-0.35055350553505538</v>
      </c>
      <c r="M371" s="58">
        <f>L371*'Расчет субсидий'!Q371</f>
        <v>-7.0110701107011071</v>
      </c>
      <c r="N371" s="59">
        <f t="shared" si="112"/>
        <v>-15.436363636363637</v>
      </c>
      <c r="O371" s="58">
        <f>'Расчет субсидий'!T371-1</f>
        <v>0</v>
      </c>
      <c r="P371" s="58">
        <f>O371*'Расчет субсидий'!U371</f>
        <v>0</v>
      </c>
      <c r="Q371" s="59">
        <f t="shared" si="113"/>
        <v>0</v>
      </c>
      <c r="R371" s="58">
        <f>'Расчет субсидий'!X371-1</f>
        <v>0</v>
      </c>
      <c r="S371" s="58">
        <f>R371*'Расчет субсидий'!Y371</f>
        <v>0</v>
      </c>
      <c r="T371" s="59">
        <f t="shared" si="114"/>
        <v>0</v>
      </c>
      <c r="U371" s="58">
        <f t="shared" si="115"/>
        <v>-7.0110701107011071</v>
      </c>
    </row>
    <row r="372" spans="1:21" ht="15" customHeight="1">
      <c r="A372" s="35" t="s">
        <v>363</v>
      </c>
      <c r="B372" s="56">
        <f>'Расчет субсидий'!AE372</f>
        <v>2.5090909090909008</v>
      </c>
      <c r="C372" s="58">
        <f>'Расчет субсидий'!D372-1</f>
        <v>-1</v>
      </c>
      <c r="D372" s="58">
        <f>C372*'Расчет субсидий'!E372</f>
        <v>0</v>
      </c>
      <c r="E372" s="59">
        <f t="shared" si="111"/>
        <v>0</v>
      </c>
      <c r="F372" s="29" t="s">
        <v>375</v>
      </c>
      <c r="G372" s="29" t="s">
        <v>375</v>
      </c>
      <c r="H372" s="29" t="s">
        <v>375</v>
      </c>
      <c r="I372" s="29" t="s">
        <v>375</v>
      </c>
      <c r="J372" s="29" t="s">
        <v>375</v>
      </c>
      <c r="K372" s="29" t="s">
        <v>375</v>
      </c>
      <c r="L372" s="58">
        <f>'Расчет субсидий'!P372-1</f>
        <v>-3.2000000000000028E-2</v>
      </c>
      <c r="M372" s="58">
        <f>L372*'Расчет субсидий'!Q372</f>
        <v>-0.64000000000000057</v>
      </c>
      <c r="N372" s="59">
        <f t="shared" si="112"/>
        <v>-1.8672304439746239</v>
      </c>
      <c r="O372" s="58">
        <f>'Расчет субсидий'!T372-1</f>
        <v>6.0000000000000053E-2</v>
      </c>
      <c r="P372" s="58">
        <f>O372*'Расчет субсидий'!U372</f>
        <v>1.5000000000000013</v>
      </c>
      <c r="Q372" s="59">
        <f t="shared" si="113"/>
        <v>4.3763213530655252</v>
      </c>
      <c r="R372" s="58">
        <f>'Расчет субсидий'!X372-1</f>
        <v>0</v>
      </c>
      <c r="S372" s="58">
        <f>R372*'Расчет субсидий'!Y372</f>
        <v>0</v>
      </c>
      <c r="T372" s="59">
        <f t="shared" si="114"/>
        <v>0</v>
      </c>
      <c r="U372" s="58">
        <f t="shared" si="115"/>
        <v>0.86000000000000076</v>
      </c>
    </row>
    <row r="373" spans="1:21" ht="15" customHeight="1">
      <c r="A373" s="35" t="s">
        <v>364</v>
      </c>
      <c r="B373" s="56">
        <f>'Расчет субсидий'!AE373</f>
        <v>76.054545454545462</v>
      </c>
      <c r="C373" s="58">
        <f>'Расчет субсидий'!D373-1</f>
        <v>-1</v>
      </c>
      <c r="D373" s="58">
        <f>C373*'Расчет субсидий'!E373</f>
        <v>0</v>
      </c>
      <c r="E373" s="59">
        <f t="shared" si="111"/>
        <v>0</v>
      </c>
      <c r="F373" s="29" t="s">
        <v>375</v>
      </c>
      <c r="G373" s="29" t="s">
        <v>375</v>
      </c>
      <c r="H373" s="29" t="s">
        <v>375</v>
      </c>
      <c r="I373" s="29" t="s">
        <v>375</v>
      </c>
      <c r="J373" s="29" t="s">
        <v>375</v>
      </c>
      <c r="K373" s="29" t="s">
        <v>375</v>
      </c>
      <c r="L373" s="58">
        <f>'Расчет субсидий'!P373-1</f>
        <v>2.4086956521739133</v>
      </c>
      <c r="M373" s="58">
        <f>L373*'Расчет субсидий'!Q373</f>
        <v>48.173913043478265</v>
      </c>
      <c r="N373" s="59">
        <f t="shared" si="112"/>
        <v>76.054545454545462</v>
      </c>
      <c r="O373" s="58">
        <f>'Расчет субсидий'!T373-1</f>
        <v>0</v>
      </c>
      <c r="P373" s="58">
        <f>O373*'Расчет субсидий'!U373</f>
        <v>0</v>
      </c>
      <c r="Q373" s="59">
        <f t="shared" si="113"/>
        <v>0</v>
      </c>
      <c r="R373" s="58">
        <f>'Расчет субсидий'!X373-1</f>
        <v>0</v>
      </c>
      <c r="S373" s="58">
        <f>R373*'Расчет субсидий'!Y373</f>
        <v>0</v>
      </c>
      <c r="T373" s="59">
        <f t="shared" si="114"/>
        <v>0</v>
      </c>
      <c r="U373" s="58">
        <f t="shared" si="115"/>
        <v>48.173913043478265</v>
      </c>
    </row>
    <row r="374" spans="1:21" ht="15" customHeight="1">
      <c r="A374" s="35" t="s">
        <v>365</v>
      </c>
      <c r="B374" s="56">
        <f>'Расчет субсидий'!AE374</f>
        <v>-40.518181818181816</v>
      </c>
      <c r="C374" s="58">
        <f>'Расчет субсидий'!D374-1</f>
        <v>-1</v>
      </c>
      <c r="D374" s="58">
        <f>C374*'Расчет субсидий'!E374</f>
        <v>0</v>
      </c>
      <c r="E374" s="59">
        <f t="shared" si="111"/>
        <v>0</v>
      </c>
      <c r="F374" s="29" t="s">
        <v>375</v>
      </c>
      <c r="G374" s="29" t="s">
        <v>375</v>
      </c>
      <c r="H374" s="29" t="s">
        <v>375</v>
      </c>
      <c r="I374" s="29" t="s">
        <v>375</v>
      </c>
      <c r="J374" s="29" t="s">
        <v>375</v>
      </c>
      <c r="K374" s="29" t="s">
        <v>375</v>
      </c>
      <c r="L374" s="58">
        <f>'Расчет субсидий'!P374-1</f>
        <v>-1</v>
      </c>
      <c r="M374" s="58">
        <f>L374*'Расчет субсидий'!Q374</f>
        <v>-20</v>
      </c>
      <c r="N374" s="59">
        <f t="shared" si="112"/>
        <v>-40.518181818181816</v>
      </c>
      <c r="O374" s="58">
        <f>'Расчет субсидий'!T374-1</f>
        <v>0</v>
      </c>
      <c r="P374" s="58">
        <f>O374*'Расчет субсидий'!U374</f>
        <v>0</v>
      </c>
      <c r="Q374" s="59">
        <f t="shared" si="113"/>
        <v>0</v>
      </c>
      <c r="R374" s="58">
        <f>'Расчет субсидий'!X374-1</f>
        <v>0</v>
      </c>
      <c r="S374" s="58">
        <f>R374*'Расчет субсидий'!Y374</f>
        <v>0</v>
      </c>
      <c r="T374" s="59">
        <f t="shared" si="114"/>
        <v>0</v>
      </c>
      <c r="U374" s="58">
        <f t="shared" si="115"/>
        <v>-20</v>
      </c>
    </row>
    <row r="375" spans="1:21" ht="15" customHeight="1">
      <c r="A375" s="35" t="s">
        <v>366</v>
      </c>
      <c r="B375" s="56">
        <f>'Расчет субсидий'!AE375</f>
        <v>-68.009090909090901</v>
      </c>
      <c r="C375" s="58">
        <f>'Расчет субсидий'!D375-1</f>
        <v>0.19105263157894736</v>
      </c>
      <c r="D375" s="58">
        <f>C375*'Расчет субсидий'!E375</f>
        <v>1.9105263157894736</v>
      </c>
      <c r="E375" s="59">
        <f t="shared" si="111"/>
        <v>5.8744771400153706</v>
      </c>
      <c r="F375" s="29" t="s">
        <v>375</v>
      </c>
      <c r="G375" s="29" t="s">
        <v>375</v>
      </c>
      <c r="H375" s="29" t="s">
        <v>375</v>
      </c>
      <c r="I375" s="29" t="s">
        <v>375</v>
      </c>
      <c r="J375" s="29" t="s">
        <v>375</v>
      </c>
      <c r="K375" s="29" t="s">
        <v>375</v>
      </c>
      <c r="L375" s="58">
        <f>'Расчет субсидий'!P375-1</f>
        <v>-0.20143884892086339</v>
      </c>
      <c r="M375" s="58">
        <f>L375*'Расчет субсидий'!Q375</f>
        <v>-4.0287769784172678</v>
      </c>
      <c r="N375" s="59">
        <f t="shared" si="112"/>
        <v>-12.387664104041773</v>
      </c>
      <c r="O375" s="58">
        <f>'Расчет субсидий'!T375-1</f>
        <v>-1</v>
      </c>
      <c r="P375" s="58">
        <f>O375*'Расчет субсидий'!U375</f>
        <v>-20</v>
      </c>
      <c r="Q375" s="59">
        <f t="shared" si="113"/>
        <v>-61.495903945064498</v>
      </c>
      <c r="R375" s="58">
        <f>'Расчет субсидий'!X375-1</f>
        <v>0</v>
      </c>
      <c r="S375" s="58">
        <f>R375*'Расчет субсидий'!Y375</f>
        <v>0</v>
      </c>
      <c r="T375" s="59">
        <f t="shared" si="114"/>
        <v>0</v>
      </c>
      <c r="U375" s="58">
        <f t="shared" si="115"/>
        <v>-22.118250662627794</v>
      </c>
    </row>
    <row r="376" spans="1:21" ht="15" customHeight="1">
      <c r="A376" s="35" t="s">
        <v>367</v>
      </c>
      <c r="B376" s="56">
        <f>'Расчет субсидий'!AE376</f>
        <v>-13.28181818181821</v>
      </c>
      <c r="C376" s="58">
        <f>'Расчет субсидий'!D376-1</f>
        <v>9.8285714285715198E-3</v>
      </c>
      <c r="D376" s="58">
        <f>C376*'Расчет субсидий'!E376</f>
        <v>9.8285714285715198E-2</v>
      </c>
      <c r="E376" s="59">
        <f t="shared" si="111"/>
        <v>0.3832431898990421</v>
      </c>
      <c r="F376" s="29" t="s">
        <v>375</v>
      </c>
      <c r="G376" s="29" t="s">
        <v>375</v>
      </c>
      <c r="H376" s="29" t="s">
        <v>375</v>
      </c>
      <c r="I376" s="29" t="s">
        <v>375</v>
      </c>
      <c r="J376" s="29" t="s">
        <v>375</v>
      </c>
      <c r="K376" s="29" t="s">
        <v>375</v>
      </c>
      <c r="L376" s="58">
        <f>'Расчет субсидий'!P376-1</f>
        <v>-0.17522559474979493</v>
      </c>
      <c r="M376" s="58">
        <f>L376*'Расчет субсидий'!Q376</f>
        <v>-3.5045118949958987</v>
      </c>
      <c r="N376" s="59">
        <f t="shared" si="112"/>
        <v>-13.665061371717252</v>
      </c>
      <c r="O376" s="58">
        <f>'Расчет субсидий'!T376-1</f>
        <v>0</v>
      </c>
      <c r="P376" s="58">
        <f>O376*'Расчет субсидий'!U376</f>
        <v>0</v>
      </c>
      <c r="Q376" s="59">
        <f t="shared" si="113"/>
        <v>0</v>
      </c>
      <c r="R376" s="58">
        <f>'Расчет субсидий'!X376-1</f>
        <v>0</v>
      </c>
      <c r="S376" s="58">
        <f>R376*'Расчет субсидий'!Y376</f>
        <v>0</v>
      </c>
      <c r="T376" s="59">
        <f t="shared" si="114"/>
        <v>0</v>
      </c>
      <c r="U376" s="58">
        <f t="shared" si="115"/>
        <v>-3.4062261807101835</v>
      </c>
    </row>
    <row r="377" spans="1:21" s="54" customFormat="1" ht="15" customHeight="1">
      <c r="A377" s="53" t="s">
        <v>379</v>
      </c>
      <c r="B377" s="57">
        <f>'Расчет субсидий'!AE377</f>
        <v>-9639.3090909090861</v>
      </c>
      <c r="C377" s="57"/>
      <c r="D377" s="57"/>
      <c r="E377" s="57">
        <f>E6+E17+E45</f>
        <v>2612.4772251317727</v>
      </c>
      <c r="F377" s="57"/>
      <c r="G377" s="57"/>
      <c r="H377" s="57">
        <f>H6+H17</f>
        <v>0</v>
      </c>
      <c r="I377" s="57"/>
      <c r="J377" s="57"/>
      <c r="K377" s="57">
        <f>K6+K17</f>
        <v>2861.2117646138113</v>
      </c>
      <c r="L377" s="57"/>
      <c r="M377" s="57"/>
      <c r="N377" s="57">
        <f>N6+N17+N45</f>
        <v>-21978.582335439049</v>
      </c>
      <c r="O377" s="57"/>
      <c r="P377" s="57"/>
      <c r="Q377" s="57">
        <f>Q17+Q45</f>
        <v>2501.4063331975703</v>
      </c>
      <c r="R377" s="57"/>
      <c r="S377" s="57"/>
      <c r="T377" s="57">
        <f>T17+T45</f>
        <v>4364.1779215868164</v>
      </c>
      <c r="U377" s="57"/>
    </row>
  </sheetData>
  <mergeCells count="10">
    <mergeCell ref="A1:U1"/>
    <mergeCell ref="A3:A4"/>
    <mergeCell ref="B3:B4"/>
    <mergeCell ref="U3:U4"/>
    <mergeCell ref="C3:E3"/>
    <mergeCell ref="L3:N3"/>
    <mergeCell ref="I3:K3"/>
    <mergeCell ref="F3:H3"/>
    <mergeCell ref="O3:Q3"/>
    <mergeCell ref="R3:T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76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sbitneva</cp:lastModifiedBy>
  <cp:lastPrinted>2015-02-25T07:58:03Z</cp:lastPrinted>
  <dcterms:created xsi:type="dcterms:W3CDTF">2010-02-05T14:48:49Z</dcterms:created>
  <dcterms:modified xsi:type="dcterms:W3CDTF">2015-02-25T09:37:50Z</dcterms:modified>
</cp:coreProperties>
</file>